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28-02-2023\"/>
    </mc:Choice>
  </mc:AlternateContent>
  <bookViews>
    <workbookView xWindow="0" yWindow="0" windowWidth="28800" windowHeight="12375"/>
  </bookViews>
  <sheets>
    <sheet name="VIGENCIA 2018" sheetId="11" r:id="rId1"/>
  </sheets>
  <definedNames>
    <definedName name="_xlnm._FilterDatabase" localSheetId="0" hidden="1">'VIGENCIA 2018'!$A$1:$AF$9</definedName>
  </definedNames>
  <calcPr calcId="162913"/>
</workbook>
</file>

<file path=xl/calcChain.xml><?xml version="1.0" encoding="utf-8"?>
<calcChain xmlns="http://schemas.openxmlformats.org/spreadsheetml/2006/main">
  <c r="U9" i="11" l="1"/>
  <c r="W9" i="11" s="1"/>
  <c r="Y9" i="11" s="1"/>
  <c r="V8" i="11"/>
  <c r="S8" i="11"/>
  <c r="R8" i="11"/>
  <c r="V7" i="11"/>
  <c r="T7" i="11"/>
  <c r="S7" i="11"/>
  <c r="U6" i="11"/>
  <c r="W6" i="11" s="1"/>
  <c r="Y6" i="11" s="1"/>
  <c r="V5" i="11"/>
  <c r="S5" i="11"/>
  <c r="R5" i="11"/>
  <c r="U4" i="11"/>
  <c r="W4" i="11" s="1"/>
  <c r="Y4" i="11" s="1"/>
  <c r="R3" i="11"/>
  <c r="U3" i="11" s="1"/>
  <c r="W3" i="11" s="1"/>
  <c r="Y3" i="11" s="1"/>
  <c r="R2" i="11"/>
  <c r="U2" i="11" s="1"/>
  <c r="W2" i="11" s="1"/>
  <c r="Y2" i="11" s="1"/>
  <c r="U8" i="11" l="1"/>
  <c r="W8" i="11" s="1"/>
  <c r="Y8" i="11" s="1"/>
  <c r="U7" i="11"/>
  <c r="W7" i="11" s="1"/>
  <c r="Y7" i="11" s="1"/>
  <c r="U5" i="11"/>
  <c r="W5" i="11" s="1"/>
  <c r="Y5" i="11" s="1"/>
</calcChain>
</file>

<file path=xl/sharedStrings.xml><?xml version="1.0" encoding="utf-8"?>
<sst xmlns="http://schemas.openxmlformats.org/spreadsheetml/2006/main" count="136" uniqueCount="107">
  <si>
    <t>CD</t>
  </si>
  <si>
    <t>LP</t>
  </si>
  <si>
    <t>MC</t>
  </si>
  <si>
    <t>SA</t>
  </si>
  <si>
    <t>SASS</t>
  </si>
  <si>
    <t>SI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</si>
  <si>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</si>
  <si>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</si>
  <si>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</si>
  <si>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</si>
  <si>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</si>
  <si>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</si>
  <si>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</si>
  <si>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</si>
  <si>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</si>
  <si>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</si>
  <si>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</si>
  <si>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</si>
  <si>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</si>
  <si>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</si>
  <si>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</si>
  <si>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</si>
  <si>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</si>
  <si>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</si>
  <si>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</si>
  <si>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</si>
  <si>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</si>
  <si>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</si>
  <si>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</si>
  <si>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</si>
  <si>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</si>
  <si>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N/A</t>
  </si>
  <si>
    <t>BOGOTA</t>
  </si>
  <si>
    <t>SUMINISTRO</t>
  </si>
  <si>
    <t xml:space="preserve"> 022-2018</t>
  </si>
  <si>
    <t xml:space="preserve"> 014-2018</t>
  </si>
  <si>
    <t>MEDTRONIC COLOMBIA S.A</t>
  </si>
  <si>
    <t>6683777</t>
  </si>
  <si>
    <t xml:space="preserve">ARRENDAMIENTO </t>
  </si>
  <si>
    <t xml:space="preserve"> 032-2018</t>
  </si>
  <si>
    <t>830,025,149-8</t>
  </si>
  <si>
    <t>860,506,831-7</t>
  </si>
  <si>
    <t>6583100</t>
  </si>
  <si>
    <t>gerencia@biotronitech.com.co</t>
  </si>
  <si>
    <t>ARRENDAMIENTO</t>
  </si>
  <si>
    <t xml:space="preserve"> 035-2018</t>
  </si>
  <si>
    <t>LUIS EDUARDO MORENO</t>
  </si>
  <si>
    <t>OVIDIO TORRES RINCON</t>
  </si>
  <si>
    <t>CALLE 116 # 7-15 OFICINA 1101</t>
  </si>
  <si>
    <t>BIOTRONITECH COLOMBIA S.A</t>
  </si>
  <si>
    <t>CALLE 123 # 7-50</t>
  </si>
  <si>
    <t>3M COLOMBIA S.A</t>
  </si>
  <si>
    <t>860,002,693-3</t>
  </si>
  <si>
    <t>4161666</t>
  </si>
  <si>
    <t>rcuello@mmm.com</t>
  </si>
  <si>
    <t>LIFE SUMINISTROS MEDICOS S.A.S</t>
  </si>
  <si>
    <t>900,240,177-9</t>
  </si>
  <si>
    <t xml:space="preserve">CALLE 84 # 50-10 LOCAL 206 A </t>
  </si>
  <si>
    <t>ruth.isnlda.gaviria@medtronic.com</t>
  </si>
  <si>
    <t>GEMEDCO</t>
  </si>
  <si>
    <t>860,527,377-4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</si>
  <si>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</si>
  <si>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</si>
  <si>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</si>
  <si>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</si>
  <si>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</si>
  <si>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</si>
  <si>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</si>
  <si>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</si>
  <si>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</si>
  <si>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</si>
  <si>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</si>
  <si>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</si>
  <si>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</si>
  <si>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</si>
  <si>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</si>
  <si>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</si>
  <si>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</si>
  <si>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https://community.secop.gov.co/Public/Tendering/OpportunityDetail/Index?noticeUID=CO1.NTC.533495&amp;isFromPublicArea=True&amp;isModal=true&amp;asPopupView=true</t>
  </si>
  <si>
    <t>1413-2018</t>
  </si>
  <si>
    <t>UNION TEMPORAL MEDFEM 22</t>
  </si>
  <si>
    <t>ADQUISCICION, DISPENSACION, SUMINISTRO, DISTRIBUCION Y CONTROL DE MEDICAMENTOS A TRAVEZ DE UN OPERADOR LOGISTICO PARA LOS USUARIOS DEL HOSPITAL MILITAR CENTRAL BAJO LA MODALIDAD DE MONTO AGOTABLE</t>
  </si>
  <si>
    <t>SANDRA CELIS - MARIO MENA BEJARANO - LIESEL RAMIREZ</t>
  </si>
  <si>
    <t>EMILIO JOSE ALANDETE</t>
  </si>
  <si>
    <t>901,241,016-1</t>
  </si>
  <si>
    <t>CALLE 64 G  # 88 A - 88</t>
  </si>
  <si>
    <t>7422299</t>
  </si>
  <si>
    <t>ealandete@gmail.com</t>
  </si>
  <si>
    <t>1426-2018</t>
  </si>
  <si>
    <t xml:space="preserve">ARRENDAMIENTO  DE AREAS FISICAS PARA LAS UNIDADES DE FARMACIA PARA </t>
  </si>
  <si>
    <t>RAMON BUENO</t>
  </si>
  <si>
    <t>https://community.secop.gov.co/Public/Tendering/OpportunityDetail/Index?noticeUID=CO1.NTC.583035&amp;isFromPublicArea=True&amp;isModal=true&amp;asPopupView=true</t>
  </si>
  <si>
    <t>SUMINISTRO DE INSUMOS MEDICO QUIRURGICOS PARA LA RALIZACION DEL PROGRAMA QUIRURGICO EN SALAS DE CIRUGIA Y LOS DEMAS SERVICIOS QUE COMPONEN LA UNIDAD CLINICO QUIRIURGICA DEL HOSPITAL MILITAR CENTRAL</t>
  </si>
  <si>
    <t>1436-2018</t>
  </si>
  <si>
    <t>1441-2018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</si>
  <si>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</si>
  <si>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</si>
  <si>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</si>
  <si>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</si>
  <si>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</si>
  <si>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</si>
  <si>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900,545,507-6</t>
  </si>
  <si>
    <t>CALLE 25 F # 85 C -57 OFICINA 201</t>
  </si>
  <si>
    <t>4326882</t>
  </si>
  <si>
    <t>servidiagnostics@gmail.com</t>
  </si>
  <si>
    <t>CAROLINA MORENO MALDONADO</t>
  </si>
  <si>
    <t>LUZ MARIA TOLOZA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</si>
</sst>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.00_-;\-&quot;$&quot;* #,##0.00_-;_-&quot;$&quot;* &quot;-&quot;??_-;_-@_-"/>
    <numFmt numFmtId="167" formatCode="_-&quot;$&quot;* #,##0_-;\-&quot;$&quot;* #,##0_-;_-&quot;$&quot;* &quot;-&quot;_-;_-@_-"/>
    <numFmt numFmtId="168" formatCode="&quot;$&quot;\ #,##0"/>
    <numFmt numFmtId="170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10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u/>
      <sz val="10"/>
      <color theme="10"/>
      <name val="Arial Narrow"/>
      <family val="2"/>
    </font>
    <font>
      <b/>
      <sz val="10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5">
    <xf numFmtId="0" fontId="0" fillId="0" borderId="0" xfId="0"/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3" borderId="0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2" applyFont="1" applyBorder="1" applyAlignment="1" applyProtection="1">
      <alignment vertical="center" wrapText="1"/>
    </xf>
    <xf numFmtId="167" fontId="6" fillId="3" borderId="1" xfId="1" applyNumberFormat="1" applyFont="1" applyFill="1" applyBorder="1" applyAlignment="1">
      <alignment horizontal="center" vertical="center"/>
    </xf>
    <xf numFmtId="168" fontId="6" fillId="3" borderId="1" xfId="1" applyNumberFormat="1" applyFont="1" applyFill="1" applyBorder="1" applyAlignment="1">
      <alignment horizontal="center" vertical="center"/>
    </xf>
    <xf numFmtId="167" fontId="8" fillId="3" borderId="1" xfId="1" applyNumberFormat="1" applyFont="1" applyFill="1" applyBorder="1" applyAlignment="1">
      <alignment horizontal="center" vertical="center"/>
    </xf>
    <xf numFmtId="14" fontId="6" fillId="0" borderId="2" xfId="0" applyNumberFormat="1" applyFont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5" fillId="3" borderId="2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170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168" fontId="6" fillId="3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49" fontId="7" fillId="3" borderId="2" xfId="2" applyNumberFormat="1" applyFont="1" applyFill="1" applyBorder="1" applyAlignment="1" applyProtection="1">
      <alignment horizontal="center" vertical="center" wrapText="1"/>
    </xf>
    <xf numFmtId="0" fontId="5" fillId="3" borderId="2" xfId="0" applyNumberFormat="1" applyFont="1" applyFill="1" applyBorder="1" applyAlignment="1">
      <alignment horizontal="center" vertical="center" wrapText="1"/>
    </xf>
    <xf numFmtId="168" fontId="6" fillId="3" borderId="2" xfId="1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justify" vertical="center" wrapText="1"/>
    </xf>
    <xf numFmtId="49" fontId="6" fillId="3" borderId="2" xfId="0" applyNumberFormat="1" applyFont="1" applyFill="1" applyBorder="1" applyAlignment="1">
      <alignment vertical="center" wrapText="1"/>
    </xf>
    <xf numFmtId="168" fontId="8" fillId="3" borderId="2" xfId="1" applyNumberFormat="1" applyFont="1" applyFill="1" applyBorder="1" applyAlignment="1">
      <alignment horizontal="center" vertic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ealandete@gmail.com" TargetMode="External"/><Relationship Id="rId3" Type="http://schemas.openxmlformats.org/officeDocument/2006/relationships/hyperlink" Target="mailto:ruth.isnlda.gaviria@medtronic.com" TargetMode="External"/><Relationship Id="rId7" Type="http://schemas.openxmlformats.org/officeDocument/2006/relationships/hyperlink" Target="mailto:contratacion@gemedco.com" TargetMode="External"/><Relationship Id="rId2" Type="http://schemas.openxmlformats.org/officeDocument/2006/relationships/hyperlink" Target="mailto:ealandete@gmail.com" TargetMode="External"/><Relationship Id="rId1" Type="http://schemas.openxmlformats.org/officeDocument/2006/relationships/hyperlink" Target="mailto:gcmaria@lifesumimed.com" TargetMode="External"/><Relationship Id="rId6" Type="http://schemas.openxmlformats.org/officeDocument/2006/relationships/hyperlink" Target="mailto:rcuello@mmm.com" TargetMode="External"/><Relationship Id="rId5" Type="http://schemas.openxmlformats.org/officeDocument/2006/relationships/hyperlink" Target="mailto:servidiagnostics@gmail.com" TargetMode="External"/><Relationship Id="rId4" Type="http://schemas.openxmlformats.org/officeDocument/2006/relationships/hyperlink" Target="mailto:gerencia@biotronitech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V9"/>
  <sheetViews>
    <sheetView tabSelected="1" zoomScale="95" zoomScaleNormal="95" workbookViewId="0">
      <pane xSplit="11" ySplit="1" topLeftCell="L2" activePane="bottomRight" state="frozen"/>
      <selection pane="topRight"/>
      <selection pane="bottomLeft"/>
      <selection pane="bottomRight" activeCell="I3" sqref="I3"/>
    </sheetView>
  </sheetViews>
  <sheetFormatPr baseColWidth="10" defaultColWidth="11.42578125" defaultRowHeight="12.75"/>
  <cols>
    <col min="1" max="1" width="5" style="12" customWidth="1"/>
    <col min="2" max="2" width="4.85546875" style="12" customWidth="1"/>
    <col min="3" max="3" width="4.28515625" style="12" customWidth="1"/>
    <col min="4" max="4" width="4.42578125" style="12" customWidth="1"/>
    <col min="5" max="5" width="5.140625" style="12" customWidth="1"/>
    <col min="6" max="6" width="4.7109375" style="12" customWidth="1"/>
    <col min="7" max="7" width="5.42578125" style="12" customWidth="1"/>
    <col min="8" max="8" width="19.5703125" style="12" customWidth="1"/>
    <col min="9" max="9" width="21.7109375" style="12" customWidth="1"/>
    <col min="10" max="10" width="29" style="12" customWidth="1"/>
    <col min="11" max="11" width="13.7109375" style="12" customWidth="1"/>
    <col min="12" max="12" width="26.140625" style="12" customWidth="1"/>
    <col min="13" max="13" width="44.7109375" style="12" customWidth="1"/>
    <col min="14" max="14" width="13.5703125" style="12" customWidth="1"/>
    <col min="15" max="15" width="13" style="12" customWidth="1"/>
    <col min="16" max="16" width="15.7109375" style="12" customWidth="1"/>
    <col min="17" max="17" width="15.28515625" style="12" customWidth="1"/>
    <col min="18" max="18" width="15.140625" style="12" customWidth="1"/>
    <col min="19" max="19" width="14.140625" style="12" customWidth="1"/>
    <col min="20" max="20" width="14.7109375" style="12" customWidth="1"/>
    <col min="21" max="21" width="15.7109375" style="12" customWidth="1"/>
    <col min="22" max="22" width="15.28515625" style="12" customWidth="1"/>
    <col min="23" max="23" width="15.7109375" style="12" customWidth="1"/>
    <col min="24" max="24" width="14.28515625" style="12" customWidth="1"/>
    <col min="25" max="25" width="15.7109375" style="12" customWidth="1"/>
    <col min="26" max="26" width="25" style="12" customWidth="1"/>
    <col min="27" max="27" width="25.42578125" style="12" customWidth="1"/>
    <col min="28" max="28" width="16.28515625" style="12" customWidth="1"/>
    <col min="29" max="29" width="22" style="12" customWidth="1"/>
    <col min="30" max="30" width="18.140625" style="12" customWidth="1"/>
    <col min="31" max="31" width="22.5703125" style="12" customWidth="1"/>
    <col min="32" max="32" width="16.5703125" style="12" customWidth="1"/>
    <col min="33" max="411" width="11.42578125" style="11"/>
    <col min="412" max="16384" width="11.42578125" style="12"/>
  </cols>
  <sheetData>
    <row r="1" spans="1:412" s="1" customFormat="1" ht="160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2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2" t="s">
        <v>30</v>
      </c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4"/>
    </row>
    <row r="2" spans="1:412" ht="114.75" customHeight="1">
      <c r="A2" s="13"/>
      <c r="B2" s="20">
        <v>1</v>
      </c>
      <c r="C2" s="13"/>
      <c r="D2" s="13"/>
      <c r="E2" s="13"/>
      <c r="F2" s="13"/>
      <c r="G2" s="13"/>
      <c r="H2" s="5" t="s">
        <v>34</v>
      </c>
      <c r="I2" s="5" t="s">
        <v>33</v>
      </c>
      <c r="J2" s="6" t="s">
        <v>62</v>
      </c>
      <c r="K2" s="13" t="s">
        <v>65</v>
      </c>
      <c r="L2" s="23" t="s">
        <v>55</v>
      </c>
      <c r="M2" s="22" t="s">
        <v>63</v>
      </c>
      <c r="N2" s="15">
        <v>43460</v>
      </c>
      <c r="O2" s="16">
        <v>45107</v>
      </c>
      <c r="P2" s="17">
        <v>26749102</v>
      </c>
      <c r="Q2" s="17">
        <v>502302895</v>
      </c>
      <c r="R2" s="17">
        <f>653235019</f>
        <v>653235019</v>
      </c>
      <c r="S2" s="17">
        <v>703070526</v>
      </c>
      <c r="T2" s="17">
        <v>208521882</v>
      </c>
      <c r="U2" s="8">
        <f t="shared" ref="U2:U4" si="0">P2+Q2+R2+S2+T2</f>
        <v>2093879424</v>
      </c>
      <c r="V2" s="7">
        <v>0</v>
      </c>
      <c r="W2" s="8">
        <f t="shared" ref="W2:W3" si="1">U2+V2</f>
        <v>2093879424</v>
      </c>
      <c r="X2" s="24">
        <v>653235019</v>
      </c>
      <c r="Y2" s="8">
        <f t="shared" ref="Y2:Y3" si="2">W2-X2</f>
        <v>1440644405</v>
      </c>
      <c r="Z2" s="10" t="s">
        <v>64</v>
      </c>
      <c r="AA2" s="23" t="s">
        <v>66</v>
      </c>
      <c r="AB2" s="18" t="s">
        <v>56</v>
      </c>
      <c r="AC2" s="18" t="s">
        <v>57</v>
      </c>
      <c r="AD2" s="18" t="s">
        <v>67</v>
      </c>
      <c r="AE2" s="19" t="s">
        <v>68</v>
      </c>
      <c r="AF2" s="14" t="s">
        <v>32</v>
      </c>
    </row>
    <row r="3" spans="1:412" ht="105" customHeight="1">
      <c r="A3" s="13"/>
      <c r="B3" s="20">
        <v>1</v>
      </c>
      <c r="C3" s="13"/>
      <c r="D3" s="13"/>
      <c r="E3" s="13"/>
      <c r="F3" s="13"/>
      <c r="G3" s="13"/>
      <c r="H3" s="5" t="s">
        <v>34</v>
      </c>
      <c r="I3" s="5" t="s">
        <v>33</v>
      </c>
      <c r="J3" s="6" t="s">
        <v>62</v>
      </c>
      <c r="K3" s="13" t="s">
        <v>69</v>
      </c>
      <c r="L3" s="23" t="s">
        <v>51</v>
      </c>
      <c r="M3" s="22" t="s">
        <v>63</v>
      </c>
      <c r="N3" s="15">
        <v>43460</v>
      </c>
      <c r="O3" s="16">
        <v>45016</v>
      </c>
      <c r="P3" s="17">
        <v>44397157</v>
      </c>
      <c r="Q3" s="17">
        <v>638854812</v>
      </c>
      <c r="R3" s="17">
        <f>1082105570</f>
        <v>1082105570</v>
      </c>
      <c r="S3" s="17">
        <v>1057080083</v>
      </c>
      <c r="T3" s="17">
        <v>736994817</v>
      </c>
      <c r="U3" s="8">
        <f t="shared" si="0"/>
        <v>3559432439</v>
      </c>
      <c r="V3" s="7">
        <v>0</v>
      </c>
      <c r="W3" s="8">
        <f t="shared" si="1"/>
        <v>3559432439</v>
      </c>
      <c r="X3" s="24">
        <v>250000000</v>
      </c>
      <c r="Y3" s="8">
        <f t="shared" si="2"/>
        <v>3309432439</v>
      </c>
      <c r="Z3" s="10" t="s">
        <v>64</v>
      </c>
      <c r="AA3" s="23" t="s">
        <v>70</v>
      </c>
      <c r="AB3" s="18" t="s">
        <v>52</v>
      </c>
      <c r="AC3" s="18" t="s">
        <v>71</v>
      </c>
      <c r="AD3" s="18" t="s">
        <v>53</v>
      </c>
      <c r="AE3" s="19" t="s">
        <v>54</v>
      </c>
      <c r="AF3" s="14" t="s">
        <v>32</v>
      </c>
    </row>
    <row r="4" spans="1:412" ht="84.95" customHeight="1">
      <c r="A4" s="13"/>
      <c r="B4" s="20">
        <v>1</v>
      </c>
      <c r="C4" s="13"/>
      <c r="D4" s="13"/>
      <c r="E4" s="13"/>
      <c r="F4" s="13"/>
      <c r="G4" s="13"/>
      <c r="H4" s="5" t="s">
        <v>72</v>
      </c>
      <c r="I4" s="5" t="s">
        <v>44</v>
      </c>
      <c r="J4" s="6" t="s">
        <v>31</v>
      </c>
      <c r="K4" s="13" t="s">
        <v>73</v>
      </c>
      <c r="L4" s="23" t="s">
        <v>59</v>
      </c>
      <c r="M4" s="22" t="s">
        <v>74</v>
      </c>
      <c r="N4" s="15">
        <v>43462</v>
      </c>
      <c r="O4" s="16">
        <v>45260</v>
      </c>
      <c r="P4" s="17">
        <v>100000000</v>
      </c>
      <c r="Q4" s="17">
        <v>1100000000</v>
      </c>
      <c r="R4" s="17">
        <v>1359600000</v>
      </c>
      <c r="S4" s="17">
        <v>1400388000</v>
      </c>
      <c r="T4" s="17">
        <v>841399790</v>
      </c>
      <c r="U4" s="8">
        <f t="shared" si="0"/>
        <v>4801387790</v>
      </c>
      <c r="V4" s="7">
        <v>952255116</v>
      </c>
      <c r="W4" s="8">
        <f t="shared" ref="W4:W8" si="3">U4+V4</f>
        <v>5753642906</v>
      </c>
      <c r="X4" s="9">
        <v>0</v>
      </c>
      <c r="Y4" s="8">
        <f t="shared" ref="Y4:Y8" si="4">W4-X4</f>
        <v>5753642906</v>
      </c>
      <c r="Z4" s="10" t="s">
        <v>105</v>
      </c>
      <c r="AA4" s="23" t="s">
        <v>75</v>
      </c>
      <c r="AB4" s="18" t="s">
        <v>60</v>
      </c>
      <c r="AC4" s="18" t="s">
        <v>76</v>
      </c>
      <c r="AD4" s="18" t="s">
        <v>77</v>
      </c>
      <c r="AE4" s="19" t="s">
        <v>61</v>
      </c>
      <c r="AF4" s="14" t="s">
        <v>32</v>
      </c>
    </row>
    <row r="5" spans="1:412" ht="168.75" customHeight="1">
      <c r="A5" s="13"/>
      <c r="B5" s="20">
        <v>1</v>
      </c>
      <c r="C5" s="13"/>
      <c r="D5" s="13"/>
      <c r="E5" s="13"/>
      <c r="F5" s="13"/>
      <c r="G5" s="13"/>
      <c r="H5" s="5" t="s">
        <v>35</v>
      </c>
      <c r="I5" s="5" t="s">
        <v>33</v>
      </c>
      <c r="J5" s="6" t="s">
        <v>78</v>
      </c>
      <c r="K5" s="13" t="s">
        <v>79</v>
      </c>
      <c r="L5" s="23" t="s">
        <v>80</v>
      </c>
      <c r="M5" s="22" t="s">
        <v>81</v>
      </c>
      <c r="N5" s="15">
        <v>43462</v>
      </c>
      <c r="O5" s="16">
        <v>45016</v>
      </c>
      <c r="P5" s="17">
        <v>350708924</v>
      </c>
      <c r="Q5" s="17">
        <v>44466057823</v>
      </c>
      <c r="R5" s="17">
        <f>25070039596</f>
        <v>25070039596</v>
      </c>
      <c r="S5" s="17">
        <f>26722140970</f>
        <v>26722140970</v>
      </c>
      <c r="T5" s="17">
        <v>17643590218</v>
      </c>
      <c r="U5" s="8">
        <f t="shared" ref="U5:U8" si="5">P5+Q5+R5+S5+T5</f>
        <v>114252537531</v>
      </c>
      <c r="V5" s="21">
        <f>50689675931+6000000000+9000000000</f>
        <v>65689675931</v>
      </c>
      <c r="W5" s="8">
        <f t="shared" si="3"/>
        <v>179942213462</v>
      </c>
      <c r="X5" s="9">
        <v>0</v>
      </c>
      <c r="Y5" s="8">
        <f t="shared" si="4"/>
        <v>179942213462</v>
      </c>
      <c r="Z5" s="10" t="s">
        <v>82</v>
      </c>
      <c r="AA5" s="23" t="s">
        <v>83</v>
      </c>
      <c r="AB5" s="18" t="s">
        <v>84</v>
      </c>
      <c r="AC5" s="18" t="s">
        <v>85</v>
      </c>
      <c r="AD5" s="18" t="s">
        <v>86</v>
      </c>
      <c r="AE5" s="19" t="s">
        <v>87</v>
      </c>
      <c r="AF5" s="14" t="s">
        <v>32</v>
      </c>
    </row>
    <row r="6" spans="1:412" ht="84.95" customHeight="1">
      <c r="A6" s="13"/>
      <c r="B6" s="20">
        <v>1</v>
      </c>
      <c r="C6" s="13"/>
      <c r="D6" s="13"/>
      <c r="E6" s="13"/>
      <c r="F6" s="13"/>
      <c r="G6" s="13"/>
      <c r="H6" s="5" t="s">
        <v>35</v>
      </c>
      <c r="I6" s="5" t="s">
        <v>38</v>
      </c>
      <c r="J6" s="6" t="s">
        <v>78</v>
      </c>
      <c r="K6" s="13" t="s">
        <v>88</v>
      </c>
      <c r="L6" s="23" t="s">
        <v>80</v>
      </c>
      <c r="M6" s="22" t="s">
        <v>89</v>
      </c>
      <c r="N6" s="15">
        <v>43462</v>
      </c>
      <c r="O6" s="16">
        <v>44986</v>
      </c>
      <c r="P6" s="17">
        <v>829121958</v>
      </c>
      <c r="Q6" s="7">
        <v>0</v>
      </c>
      <c r="R6" s="7">
        <v>0</v>
      </c>
      <c r="S6" s="7">
        <v>0</v>
      </c>
      <c r="T6" s="7">
        <v>0</v>
      </c>
      <c r="U6" s="8">
        <f t="shared" si="5"/>
        <v>829121958</v>
      </c>
      <c r="V6" s="7">
        <v>0</v>
      </c>
      <c r="W6" s="8">
        <f t="shared" si="3"/>
        <v>829121958</v>
      </c>
      <c r="X6" s="9">
        <v>0</v>
      </c>
      <c r="Y6" s="8">
        <f t="shared" si="4"/>
        <v>829121958</v>
      </c>
      <c r="Z6" s="10" t="s">
        <v>90</v>
      </c>
      <c r="AA6" s="23" t="s">
        <v>83</v>
      </c>
      <c r="AB6" s="18" t="s">
        <v>84</v>
      </c>
      <c r="AC6" s="18" t="s">
        <v>85</v>
      </c>
      <c r="AD6" s="18" t="s">
        <v>86</v>
      </c>
      <c r="AE6" s="19" t="s">
        <v>87</v>
      </c>
      <c r="AF6" s="14" t="s">
        <v>32</v>
      </c>
    </row>
    <row r="7" spans="1:412" ht="209.25" customHeight="1">
      <c r="A7" s="13"/>
      <c r="B7" s="20">
        <v>1</v>
      </c>
      <c r="C7" s="13"/>
      <c r="D7" s="13"/>
      <c r="E7" s="13"/>
      <c r="F7" s="13"/>
      <c r="G7" s="13"/>
      <c r="H7" s="5" t="s">
        <v>39</v>
      </c>
      <c r="I7" s="5" t="s">
        <v>33</v>
      </c>
      <c r="J7" s="6" t="s">
        <v>91</v>
      </c>
      <c r="K7" s="13" t="s">
        <v>93</v>
      </c>
      <c r="L7" s="23" t="s">
        <v>36</v>
      </c>
      <c r="M7" s="22" t="s">
        <v>92</v>
      </c>
      <c r="N7" s="15">
        <v>43462</v>
      </c>
      <c r="O7" s="16">
        <v>45016</v>
      </c>
      <c r="P7" s="17">
        <v>332800000</v>
      </c>
      <c r="Q7" s="17">
        <v>4201000000</v>
      </c>
      <c r="R7" s="17">
        <v>3961000000</v>
      </c>
      <c r="S7" s="17">
        <f>4096000000</f>
        <v>4096000000</v>
      </c>
      <c r="T7" s="17">
        <f>2368200000</f>
        <v>2368200000</v>
      </c>
      <c r="U7" s="8">
        <f t="shared" si="5"/>
        <v>14959000000</v>
      </c>
      <c r="V7" s="21">
        <f>2760000000+700000000+100000000+1000000000</f>
        <v>4560000000</v>
      </c>
      <c r="W7" s="8">
        <f t="shared" si="3"/>
        <v>19519000000</v>
      </c>
      <c r="X7" s="9">
        <v>0</v>
      </c>
      <c r="Y7" s="8">
        <f t="shared" si="4"/>
        <v>19519000000</v>
      </c>
      <c r="Z7" s="10" t="s">
        <v>106</v>
      </c>
      <c r="AA7" s="23" t="s">
        <v>47</v>
      </c>
      <c r="AB7" s="18" t="s">
        <v>40</v>
      </c>
      <c r="AC7" s="18" t="s">
        <v>48</v>
      </c>
      <c r="AD7" s="18" t="s">
        <v>37</v>
      </c>
      <c r="AE7" s="19" t="s">
        <v>58</v>
      </c>
      <c r="AF7" s="14" t="s">
        <v>32</v>
      </c>
    </row>
    <row r="8" spans="1:412" ht="105" customHeight="1">
      <c r="A8" s="13"/>
      <c r="B8" s="20">
        <v>1</v>
      </c>
      <c r="C8" s="13"/>
      <c r="D8" s="13"/>
      <c r="E8" s="13"/>
      <c r="F8" s="13"/>
      <c r="G8" s="13"/>
      <c r="H8" s="5" t="s">
        <v>39</v>
      </c>
      <c r="I8" s="5" t="s">
        <v>33</v>
      </c>
      <c r="J8" s="6" t="s">
        <v>91</v>
      </c>
      <c r="K8" s="13" t="s">
        <v>94</v>
      </c>
      <c r="L8" s="23" t="s">
        <v>49</v>
      </c>
      <c r="M8" s="22" t="s">
        <v>92</v>
      </c>
      <c r="N8" s="15">
        <v>43462</v>
      </c>
      <c r="O8" s="16">
        <v>45016</v>
      </c>
      <c r="P8" s="17">
        <v>48450000</v>
      </c>
      <c r="Q8" s="17">
        <v>479000000</v>
      </c>
      <c r="R8" s="17">
        <f>489000000</f>
        <v>489000000</v>
      </c>
      <c r="S8" s="17">
        <f>479000000</f>
        <v>479000000</v>
      </c>
      <c r="T8" s="17">
        <v>282150000</v>
      </c>
      <c r="U8" s="8">
        <f t="shared" si="5"/>
        <v>1777600000</v>
      </c>
      <c r="V8" s="21">
        <f>299890448+200000000+80000000+100000000</f>
        <v>679890448</v>
      </c>
      <c r="W8" s="8">
        <f t="shared" si="3"/>
        <v>2457490448</v>
      </c>
      <c r="X8" s="24">
        <v>81805355</v>
      </c>
      <c r="Y8" s="8">
        <f t="shared" si="4"/>
        <v>2375685093</v>
      </c>
      <c r="Z8" s="10" t="s">
        <v>106</v>
      </c>
      <c r="AA8" s="23" t="s">
        <v>46</v>
      </c>
      <c r="AB8" s="18" t="s">
        <v>41</v>
      </c>
      <c r="AC8" s="18" t="s">
        <v>50</v>
      </c>
      <c r="AD8" s="18" t="s">
        <v>42</v>
      </c>
      <c r="AE8" s="19" t="s">
        <v>43</v>
      </c>
      <c r="AF8" s="14" t="s">
        <v>32</v>
      </c>
    </row>
    <row r="9" spans="1:412" ht="102.75" customHeight="1">
      <c r="A9" s="13"/>
      <c r="B9" s="20">
        <v>1</v>
      </c>
      <c r="C9" s="13"/>
      <c r="D9" s="13"/>
      <c r="E9" s="13"/>
      <c r="F9" s="13"/>
      <c r="G9" s="13"/>
      <c r="H9" s="5" t="s">
        <v>45</v>
      </c>
      <c r="I9" s="23" t="s">
        <v>44</v>
      </c>
      <c r="J9" s="6" t="s">
        <v>95</v>
      </c>
      <c r="K9" s="13" t="s">
        <v>96</v>
      </c>
      <c r="L9" s="23" t="s">
        <v>97</v>
      </c>
      <c r="M9" s="22" t="s">
        <v>98</v>
      </c>
      <c r="N9" s="15">
        <v>43463</v>
      </c>
      <c r="O9" s="16">
        <v>45245</v>
      </c>
      <c r="P9" s="17">
        <v>34000000</v>
      </c>
      <c r="Q9" s="17">
        <v>734112000</v>
      </c>
      <c r="R9" s="17">
        <v>756135360</v>
      </c>
      <c r="S9" s="17">
        <v>778819420</v>
      </c>
      <c r="T9" s="17">
        <v>467940669</v>
      </c>
      <c r="U9" s="8">
        <f t="shared" ref="U9" si="6">P9+Q9+R9+S9+T9</f>
        <v>2771007449</v>
      </c>
      <c r="V9" s="7">
        <v>622221304</v>
      </c>
      <c r="W9" s="8">
        <f t="shared" ref="W9" si="7">U9+V9</f>
        <v>3393228753</v>
      </c>
      <c r="X9" s="9">
        <v>0</v>
      </c>
      <c r="Y9" s="8">
        <f t="shared" ref="Y9" si="8">W9-X9</f>
        <v>3393228753</v>
      </c>
      <c r="Z9" s="10" t="s">
        <v>99</v>
      </c>
      <c r="AA9" s="23" t="s">
        <v>100</v>
      </c>
      <c r="AB9" s="18" t="s">
        <v>101</v>
      </c>
      <c r="AC9" s="18" t="s">
        <v>102</v>
      </c>
      <c r="AD9" s="18" t="s">
        <v>103</v>
      </c>
      <c r="AE9" s="19" t="s">
        <v>104</v>
      </c>
      <c r="AF9" s="14" t="s">
        <v>32</v>
      </c>
    </row>
  </sheetData>
  <autoFilter ref="A1:AF9"/>
  <hyperlinks>
    <hyperlink ref="AE2" r:id="rId1"/>
    <hyperlink ref="AE5" r:id="rId2"/>
    <hyperlink ref="AE7" r:id="rId3"/>
    <hyperlink ref="AE8" r:id="rId4"/>
    <hyperlink ref="AE9" r:id="rId5"/>
    <hyperlink ref="AE3" r:id="rId6"/>
    <hyperlink ref="AE4" r:id="rId7"/>
    <hyperlink ref="AE6" r:id="rId8"/>
  </hyperlinks>
  <pageMargins left="0.70866141732283505" right="0.70866141732283505" top="0.74803149606299202" bottom="0.74803149606299202" header="0.31496062992126" footer="0.31496062992126"/>
  <pageSetup scale="50" orientation="landscape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2023-03-06T19:19:28Z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