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ana.pardo\Desktop\COMUNICACIONES\DICIEMBRE\"/>
    </mc:Choice>
  </mc:AlternateContent>
  <bookViews>
    <workbookView xWindow="0" yWindow="0" windowWidth="18180" windowHeight="11550"/>
  </bookViews>
  <sheets>
    <sheet name="VIGENCIA 2018" sheetId="11" r:id="rId1"/>
  </sheets>
  <definedNames>
    <definedName name="_xlnm._FilterDatabase" localSheetId="0" hidden="1">'VIGENCIA 2018'!$A$1:$AD$8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6" i="11" l="1"/>
  <c r="S5" i="11"/>
  <c r="S4" i="11"/>
  <c r="S7" i="11" l="1"/>
  <c r="R8" i="11" l="1"/>
  <c r="T8" i="11" s="1"/>
  <c r="V8" i="11" s="1"/>
  <c r="Q7" i="11"/>
  <c r="R7" i="11" s="1"/>
  <c r="T7" i="11" s="1"/>
  <c r="V7" i="11" s="1"/>
  <c r="P6" i="11"/>
  <c r="O6" i="11"/>
  <c r="Q5" i="11"/>
  <c r="P5" i="11"/>
  <c r="P4" i="11"/>
  <c r="O4" i="11"/>
  <c r="O3" i="11"/>
  <c r="R3" i="11" s="1"/>
  <c r="T3" i="11" s="1"/>
  <c r="V3" i="11" s="1"/>
  <c r="O2" i="11"/>
  <c r="R2" i="11" s="1"/>
  <c r="T2" i="11" s="1"/>
  <c r="V2" i="11" s="1"/>
  <c r="R4" i="11" l="1"/>
  <c r="T4" i="11" s="1"/>
  <c r="V4" i="11" s="1"/>
  <c r="R5" i="11"/>
  <c r="T5" i="11" s="1"/>
  <c r="V5" i="11" s="1"/>
  <c r="R6" i="11"/>
  <c r="T6" i="11" s="1"/>
  <c r="V6" i="11" s="1"/>
</calcChain>
</file>

<file path=xl/sharedStrings.xml><?xml version="1.0" encoding="utf-8"?>
<sst xmlns="http://schemas.openxmlformats.org/spreadsheetml/2006/main" count="124" uniqueCount="104">
  <si>
    <t>CONTRATISTA</t>
  </si>
  <si>
    <t>OBJETO</t>
  </si>
  <si>
    <t>SUPERVISOR</t>
  </si>
  <si>
    <t>TIPO DE CONTRATO</t>
  </si>
  <si>
    <t>VALOR VIGENCIA 2018</t>
  </si>
  <si>
    <t>VALOR VIGENCIA 2019</t>
  </si>
  <si>
    <t>VALOR VIGENCIA 2020</t>
  </si>
  <si>
    <t>VALOR VIGENCIA 2021</t>
  </si>
  <si>
    <t>VALOR VIGENCIA 2022</t>
  </si>
  <si>
    <t>FECHA DE FIRMA  CONTRATO INICIAL</t>
  </si>
  <si>
    <t>PLAZO DE EJECUCION
INICIAL</t>
  </si>
  <si>
    <t>PLAZO DE EJECUCION
FINAL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</si>
  <si>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</si>
  <si>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</si>
  <si>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</si>
  <si>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</si>
  <si>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</si>
  <si>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</si>
  <si>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BOGOTA</t>
  </si>
  <si>
    <t>SUMINISTRO</t>
  </si>
  <si>
    <t>MEDTRONIC COLOMBIA S.A</t>
  </si>
  <si>
    <t>6683777</t>
  </si>
  <si>
    <t>830,025,149-8</t>
  </si>
  <si>
    <t>860,506,831-7</t>
  </si>
  <si>
    <t>6583100</t>
  </si>
  <si>
    <t>gerencia@biotronitech.com.co</t>
  </si>
  <si>
    <t>ARRENDAMIENTO</t>
  </si>
  <si>
    <t>LUIS EDUARDO MORENO</t>
  </si>
  <si>
    <t>OVIDIO TORRES RINCON</t>
  </si>
  <si>
    <t>CALLE 116 # 7-15 OFICINA 1101</t>
  </si>
  <si>
    <t>BIOTRONITECH COLOMBIA S.A</t>
  </si>
  <si>
    <t>CALLE 123 # 7-50</t>
  </si>
  <si>
    <t>3M COLOMBIA S.A</t>
  </si>
  <si>
    <t>860,002,693-3</t>
  </si>
  <si>
    <t>4161666</t>
  </si>
  <si>
    <t>rcuello@mmm.com</t>
  </si>
  <si>
    <t>LIFE SUMINISTROS MEDICOS S.A.S</t>
  </si>
  <si>
    <t>900,240,177-9</t>
  </si>
  <si>
    <t xml:space="preserve">CALLE 84 # 50-10 LOCAL 206 A </t>
  </si>
  <si>
    <t>ruth.isnlda.gaviria@medtronic.com</t>
  </si>
  <si>
    <t>SUMINITRO DE ELEMENTOS DE CURACION DESTINADOS A LA ATENCION DE PACIENTES DEL HOSPITAL MILITAR CENTRAL</t>
  </si>
  <si>
    <t>1371-2018</t>
  </si>
  <si>
    <t>GUSTAVO ADOLFO PRADA</t>
  </si>
  <si>
    <t>3568417</t>
  </si>
  <si>
    <t>gcmaria@lifesumimed.com</t>
  </si>
  <si>
    <t>1374-2018</t>
  </si>
  <si>
    <t>VALERIA FRIGERI MORALES</t>
  </si>
  <si>
    <t>AV EL DORADO # 78 A -93</t>
  </si>
  <si>
    <t>1413-2018</t>
  </si>
  <si>
    <t>UNION TEMPORAL MEDFEM 22</t>
  </si>
  <si>
    <t>ADQUISCICION, DISPENSACION, SUMINISTRO, DISTRIBUCION Y CONTROL DE MEDICAMENTOS A TRAVEZ DE UN OPERADOR LOGISTICO PARA LOS USUARIOS DEL HOSPITAL MILITAR CENTRAL BAJO LA MODALIDAD DE MONTO AGOTABLE</t>
  </si>
  <si>
    <t>EMILIO JOSE ALANDETE</t>
  </si>
  <si>
    <t>901,241,016-1</t>
  </si>
  <si>
    <t>CALLE 64 G  # 88 A - 88</t>
  </si>
  <si>
    <t>7422299</t>
  </si>
  <si>
    <t>ealandete@gmail.com</t>
  </si>
  <si>
    <t>LABCARE DE COLOMBIA S.A</t>
  </si>
  <si>
    <t>CARLOS ALFREDO TORRES</t>
  </si>
  <si>
    <t>ventas@labcarecolombia.com</t>
  </si>
  <si>
    <t>SUMINISTRO DE INSUMOS MEDICO QUIRURGICOS PARA LA RALIZACION DEL PROGRAMA QUIRURGICO EN SALAS DE CIRUGIA Y LOS DEMAS SERVICIOS QUE COMPONEN LA UNIDAD CLINICO QUIRIURGICA DEL HOSPITAL MILITAR CENTRAL</t>
  </si>
  <si>
    <t>1436-2018</t>
  </si>
  <si>
    <t>1441-2018</t>
  </si>
  <si>
    <t>SUMINISTRO DE REACTIVOS E INSUMOS DESTINADOS PARA EL LABORATORIO CLINICO DEL HOSPITAL MILITAR CENTRAL</t>
  </si>
  <si>
    <t>1480-2018</t>
  </si>
  <si>
    <t>SERVIDIAGNOSTICS S.A.S</t>
  </si>
  <si>
    <t>ARRENDAMIENTO DE UN SISTEMA DE INFORMACION PAC-RISK QUE INCKUYA INTALACION MANTENIMIENTO PREVENTIVO CORRECTIVO Y SOPORTE TECNICO</t>
  </si>
  <si>
    <t>EDWIN CUBIDES NIÑO</t>
  </si>
  <si>
    <t>900,545,507-6</t>
  </si>
  <si>
    <t>CALLE 25 F # 85 C -57 OFICINA 201</t>
  </si>
  <si>
    <t>4326882</t>
  </si>
  <si>
    <t>servidiagnostics@gmail.com</t>
  </si>
  <si>
    <t>N° CONTRATO</t>
  </si>
  <si>
    <t>1472-2018</t>
  </si>
  <si>
    <t>AUTOPISTA MEDELIN KM 2,5 VIA PARCELAS PARQUE  EMP PORTOS  SABANA 80 BODEGA 97</t>
  </si>
  <si>
    <t>8985201-02-03</t>
  </si>
  <si>
    <t>830,056,102-3</t>
  </si>
  <si>
    <t>OBSERVACIONES</t>
  </si>
  <si>
    <t>SANDRA CELIS - MARIO MENA BEJARANO - LIESEL RAMIREZ</t>
  </si>
  <si>
    <t>VALOR REDUCCION</t>
  </si>
  <si>
    <t>VALOR ADICION</t>
  </si>
  <si>
    <t xml:space="preserve">
SE SOLICITA LIBERACION DE SALDO DE LA VIGENCIA 2020 POR VALOR DE $250,000,000 MEDIANTE OFICIO N° 105576 TRAMITADA</t>
  </si>
  <si>
    <t>SE SOLICITA REDUCCION POR VALOR DE $81,805,355 MEDIANTE OFICIO CON ID N° 113316 DEL 10-12-2020 EN TRAMITE</t>
  </si>
  <si>
    <t>SOLICITAN LIBERACION POR VALOR DE $ 175,550,645 DE LA RESERVA EL 23-06-2020
SOLICITAN LIBERACION DE SALDO VIGENCIA 2020 POR VALOR DE $6536,235,019 MEDIANTE OFICIO SIN NUMERO NI FECHA</t>
  </si>
  <si>
    <t>JEFE MARTHA RODRIGUEZ FIGUEROA</t>
  </si>
  <si>
    <t>JEFE MARTHA ROMERO</t>
  </si>
  <si>
    <t>URL</t>
  </si>
  <si>
    <t>VILLERLANDY ROMERO</t>
  </si>
  <si>
    <t>N° PROCESO</t>
  </si>
  <si>
    <t>VALOR TOTAL MAS ADICIONES</t>
  </si>
  <si>
    <t>VALOR TOTAL CON VIGENCIAS</t>
  </si>
  <si>
    <t>VALOR TOTAL REAL DEL CONTRATO (+ ADICIONES-REDUCCIONES)</t>
  </si>
  <si>
    <t>https://community.secop.gov.co/Public/Tendering/OpportunityDetail/Index?noticeUID=CO1.NTC.566422&amp;isFromPublicArea=True&amp;isModal=true&amp;asPopupView=true</t>
  </si>
  <si>
    <t>https://community.secop.gov.co/Public/Tendering/OpportunityDetail/Index?noticeUID=CO1.NTC.533495&amp;isFromPublicArea=True&amp;isModal=true&amp;asPopupView=true</t>
  </si>
  <si>
    <t>https://community.secop.gov.co/Public/Tendering/OpportunityDetail/Index?noticeUID=CO1.NTC.583035&amp;isFromPublicArea=True&amp;isModal=true&amp;asPopupView=true</t>
  </si>
  <si>
    <t>https://community.secop.gov.co/Public/Tendering/OpportunityDetail/Index?noticeUID=CO1.NTC.587422&amp;isFromPublicArea=True&amp;isModal=true&amp;asPopupView=true</t>
  </si>
  <si>
    <t>https://community.secop.gov.co/Public/Tendering/OpportunityDetail/Index?noticeUID=CO1.NTC.583047&amp;isFromPublicArea=True&amp;isModal=true&amp;asPopupView=true</t>
  </si>
  <si>
    <t xml:space="preserve"> 022-2018</t>
  </si>
  <si>
    <t xml:space="preserve"> 038-2018</t>
  </si>
  <si>
    <t xml:space="preserve"> 032-2018</t>
  </si>
  <si>
    <t xml:space="preserve"> 035-2018</t>
  </si>
  <si>
    <t xml:space="preserve"> 014-2018</t>
  </si>
  <si>
    <t>LP</t>
  </si>
  <si>
    <t>SUB MED</t>
  </si>
  <si>
    <t>SUB APO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</si>
</sst>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7" formatCode="dd/mm/yy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9">
    <xf numFmtId="0" fontId="0" fillId="0" borderId="0" xfId="0"/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2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2" applyFont="1" applyBorder="1" applyAlignment="1" applyProtection="1">
      <alignment vertical="center" wrapText="1"/>
    </xf>
    <xf numFmtId="164" fontId="6" fillId="2" borderId="3" xfId="1" applyNumberFormat="1" applyFont="1" applyFill="1" applyBorder="1" applyAlignment="1">
      <alignment horizontal="center" vertical="center"/>
    </xf>
    <xf numFmtId="14" fontId="6" fillId="0" borderId="4" xfId="0" applyNumberFormat="1" applyFont="1" applyBorder="1" applyAlignment="1">
      <alignment horizontal="center" vertical="center" wrapText="1"/>
    </xf>
    <xf numFmtId="0" fontId="6" fillId="0" borderId="0" xfId="0" applyFont="1"/>
    <xf numFmtId="164" fontId="8" fillId="2" borderId="3" xfId="1" applyNumberFormat="1" applyFont="1" applyFill="1" applyBorder="1" applyAlignment="1">
      <alignment horizontal="center" vertical="center"/>
    </xf>
    <xf numFmtId="0" fontId="6" fillId="0" borderId="4" xfId="0" applyFont="1" applyBorder="1"/>
    <xf numFmtId="166" fontId="6" fillId="2" borderId="3" xfId="1" applyNumberFormat="1" applyFont="1" applyFill="1" applyBorder="1" applyAlignment="1">
      <alignment horizontal="center" vertical="center"/>
    </xf>
    <xf numFmtId="49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166" fontId="6" fillId="2" borderId="4" xfId="0" applyNumberFormat="1" applyFont="1" applyFill="1" applyBorder="1" applyAlignment="1">
      <alignment horizontal="center" vertical="center" wrapText="1"/>
    </xf>
    <xf numFmtId="49" fontId="7" fillId="2" borderId="4" xfId="2" applyNumberFormat="1" applyFont="1" applyFill="1" applyBorder="1" applyAlignment="1" applyProtection="1">
      <alignment horizontal="center" vertical="center" wrapText="1"/>
    </xf>
    <xf numFmtId="166" fontId="6" fillId="2" borderId="4" xfId="1" applyNumberFormat="1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justify" vertical="center" wrapText="1"/>
    </xf>
    <xf numFmtId="49" fontId="6" fillId="2" borderId="4" xfId="0" applyNumberFormat="1" applyFont="1" applyFill="1" applyBorder="1" applyAlignment="1">
      <alignment vertical="center" wrapText="1"/>
    </xf>
    <xf numFmtId="166" fontId="8" fillId="2" borderId="4" xfId="1" applyNumberFormat="1" applyFont="1" applyFill="1" applyBorder="1" applyAlignment="1">
      <alignment horizontal="center" vertical="center"/>
    </xf>
    <xf numFmtId="0" fontId="5" fillId="2" borderId="4" xfId="0" applyNumberFormat="1" applyFont="1" applyFill="1" applyBorder="1" applyAlignment="1">
      <alignment horizontal="center" vertical="center" wrapText="1"/>
    </xf>
    <xf numFmtId="1" fontId="5" fillId="3" borderId="3" xfId="0" applyNumberFormat="1" applyFont="1" applyFill="1" applyBorder="1" applyAlignment="1">
      <alignment horizontal="center" vertical="center" wrapText="1"/>
    </xf>
    <xf numFmtId="0" fontId="6" fillId="2" borderId="0" xfId="0" applyFont="1" applyFill="1" applyBorder="1"/>
    <xf numFmtId="49" fontId="4" fillId="3" borderId="5" xfId="0" applyNumberFormat="1" applyFont="1" applyFill="1" applyBorder="1" applyAlignment="1">
      <alignment horizontal="center" vertical="center" wrapText="1"/>
    </xf>
    <xf numFmtId="167" fontId="6" fillId="3" borderId="4" xfId="0" applyNumberFormat="1" applyFont="1" applyFill="1" applyBorder="1" applyAlignment="1">
      <alignment horizontal="center" vertical="center" wrapText="1"/>
    </xf>
    <xf numFmtId="14" fontId="6" fillId="3" borderId="4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49" fontId="4" fillId="3" borderId="7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Border="1" applyAlignment="1">
      <alignment horizontal="center" vertic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ruth.isnlda.gaviria@medtronic.com" TargetMode="External"/><Relationship Id="rId7" Type="http://schemas.openxmlformats.org/officeDocument/2006/relationships/hyperlink" Target="mailto:rcuello@mmm.com" TargetMode="External"/><Relationship Id="rId2" Type="http://schemas.openxmlformats.org/officeDocument/2006/relationships/hyperlink" Target="mailto:ealandete@gmail.com" TargetMode="External"/><Relationship Id="rId1" Type="http://schemas.openxmlformats.org/officeDocument/2006/relationships/hyperlink" Target="mailto:gcmaria@lifesumimed.com" TargetMode="External"/><Relationship Id="rId6" Type="http://schemas.openxmlformats.org/officeDocument/2006/relationships/hyperlink" Target="mailto:ventas@labcarecolombia.com" TargetMode="External"/><Relationship Id="rId5" Type="http://schemas.openxmlformats.org/officeDocument/2006/relationships/hyperlink" Target="mailto:servidiagnostics@gmail.com" TargetMode="External"/><Relationship Id="rId4" Type="http://schemas.openxmlformats.org/officeDocument/2006/relationships/hyperlink" Target="mailto:gerencia@biotronitech.com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T8"/>
  <sheetViews>
    <sheetView tabSelected="1" zoomScale="95" zoomScaleNormal="95" workbookViewId="0">
      <pane xSplit="7" ySplit="1" topLeftCell="H2" activePane="bottomRight" state="frozen"/>
      <selection pane="topRight" activeCell="U1" sqref="U1"/>
      <selection pane="bottomLeft" activeCell="A2" sqref="A2"/>
      <selection pane="bottomRight" activeCell="G2" sqref="G2"/>
    </sheetView>
  </sheetViews>
  <sheetFormatPr baseColWidth="10" defaultRowHeight="13.5" x14ac:dyDescent="0.25"/>
  <cols>
    <col min="1" max="1" width="4.140625" style="7" customWidth="1"/>
    <col min="2" max="2" width="4.5703125" style="7" customWidth="1"/>
    <col min="3" max="3" width="4.85546875" style="7" customWidth="1"/>
    <col min="4" max="4" width="19.5703125" style="7" customWidth="1"/>
    <col min="5" max="5" width="21.7109375" style="7" customWidth="1"/>
    <col min="6" max="6" width="25.28515625" style="7" customWidth="1"/>
    <col min="7" max="7" width="13.7109375" style="7" customWidth="1"/>
    <col min="8" max="8" width="26.140625" style="7" customWidth="1"/>
    <col min="9" max="9" width="44.7109375" style="7" customWidth="1"/>
    <col min="10" max="10" width="13.5703125" style="7" customWidth="1"/>
    <col min="11" max="11" width="13.5703125" style="7" hidden="1" customWidth="1"/>
    <col min="12" max="12" width="13" style="7" customWidth="1"/>
    <col min="13" max="13" width="15.7109375" style="7" customWidth="1"/>
    <col min="14" max="14" width="15.28515625" style="7" customWidth="1"/>
    <col min="15" max="15" width="15.140625" style="7" customWidth="1"/>
    <col min="16" max="16" width="14.42578125" style="7" customWidth="1"/>
    <col min="17" max="17" width="14.7109375" style="7" customWidth="1"/>
    <col min="18" max="18" width="15.7109375" style="7" customWidth="1"/>
    <col min="19" max="19" width="15.28515625" style="7" customWidth="1"/>
    <col min="20" max="20" width="15.7109375" style="7" customWidth="1"/>
    <col min="21" max="21" width="14.28515625" style="7" customWidth="1"/>
    <col min="22" max="22" width="15.7109375" style="7" customWidth="1"/>
    <col min="23" max="23" width="25" style="7" customWidth="1"/>
    <col min="24" max="24" width="25.42578125" style="7" customWidth="1"/>
    <col min="25" max="25" width="16.28515625" style="7" customWidth="1"/>
    <col min="26" max="26" width="22" style="7" customWidth="1"/>
    <col min="27" max="27" width="18.140625" style="7" customWidth="1"/>
    <col min="28" max="28" width="22.5703125" style="7" customWidth="1"/>
    <col min="29" max="29" width="16.5703125" style="7" customWidth="1"/>
    <col min="30" max="30" width="23.42578125" style="9" customWidth="1"/>
    <col min="31" max="409" width="11.42578125" style="22"/>
    <col min="410" max="16384" width="11.42578125" style="7"/>
  </cols>
  <sheetData>
    <row r="1" spans="1:410" s="1" customFormat="1" ht="160.5" customHeight="1" thickBot="1" x14ac:dyDescent="0.3">
      <c r="A1" s="1" t="s">
        <v>102</v>
      </c>
      <c r="B1" s="1" t="s">
        <v>103</v>
      </c>
      <c r="C1" s="1" t="s">
        <v>101</v>
      </c>
      <c r="D1" s="1" t="s">
        <v>87</v>
      </c>
      <c r="E1" s="1" t="s">
        <v>3</v>
      </c>
      <c r="F1" s="1" t="s">
        <v>85</v>
      </c>
      <c r="G1" s="1" t="s">
        <v>71</v>
      </c>
      <c r="H1" s="1" t="s">
        <v>0</v>
      </c>
      <c r="I1" s="1" t="s">
        <v>1</v>
      </c>
      <c r="J1" s="1" t="s">
        <v>9</v>
      </c>
      <c r="K1" s="1" t="s">
        <v>10</v>
      </c>
      <c r="L1" s="1" t="s">
        <v>11</v>
      </c>
      <c r="M1" s="1" t="s">
        <v>4</v>
      </c>
      <c r="N1" s="1" t="s">
        <v>5</v>
      </c>
      <c r="O1" s="1" t="s">
        <v>6</v>
      </c>
      <c r="P1" s="1" t="s">
        <v>7</v>
      </c>
      <c r="Q1" s="1" t="s">
        <v>8</v>
      </c>
      <c r="R1" s="1" t="s">
        <v>89</v>
      </c>
      <c r="S1" s="1" t="s">
        <v>79</v>
      </c>
      <c r="T1" s="1" t="s">
        <v>88</v>
      </c>
      <c r="U1" s="1" t="s">
        <v>78</v>
      </c>
      <c r="V1" s="1" t="s">
        <v>90</v>
      </c>
      <c r="W1" s="1" t="s">
        <v>2</v>
      </c>
      <c r="X1" s="1" t="s">
        <v>12</v>
      </c>
      <c r="Y1" s="1" t="s">
        <v>13</v>
      </c>
      <c r="Z1" s="1" t="s">
        <v>14</v>
      </c>
      <c r="AA1" s="1" t="s">
        <v>15</v>
      </c>
      <c r="AB1" s="1" t="s">
        <v>16</v>
      </c>
      <c r="AC1" s="23" t="s">
        <v>17</v>
      </c>
      <c r="AD1" s="2" t="s">
        <v>76</v>
      </c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  <c r="IW1" s="28"/>
      <c r="IX1" s="28"/>
      <c r="IY1" s="28"/>
      <c r="IZ1" s="28"/>
      <c r="JA1" s="28"/>
      <c r="JB1" s="28"/>
      <c r="JC1" s="28"/>
      <c r="JD1" s="28"/>
      <c r="JE1" s="28"/>
      <c r="JF1" s="28"/>
      <c r="JG1" s="28"/>
      <c r="JH1" s="28"/>
      <c r="JI1" s="28"/>
      <c r="JJ1" s="28"/>
      <c r="JK1" s="28"/>
      <c r="JL1" s="28"/>
      <c r="JM1" s="28"/>
      <c r="JN1" s="28"/>
      <c r="JO1" s="28"/>
      <c r="JP1" s="28"/>
      <c r="JQ1" s="28"/>
      <c r="JR1" s="28"/>
      <c r="JS1" s="28"/>
      <c r="JT1" s="28"/>
      <c r="JU1" s="28"/>
      <c r="JV1" s="28"/>
      <c r="JW1" s="28"/>
      <c r="JX1" s="28"/>
      <c r="JY1" s="28"/>
      <c r="JZ1" s="28"/>
      <c r="KA1" s="28"/>
      <c r="KB1" s="28"/>
      <c r="KC1" s="28"/>
      <c r="KD1" s="28"/>
      <c r="KE1" s="28"/>
      <c r="KF1" s="28"/>
      <c r="KG1" s="28"/>
      <c r="KH1" s="28"/>
      <c r="KI1" s="28"/>
      <c r="KJ1" s="28"/>
      <c r="KK1" s="28"/>
      <c r="KL1" s="28"/>
      <c r="KM1" s="28"/>
      <c r="KN1" s="28"/>
      <c r="KO1" s="28"/>
      <c r="KP1" s="28"/>
      <c r="KQ1" s="28"/>
      <c r="KR1" s="28"/>
      <c r="KS1" s="28"/>
      <c r="KT1" s="28"/>
      <c r="KU1" s="28"/>
      <c r="KV1" s="28"/>
      <c r="KW1" s="28"/>
      <c r="KX1" s="28"/>
      <c r="KY1" s="28"/>
      <c r="KZ1" s="28"/>
      <c r="LA1" s="28"/>
      <c r="LB1" s="28"/>
      <c r="LC1" s="28"/>
      <c r="LD1" s="28"/>
      <c r="LE1" s="28"/>
      <c r="LF1" s="28"/>
      <c r="LG1" s="28"/>
      <c r="LH1" s="28"/>
      <c r="LI1" s="28"/>
      <c r="LJ1" s="28"/>
      <c r="LK1" s="28"/>
      <c r="LL1" s="28"/>
      <c r="LM1" s="28"/>
      <c r="LN1" s="28"/>
      <c r="LO1" s="28"/>
      <c r="LP1" s="28"/>
      <c r="LQ1" s="28"/>
      <c r="LR1" s="28"/>
      <c r="LS1" s="28"/>
      <c r="LT1" s="28"/>
      <c r="LU1" s="28"/>
      <c r="LV1" s="28"/>
      <c r="LW1" s="28"/>
      <c r="LX1" s="28"/>
      <c r="LY1" s="28"/>
      <c r="LZ1" s="28"/>
      <c r="MA1" s="28"/>
      <c r="MB1" s="28"/>
      <c r="MC1" s="28"/>
      <c r="MD1" s="28"/>
      <c r="ME1" s="28"/>
      <c r="MF1" s="28"/>
      <c r="MG1" s="28"/>
      <c r="MH1" s="28"/>
      <c r="MI1" s="28"/>
      <c r="MJ1" s="28"/>
      <c r="MK1" s="28"/>
      <c r="ML1" s="28"/>
      <c r="MM1" s="28"/>
      <c r="MN1" s="28"/>
      <c r="MO1" s="28"/>
      <c r="MP1" s="28"/>
      <c r="MQ1" s="28"/>
      <c r="MR1" s="28"/>
      <c r="MS1" s="28"/>
      <c r="MT1" s="28"/>
      <c r="MU1" s="28"/>
      <c r="MV1" s="28"/>
      <c r="MW1" s="28"/>
      <c r="MX1" s="28"/>
      <c r="MY1" s="28"/>
      <c r="MZ1" s="28"/>
      <c r="NA1" s="28"/>
      <c r="NB1" s="28"/>
      <c r="NC1" s="28"/>
      <c r="ND1" s="28"/>
      <c r="NE1" s="28"/>
      <c r="NF1" s="28"/>
      <c r="NG1" s="28"/>
      <c r="NH1" s="28"/>
      <c r="NI1" s="28"/>
      <c r="NJ1" s="28"/>
      <c r="NK1" s="28"/>
      <c r="NL1" s="28"/>
      <c r="NM1" s="28"/>
      <c r="NN1" s="28"/>
      <c r="NO1" s="28"/>
      <c r="NP1" s="28"/>
      <c r="NQ1" s="28"/>
      <c r="NR1" s="28"/>
      <c r="NS1" s="28"/>
      <c r="NT1" s="28"/>
      <c r="NU1" s="28"/>
      <c r="NV1" s="28"/>
      <c r="NW1" s="28"/>
      <c r="NX1" s="28"/>
      <c r="NY1" s="28"/>
      <c r="NZ1" s="28"/>
      <c r="OA1" s="28"/>
      <c r="OB1" s="28"/>
      <c r="OC1" s="28"/>
      <c r="OD1" s="28"/>
      <c r="OE1" s="28"/>
      <c r="OF1" s="28"/>
      <c r="OG1" s="28"/>
      <c r="OH1" s="28"/>
      <c r="OI1" s="28"/>
      <c r="OJ1" s="28"/>
      <c r="OK1" s="28"/>
      <c r="OL1" s="28"/>
      <c r="OM1" s="28"/>
      <c r="ON1" s="28"/>
      <c r="OO1" s="28"/>
      <c r="OP1" s="28"/>
      <c r="OQ1" s="28"/>
      <c r="OR1" s="28"/>
      <c r="OS1" s="28"/>
      <c r="OT1" s="27"/>
    </row>
    <row r="2" spans="1:410" ht="114.75" customHeight="1" x14ac:dyDescent="0.25">
      <c r="A2" s="21"/>
      <c r="B2" s="21">
        <v>1</v>
      </c>
      <c r="C2" s="20">
        <v>1</v>
      </c>
      <c r="D2" s="3" t="s">
        <v>96</v>
      </c>
      <c r="E2" s="3" t="s">
        <v>19</v>
      </c>
      <c r="F2" s="4" t="s">
        <v>91</v>
      </c>
      <c r="G2" s="12" t="s">
        <v>41</v>
      </c>
      <c r="H2" s="18" t="s">
        <v>36</v>
      </c>
      <c r="I2" s="17" t="s">
        <v>40</v>
      </c>
      <c r="J2" s="24">
        <v>43460</v>
      </c>
      <c r="K2" s="25">
        <v>44773</v>
      </c>
      <c r="L2" s="25">
        <v>45107</v>
      </c>
      <c r="M2" s="13">
        <v>26749102</v>
      </c>
      <c r="N2" s="13">
        <v>502302895</v>
      </c>
      <c r="O2" s="13">
        <f>653235019</f>
        <v>653235019</v>
      </c>
      <c r="P2" s="13">
        <v>703070526</v>
      </c>
      <c r="Q2" s="13">
        <v>208521882</v>
      </c>
      <c r="R2" s="10">
        <f t="shared" ref="R2:R3" si="0">M2+N2+O2+P2+Q2</f>
        <v>2093879424</v>
      </c>
      <c r="S2" s="5">
        <v>0</v>
      </c>
      <c r="T2" s="10">
        <f t="shared" ref="T2:T3" si="1">R2+S2</f>
        <v>2093879424</v>
      </c>
      <c r="U2" s="19">
        <v>653235019</v>
      </c>
      <c r="V2" s="10">
        <f t="shared" ref="V2:V3" si="2">T2-U2</f>
        <v>1440644405</v>
      </c>
      <c r="W2" s="6" t="s">
        <v>84</v>
      </c>
      <c r="X2" s="18" t="s">
        <v>42</v>
      </c>
      <c r="Y2" s="11" t="s">
        <v>37</v>
      </c>
      <c r="Z2" s="11" t="s">
        <v>38</v>
      </c>
      <c r="AA2" s="11" t="s">
        <v>43</v>
      </c>
      <c r="AB2" s="14" t="s">
        <v>44</v>
      </c>
      <c r="AC2" s="26" t="s">
        <v>18</v>
      </c>
      <c r="AD2" s="16" t="s">
        <v>82</v>
      </c>
    </row>
    <row r="3" spans="1:410" ht="105" customHeight="1" x14ac:dyDescent="0.25">
      <c r="A3" s="21"/>
      <c r="B3" s="21">
        <v>1</v>
      </c>
      <c r="C3" s="20">
        <v>1</v>
      </c>
      <c r="D3" s="3" t="s">
        <v>96</v>
      </c>
      <c r="E3" s="3" t="s">
        <v>19</v>
      </c>
      <c r="F3" s="4" t="s">
        <v>91</v>
      </c>
      <c r="G3" s="12" t="s">
        <v>45</v>
      </c>
      <c r="H3" s="18" t="s">
        <v>32</v>
      </c>
      <c r="I3" s="17" t="s">
        <v>40</v>
      </c>
      <c r="J3" s="24">
        <v>43460</v>
      </c>
      <c r="K3" s="25">
        <v>44773</v>
      </c>
      <c r="L3" s="25">
        <v>45016</v>
      </c>
      <c r="M3" s="13">
        <v>44397157</v>
      </c>
      <c r="N3" s="13">
        <v>638854812</v>
      </c>
      <c r="O3" s="13">
        <f>1082105570</f>
        <v>1082105570</v>
      </c>
      <c r="P3" s="13">
        <v>1057080083</v>
      </c>
      <c r="Q3" s="13">
        <v>736994817</v>
      </c>
      <c r="R3" s="10">
        <f t="shared" si="0"/>
        <v>3559432439</v>
      </c>
      <c r="S3" s="5">
        <v>0</v>
      </c>
      <c r="T3" s="10">
        <f t="shared" si="1"/>
        <v>3559432439</v>
      </c>
      <c r="U3" s="19">
        <v>250000000</v>
      </c>
      <c r="V3" s="10">
        <f t="shared" si="2"/>
        <v>3309432439</v>
      </c>
      <c r="W3" s="6" t="s">
        <v>84</v>
      </c>
      <c r="X3" s="18" t="s">
        <v>46</v>
      </c>
      <c r="Y3" s="11" t="s">
        <v>33</v>
      </c>
      <c r="Z3" s="11" t="s">
        <v>47</v>
      </c>
      <c r="AA3" s="11" t="s">
        <v>34</v>
      </c>
      <c r="AB3" s="14" t="s">
        <v>35</v>
      </c>
      <c r="AC3" s="26" t="s">
        <v>18</v>
      </c>
      <c r="AD3" s="16" t="s">
        <v>80</v>
      </c>
    </row>
    <row r="4" spans="1:410" ht="168.75" customHeight="1" x14ac:dyDescent="0.25">
      <c r="A4" s="21"/>
      <c r="B4" s="21">
        <v>1</v>
      </c>
      <c r="C4" s="20">
        <v>1</v>
      </c>
      <c r="D4" s="3" t="s">
        <v>100</v>
      </c>
      <c r="E4" s="3" t="s">
        <v>19</v>
      </c>
      <c r="F4" s="4" t="s">
        <v>92</v>
      </c>
      <c r="G4" s="12" t="s">
        <v>48</v>
      </c>
      <c r="H4" s="18" t="s">
        <v>49</v>
      </c>
      <c r="I4" s="17" t="s">
        <v>50</v>
      </c>
      <c r="J4" s="24">
        <v>43462</v>
      </c>
      <c r="K4" s="25">
        <v>44742</v>
      </c>
      <c r="L4" s="25">
        <v>45016</v>
      </c>
      <c r="M4" s="13">
        <v>350708924</v>
      </c>
      <c r="N4" s="13">
        <v>44466057823</v>
      </c>
      <c r="O4" s="13">
        <f>25070039596</f>
        <v>25070039596</v>
      </c>
      <c r="P4" s="13">
        <f>26722140970</f>
        <v>26722140970</v>
      </c>
      <c r="Q4" s="13">
        <v>17643590218</v>
      </c>
      <c r="R4" s="10">
        <f t="shared" ref="R4:R6" si="3">M4+N4+O4+P4+Q4</f>
        <v>114252537531</v>
      </c>
      <c r="S4" s="15">
        <f>50689675931+6000000000+9000000000</f>
        <v>65689675931</v>
      </c>
      <c r="T4" s="10">
        <f t="shared" ref="T4:T6" si="4">R4+S4</f>
        <v>179942213462</v>
      </c>
      <c r="U4" s="8">
        <v>0</v>
      </c>
      <c r="V4" s="10">
        <f t="shared" ref="V4:V6" si="5">T4-U4</f>
        <v>179942213462</v>
      </c>
      <c r="W4" s="6" t="s">
        <v>77</v>
      </c>
      <c r="X4" s="18" t="s">
        <v>51</v>
      </c>
      <c r="Y4" s="11" t="s">
        <v>52</v>
      </c>
      <c r="Z4" s="11" t="s">
        <v>53</v>
      </c>
      <c r="AA4" s="11" t="s">
        <v>54</v>
      </c>
      <c r="AB4" s="14" t="s">
        <v>55</v>
      </c>
      <c r="AC4" s="26" t="s">
        <v>18</v>
      </c>
      <c r="AD4" s="12"/>
    </row>
    <row r="5" spans="1:410" ht="209.25" customHeight="1" x14ac:dyDescent="0.25">
      <c r="A5" s="21">
        <v>1</v>
      </c>
      <c r="B5" s="21"/>
      <c r="C5" s="20">
        <v>1</v>
      </c>
      <c r="D5" s="3" t="s">
        <v>98</v>
      </c>
      <c r="E5" s="3" t="s">
        <v>19</v>
      </c>
      <c r="F5" s="4" t="s">
        <v>93</v>
      </c>
      <c r="G5" s="12" t="s">
        <v>60</v>
      </c>
      <c r="H5" s="18" t="s">
        <v>20</v>
      </c>
      <c r="I5" s="17" t="s">
        <v>59</v>
      </c>
      <c r="J5" s="24">
        <v>43462</v>
      </c>
      <c r="K5" s="25">
        <v>44773</v>
      </c>
      <c r="L5" s="25">
        <v>45016</v>
      </c>
      <c r="M5" s="13">
        <v>332800000</v>
      </c>
      <c r="N5" s="13">
        <v>4201000000</v>
      </c>
      <c r="O5" s="13">
        <v>3961000000</v>
      </c>
      <c r="P5" s="13">
        <f>4096000000</f>
        <v>4096000000</v>
      </c>
      <c r="Q5" s="13">
        <f>2368200000</f>
        <v>2368200000</v>
      </c>
      <c r="R5" s="10">
        <f t="shared" si="3"/>
        <v>14959000000</v>
      </c>
      <c r="S5" s="15">
        <f>2760000000+700000000+100000000+1000000000</f>
        <v>4560000000</v>
      </c>
      <c r="T5" s="10">
        <f t="shared" si="4"/>
        <v>19519000000</v>
      </c>
      <c r="U5" s="8">
        <v>0</v>
      </c>
      <c r="V5" s="10">
        <f t="shared" si="5"/>
        <v>19519000000</v>
      </c>
      <c r="W5" s="6" t="s">
        <v>83</v>
      </c>
      <c r="X5" s="18" t="s">
        <v>28</v>
      </c>
      <c r="Y5" s="11" t="s">
        <v>22</v>
      </c>
      <c r="Z5" s="11" t="s">
        <v>29</v>
      </c>
      <c r="AA5" s="11" t="s">
        <v>21</v>
      </c>
      <c r="AB5" s="14" t="s">
        <v>39</v>
      </c>
      <c r="AC5" s="26" t="s">
        <v>18</v>
      </c>
      <c r="AD5" s="12"/>
    </row>
    <row r="6" spans="1:410" ht="105" customHeight="1" x14ac:dyDescent="0.25">
      <c r="A6" s="21">
        <v>1</v>
      </c>
      <c r="B6" s="21"/>
      <c r="C6" s="20">
        <v>1</v>
      </c>
      <c r="D6" s="3" t="s">
        <v>98</v>
      </c>
      <c r="E6" s="3" t="s">
        <v>19</v>
      </c>
      <c r="F6" s="4" t="s">
        <v>93</v>
      </c>
      <c r="G6" s="12" t="s">
        <v>61</v>
      </c>
      <c r="H6" s="18" t="s">
        <v>30</v>
      </c>
      <c r="I6" s="17" t="s">
        <v>59</v>
      </c>
      <c r="J6" s="24">
        <v>43462</v>
      </c>
      <c r="K6" s="25">
        <v>44773</v>
      </c>
      <c r="L6" s="25">
        <v>45016</v>
      </c>
      <c r="M6" s="13">
        <v>48450000</v>
      </c>
      <c r="N6" s="13">
        <v>479000000</v>
      </c>
      <c r="O6" s="13">
        <f>489000000</f>
        <v>489000000</v>
      </c>
      <c r="P6" s="13">
        <f>479000000</f>
        <v>479000000</v>
      </c>
      <c r="Q6" s="13">
        <v>282150000</v>
      </c>
      <c r="R6" s="10">
        <f t="shared" si="3"/>
        <v>1777600000</v>
      </c>
      <c r="S6" s="15">
        <f>299890448+200000000+80000000+100000000</f>
        <v>679890448</v>
      </c>
      <c r="T6" s="10">
        <f t="shared" si="4"/>
        <v>2457490448</v>
      </c>
      <c r="U6" s="19">
        <v>81805355</v>
      </c>
      <c r="V6" s="10">
        <f t="shared" si="5"/>
        <v>2375685093</v>
      </c>
      <c r="W6" s="6" t="s">
        <v>83</v>
      </c>
      <c r="X6" s="18" t="s">
        <v>27</v>
      </c>
      <c r="Y6" s="11" t="s">
        <v>23</v>
      </c>
      <c r="Z6" s="11" t="s">
        <v>31</v>
      </c>
      <c r="AA6" s="11" t="s">
        <v>24</v>
      </c>
      <c r="AB6" s="14" t="s">
        <v>25</v>
      </c>
      <c r="AC6" s="26" t="s">
        <v>18</v>
      </c>
      <c r="AD6" s="16" t="s">
        <v>81</v>
      </c>
    </row>
    <row r="7" spans="1:410" ht="84.95" customHeight="1" x14ac:dyDescent="0.25">
      <c r="A7" s="21"/>
      <c r="B7" s="21">
        <v>1</v>
      </c>
      <c r="C7" s="20">
        <v>1</v>
      </c>
      <c r="D7" s="3" t="s">
        <v>97</v>
      </c>
      <c r="E7" s="3" t="s">
        <v>19</v>
      </c>
      <c r="F7" s="4" t="s">
        <v>94</v>
      </c>
      <c r="G7" s="12" t="s">
        <v>72</v>
      </c>
      <c r="H7" s="18" t="s">
        <v>56</v>
      </c>
      <c r="I7" s="17" t="s">
        <v>62</v>
      </c>
      <c r="J7" s="24">
        <v>43462</v>
      </c>
      <c r="K7" s="25">
        <v>44773</v>
      </c>
      <c r="L7" s="25">
        <v>44956</v>
      </c>
      <c r="M7" s="13">
        <v>12000000</v>
      </c>
      <c r="N7" s="13">
        <v>67000000</v>
      </c>
      <c r="O7" s="13">
        <v>69000000</v>
      </c>
      <c r="P7" s="13">
        <v>70000000</v>
      </c>
      <c r="Q7" s="13">
        <f>61000000</f>
        <v>61000000</v>
      </c>
      <c r="R7" s="10">
        <f t="shared" ref="R7:R8" si="6">M7+N7+O7+P7+Q7</f>
        <v>279000000</v>
      </c>
      <c r="S7" s="15">
        <f>26500000+17500000</f>
        <v>44000000</v>
      </c>
      <c r="T7" s="10">
        <f t="shared" ref="T7:T8" si="7">R7+S7</f>
        <v>323000000</v>
      </c>
      <c r="U7" s="8">
        <v>0</v>
      </c>
      <c r="V7" s="10">
        <f t="shared" ref="V7:V8" si="8">T7-U7</f>
        <v>323000000</v>
      </c>
      <c r="W7" s="6" t="s">
        <v>84</v>
      </c>
      <c r="X7" s="18" t="s">
        <v>57</v>
      </c>
      <c r="Y7" s="11" t="s">
        <v>75</v>
      </c>
      <c r="Z7" s="11" t="s">
        <v>73</v>
      </c>
      <c r="AA7" s="11" t="s">
        <v>74</v>
      </c>
      <c r="AB7" s="14" t="s">
        <v>58</v>
      </c>
      <c r="AC7" s="26" t="s">
        <v>18</v>
      </c>
      <c r="AD7" s="12"/>
    </row>
    <row r="8" spans="1:410" ht="84.95" customHeight="1" x14ac:dyDescent="0.25">
      <c r="A8" s="21"/>
      <c r="B8" s="21">
        <v>1</v>
      </c>
      <c r="C8" s="20">
        <v>1</v>
      </c>
      <c r="D8" s="3" t="s">
        <v>99</v>
      </c>
      <c r="E8" s="18" t="s">
        <v>26</v>
      </c>
      <c r="F8" s="4" t="s">
        <v>95</v>
      </c>
      <c r="G8" s="12" t="s">
        <v>63</v>
      </c>
      <c r="H8" s="18" t="s">
        <v>64</v>
      </c>
      <c r="I8" s="17" t="s">
        <v>65</v>
      </c>
      <c r="J8" s="24">
        <v>43463</v>
      </c>
      <c r="K8" s="25">
        <v>44773</v>
      </c>
      <c r="L8" s="25">
        <v>44957</v>
      </c>
      <c r="M8" s="13">
        <v>34000000</v>
      </c>
      <c r="N8" s="13">
        <v>734112000</v>
      </c>
      <c r="O8" s="13">
        <v>756135360</v>
      </c>
      <c r="P8" s="13">
        <v>778819420</v>
      </c>
      <c r="Q8" s="13">
        <v>467940669</v>
      </c>
      <c r="R8" s="10">
        <f t="shared" si="6"/>
        <v>2771007449</v>
      </c>
      <c r="S8" s="5">
        <v>0</v>
      </c>
      <c r="T8" s="10">
        <f t="shared" si="7"/>
        <v>2771007449</v>
      </c>
      <c r="U8" s="8">
        <v>0</v>
      </c>
      <c r="V8" s="10">
        <f t="shared" si="8"/>
        <v>2771007449</v>
      </c>
      <c r="W8" s="6" t="s">
        <v>86</v>
      </c>
      <c r="X8" s="18" t="s">
        <v>66</v>
      </c>
      <c r="Y8" s="11" t="s">
        <v>67</v>
      </c>
      <c r="Z8" s="11" t="s">
        <v>68</v>
      </c>
      <c r="AA8" s="11" t="s">
        <v>69</v>
      </c>
      <c r="AB8" s="14" t="s">
        <v>70</v>
      </c>
      <c r="AC8" s="26" t="s">
        <v>18</v>
      </c>
      <c r="AD8" s="12"/>
    </row>
  </sheetData>
  <autoFilter ref="A1:AD8"/>
  <hyperlinks>
    <hyperlink ref="AB2" r:id="rId1"/>
    <hyperlink ref="AB4" r:id="rId2"/>
    <hyperlink ref="AB5" r:id="rId3"/>
    <hyperlink ref="AB6" r:id="rId4"/>
    <hyperlink ref="AB8" r:id="rId5"/>
    <hyperlink ref="AB7" r:id="rId6"/>
    <hyperlink ref="AB3" r:id="rId7"/>
  </hyperlinks>
  <pageMargins left="0.70866141732283472" right="0.70866141732283472" top="0.74803149606299213" bottom="0.74803149606299213" header="0.31496062992125984" footer="0.31496062992125984"/>
  <pageSetup scale="50" orientation="landscape" verticalDpi="12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Diana Pardo</cp:lastModifiedBy>
  <cp:lastPrinted>2019-06-20T18:34:06Z</cp:lastPrinted>
  <dcterms:created xsi:type="dcterms:W3CDTF">2019-01-18T16:11:10Z</dcterms:created>
  <dcterms:modified xsi:type="dcterms:W3CDTF">2023-02-03T12:31:59Z</dcterms:modified>
</cp:coreProperties>
</file>