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iana.pardo\Desktop\COMUNICACIONES\JULIO\"/>
    </mc:Choice>
  </mc:AlternateContent>
  <bookViews>
    <workbookView xWindow="0" yWindow="0" windowWidth="28800" windowHeight="11610"/>
  </bookViews>
  <sheets>
    <sheet name="VIGENCIA 2019" sheetId="2" r:id="rId1"/>
  </sheets>
  <definedNames>
    <definedName name="_xlnm._FilterDatabase" localSheetId="0" hidden="1">'VIGENCIA 2019'!$A$1:$AN$25</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O5" i="2" l="1"/>
  <c r="U3" i="2" l="1"/>
  <c r="V3" i="2" s="1"/>
  <c r="W3" i="2" s="1"/>
  <c r="U25" i="2"/>
  <c r="V25" i="2" s="1"/>
  <c r="W25" i="2" s="1"/>
  <c r="U4" i="2"/>
  <c r="V4" i="2" s="1"/>
  <c r="W4" i="2" s="1"/>
  <c r="U23" i="2"/>
  <c r="V23" i="2" s="1"/>
  <c r="W23" i="2" s="1"/>
  <c r="U24" i="2"/>
  <c r="V24" i="2" s="1"/>
  <c r="W24" i="2" s="1"/>
  <c r="U12" i="2"/>
  <c r="V12" i="2" s="1"/>
  <c r="W12" i="2" s="1"/>
  <c r="U14" i="2"/>
  <c r="V14" i="2" s="1"/>
  <c r="W14" i="2" s="1"/>
  <c r="U15" i="2"/>
  <c r="V15" i="2" s="1"/>
  <c r="W15" i="2" s="1"/>
  <c r="U2" i="2"/>
  <c r="V2" i="2" s="1"/>
  <c r="W2" i="2" s="1"/>
  <c r="U17" i="2"/>
  <c r="V17" i="2" s="1"/>
  <c r="W17" i="2" s="1"/>
  <c r="U18" i="2"/>
  <c r="V18" i="2" s="1"/>
  <c r="W18" i="2" s="1"/>
  <c r="U19" i="2"/>
  <c r="V19" i="2" s="1"/>
  <c r="W19" i="2" s="1"/>
  <c r="U20" i="2"/>
  <c r="V20" i="2" s="1"/>
  <c r="W20" i="2" s="1"/>
  <c r="U8" i="2"/>
  <c r="V8" i="2" s="1"/>
  <c r="W8" i="2" s="1"/>
  <c r="U22" i="2"/>
  <c r="V22" i="2" s="1"/>
  <c r="W22" i="2" s="1"/>
  <c r="T21" i="2" l="1"/>
  <c r="U21" i="2" s="1"/>
  <c r="S10" i="2"/>
  <c r="U10" i="2" s="1"/>
  <c r="T9" i="2"/>
  <c r="U9" i="2" s="1"/>
  <c r="V9" i="2" s="1"/>
  <c r="W9" i="2" s="1"/>
  <c r="S7" i="2"/>
  <c r="U7" i="2" s="1"/>
  <c r="V7" i="2" s="1"/>
  <c r="W7" i="2" s="1"/>
  <c r="R6" i="2"/>
  <c r="U6" i="2" s="1"/>
  <c r="V6" i="2" s="1"/>
  <c r="W6" i="2" s="1"/>
  <c r="S5" i="2"/>
  <c r="U5" i="2" s="1"/>
  <c r="V5" i="2" s="1"/>
  <c r="W5" i="2" s="1"/>
  <c r="R16" i="2"/>
  <c r="U16" i="2" s="1"/>
  <c r="V16" i="2" s="1"/>
  <c r="W16" i="2" s="1"/>
  <c r="S13" i="2"/>
  <c r="U13" i="2" s="1"/>
  <c r="V13" i="2" s="1"/>
  <c r="W13" i="2" s="1"/>
  <c r="R11" i="2"/>
  <c r="U11" i="2" s="1"/>
  <c r="V11" i="2" s="1"/>
  <c r="W11" i="2" s="1"/>
  <c r="V21" i="2" l="1"/>
  <c r="W21" i="2" s="1"/>
  <c r="V10" i="2"/>
  <c r="W10" i="2" s="1"/>
</calcChain>
</file>

<file path=xl/sharedStrings.xml><?xml version="1.0" encoding="utf-8"?>
<sst xmlns="http://schemas.openxmlformats.org/spreadsheetml/2006/main" count="361" uniqueCount="252">
  <si>
    <t>OBJETO</t>
  </si>
  <si>
    <t>SUPERVISOR</t>
  </si>
  <si>
    <t>TIPO DE CONTRATO</t>
  </si>
  <si>
    <t>VALOR VIGENCIA 2019</t>
  </si>
  <si>
    <t>VALOR VIGENCIA 2020</t>
  </si>
  <si>
    <t>VALOR VIGENCIA 2021</t>
  </si>
  <si>
    <t>VALOR VIGENCIA 2022</t>
  </si>
  <si>
    <t>PLAZO DE EJECUCION
FINAL</t>
  </si>
  <si>
    <t xml:space="preserve">NOMBRE DEL REPRESENTANTE LEGAL </t>
  </si>
  <si>
    <t>NIT</t>
  </si>
  <si>
    <t>DIRECCIÓN</t>
  </si>
  <si>
    <t>TELEFONO</t>
  </si>
  <si>
    <t>CORREO ELECTRONICO</t>
  </si>
  <si>
    <t>CIUDAD</t>
  </si>
  <si>
    <t>DIRECCION</t>
  </si>
  <si>
    <t>PRESTACION DE SERVICIOS</t>
  </si>
  <si>
    <t>BOGOTA</t>
  </si>
  <si>
    <t>YADIRA ASTRID VASQUEZ VIZCAINO</t>
  </si>
  <si>
    <t>SUBDIRECCION DE APOYO</t>
  </si>
  <si>
    <t>N/A</t>
  </si>
  <si>
    <t>SUBDIRECCION MEDICA</t>
  </si>
  <si>
    <t>SUBDIRECCION ADMINISTRATIVA</t>
  </si>
  <si>
    <t>SUMINISTRO</t>
  </si>
  <si>
    <t>TRANSVERSAL 6 # 45-135</t>
  </si>
  <si>
    <t>servicioalcliente@rpmedicas.co</t>
  </si>
  <si>
    <t>ventasmedicos@impulmedicos.com</t>
  </si>
  <si>
    <t>PRESTACION DE SERVICIOS DE SALUD</t>
  </si>
  <si>
    <t>aslicitacion2@lminstruments.com.co</t>
  </si>
  <si>
    <t>STELLA TORRES PUENTES</t>
  </si>
  <si>
    <t>liliana.ramirez@milmedical.net</t>
  </si>
  <si>
    <t>ARRENDAMIENTO</t>
  </si>
  <si>
    <t>4101022</t>
  </si>
  <si>
    <t>GILBERTO ANTONIO POSADA URIBE</t>
  </si>
  <si>
    <t>paola.baez@medinistros.com</t>
  </si>
  <si>
    <t>SUBDIRECCION DE DOCENCIA</t>
  </si>
  <si>
    <t>ESTEBAN LIZARAZO LIZARAZO</t>
  </si>
  <si>
    <t>7447300</t>
  </si>
  <si>
    <t>M&amp;M EQUIPOS MEDICOS S.A.S</t>
  </si>
  <si>
    <t>comercial@mmequiposmedicos.com.co</t>
  </si>
  <si>
    <t>INTERLAB COLOMBIA S.A.S</t>
  </si>
  <si>
    <t>cfuentes@interlabcolombia.com</t>
  </si>
  <si>
    <t>CARMENZA CUARTAS</t>
  </si>
  <si>
    <t>QUIMBERLAB S.A</t>
  </si>
  <si>
    <t>pedidos@rochembiocare.com</t>
  </si>
  <si>
    <t>STOCK PHARMACIA S.A.S</t>
  </si>
  <si>
    <t>EDGARDO BULLA PINZON</t>
  </si>
  <si>
    <t>contratacion@gemedco.com</t>
  </si>
  <si>
    <t>stockph@outlook.com</t>
  </si>
  <si>
    <t>N° CONTRATO</t>
  </si>
  <si>
    <t>nubia.martinez@biomerieux.com</t>
  </si>
  <si>
    <t>OBSERVACIONES</t>
  </si>
  <si>
    <t>PRESTACION DE SERVICIOS PROFESIONALES</t>
  </si>
  <si>
    <t>ANDRES COLLAZOS</t>
  </si>
  <si>
    <t>VALOR REDUCCION</t>
  </si>
  <si>
    <t>VALOR ADICION</t>
  </si>
  <si>
    <t>JEFE MARTHA RODRIGUEZ FIGUEROA</t>
  </si>
  <si>
    <t>JEFE MARTHA ROMERO</t>
  </si>
  <si>
    <t>RICARDO SILVA RUEDA</t>
  </si>
  <si>
    <t xml:space="preserve">IDENTIFICACION DEL PROCESO EN SECOP II </t>
  </si>
  <si>
    <t>URL</t>
  </si>
  <si>
    <t xml:space="preserve">CONTRATISTA </t>
  </si>
  <si>
    <t xml:space="preserve">FECHA SUSCRIPCION CONTRATO </t>
  </si>
  <si>
    <t>FECHA INICIO CONTRATO</t>
  </si>
  <si>
    <t>900407111-2</t>
  </si>
  <si>
    <t>RP MEDICAS S.A</t>
  </si>
  <si>
    <t>811019499-7</t>
  </si>
  <si>
    <t>900542229-1</t>
  </si>
  <si>
    <t>COMPRAVENTA</t>
  </si>
  <si>
    <t>860066633-6</t>
  </si>
  <si>
    <t>LM INSTRUMENST S.A</t>
  </si>
  <si>
    <t>800077635-1</t>
  </si>
  <si>
    <t>900127147-5</t>
  </si>
  <si>
    <t>AMAREY NOVA MEDICAL S.A</t>
  </si>
  <si>
    <t>800250382-2</t>
  </si>
  <si>
    <t>ROCHEM BIOCARE COLOMBIA S.A.S</t>
  </si>
  <si>
    <t>860500862-8</t>
  </si>
  <si>
    <t>900274326-6</t>
  </si>
  <si>
    <t>BIOMERIEUX COLOMBIA S.A.S</t>
  </si>
  <si>
    <t>830023844-1</t>
  </si>
  <si>
    <t>900222640-1</t>
  </si>
  <si>
    <t>BYO COLOMBIA SAS</t>
  </si>
  <si>
    <t>900863463-4</t>
  </si>
  <si>
    <t>PATRICIA ESTUPIÑAN ESTUPIÑAN</t>
  </si>
  <si>
    <t>900167249-9</t>
  </si>
  <si>
    <t>TRANSVERSAL 23 No 93 - 23</t>
  </si>
  <si>
    <t>ZULEMA.YONG@GRUPOAMAREY.COM</t>
  </si>
  <si>
    <t>DISORTHO S.A</t>
  </si>
  <si>
    <t>860529890-0</t>
  </si>
  <si>
    <t>270-2019</t>
  </si>
  <si>
    <t>MINIMA CUANTIA 208-2019</t>
  </si>
  <si>
    <t>SMC-208-2019-HOMIL</t>
  </si>
  <si>
    <t>https://community.secop.gov.co/Public/Tendering/ContractNoticePhases/View?PPI=CO1.PPI.4499271&amp;isFromPublicArea=True&amp;isModal=False</t>
  </si>
  <si>
    <t>MUNDO VENDING COLOMBIA S.A.S</t>
  </si>
  <si>
    <t>ARRENDAMIENTO DE ESPACIOS DONDE SE PRESTARA EL SERVICIO DE MAQUINAS DISPENSADORAS AUTOMATICAS DE BEBIDAS CALIENTES Y MAQUINA DE SNACKS PARA SER INSTALADAS EN EL HOSPITAL MILITAR CENTRAL</t>
  </si>
  <si>
    <t>LUIS FERNEY RAYO ROJAS</t>
  </si>
  <si>
    <t>JAVIER H PEREZ ROMERO</t>
  </si>
  <si>
    <t>CALLE 25 G No 73 B - 13</t>
  </si>
  <si>
    <t>COMERCIAL@MUNDOVENDING.COM.CO</t>
  </si>
  <si>
    <t>277-2019</t>
  </si>
  <si>
    <t>SELECCIÓN ABREVIADA 059-2019</t>
  </si>
  <si>
    <t>SA 059 - 2019 HOSMIL (Presentación de oferta)</t>
  </si>
  <si>
    <t>https://community.secop.gov.co/Public/Tendering/ContractNoticePhases/View?PPI=CO1.PPI.4406798&amp;isFromPublicArea=True&amp;isModal=False</t>
  </si>
  <si>
    <t>PRESTACION DE SERVICIOS PARA LA POPERACION, PRODUCCION DE MEZCLAS Y ACONDICIONAMIENTO DE MEDICAMENTOS PARA EL HOSPITAL MILITAR CENTRAL</t>
  </si>
  <si>
    <t>ELIAS MORA VARGAS - FELIX PALACIOS - NELSON MOSSOS</t>
  </si>
  <si>
    <t>288-2019</t>
  </si>
  <si>
    <t>CONCURSO DE MERITOS 05-2019</t>
  </si>
  <si>
    <t>CM 005 - 2019 HOSMIL (Presentación de oferta)</t>
  </si>
  <si>
    <t>https://community.secop.gov.co/Public/Tendering/ContractNoticePhases/View?PPI=CO1.PPI.4376618&amp;isFromPublicArea=True&amp;isModal=False</t>
  </si>
  <si>
    <t>UT WILLIS-JLT-DELIMA 2019</t>
  </si>
  <si>
    <t xml:space="preserve">INTERMEDIACION DE SEGUROS  Y LA ASESORIA PARA LA FORMULACION Y EL MANEJO DE PROGRAMA DE SEGURO Y DE LAS POLIZAS, DESTINADO A PROTEGER LAS PERSONAS, BIENES E INTERESES PATRIMONIALES DEL HOSPITAL MILITAR CENTRAL O AQUELLOS POR LOS QUE SEA LEGALMENTE RESPONSABLE </t>
  </si>
  <si>
    <t>NELSON MOSSOS - JUAN FERNANDO ESPINOSA</t>
  </si>
  <si>
    <t>RICHARD VIATELA DEVIA</t>
  </si>
  <si>
    <t>901337540-1</t>
  </si>
  <si>
    <t>AVENIDA CALLE 26 # 59-41 PISO 6</t>
  </si>
  <si>
    <t>6067575</t>
  </si>
  <si>
    <t>fernando.hincapie@willistowerswatson.com</t>
  </si>
  <si>
    <t>SUMINISTRO DE MATERIAL DE REHABILITACION EN OTORRINOLARINGOLOGIA PARA LOS USUARIOS Y BENEFICIARIOS DEL HOSPITAL MILITAR CENTRAL</t>
  </si>
  <si>
    <t>eliana.guijo@disortho.co</t>
  </si>
  <si>
    <t>MEDINISTROS S.A.S</t>
  </si>
  <si>
    <t>830053755-0</t>
  </si>
  <si>
    <t>322-2019</t>
  </si>
  <si>
    <t>LICITACION PUBLICA 014-2019</t>
  </si>
  <si>
    <t>LP 014 - 2019 HOSMIL (Presentación de oferta)</t>
  </si>
  <si>
    <t>https://community.secop.gov.co/Public/Tendering/ContractNoticePhases/View?PPI=CO1.PPI.4389506&amp;isFromPublicArea=True&amp;isModal=False</t>
  </si>
  <si>
    <t>GEMEDCO S.A</t>
  </si>
  <si>
    <t>EL ARRENDAMIENTO DE UN ACELERADOR LINEAL QUE INCLUYA ADECUACION DE LAS AREAS, INSTALACION, MANTENIMIENTO PREVENTIVO, PREDICTIVO, CORRECTIVO INCLUIDO SOPORTE TECNICO DURANTE LA EJECUCION DEL CONTRATO</t>
  </si>
  <si>
    <t>VILLERLANDY ROMERO</t>
  </si>
  <si>
    <t>LUZ STELLA GÓMEZ GÓMEZ</t>
  </si>
  <si>
    <t>860527377-4</t>
  </si>
  <si>
    <t>CALLE 103 No. 14 A - 43</t>
  </si>
  <si>
    <t>385-2019</t>
  </si>
  <si>
    <t>MINIMA CUANTIA 256-2019</t>
  </si>
  <si>
    <t>SMC-256-2019-HOMIL</t>
  </si>
  <si>
    <t>https://community.secop.gov.co/Public/Tendering/ContractNoticePhases/View?PPI=CO1.PPI.4902284&amp;isFromPublicArea=True&amp;isModal=False</t>
  </si>
  <si>
    <t>MARIA ORFA OCHOA MONTOYA</t>
  </si>
  <si>
    <t>ARRENDAMIENTO DE ESPACIO DONDE SE PRESTARA SERVICIO DE UNA MAQUINA DISPENSADORA  DE ELEMENTOS DE ASEO E HIGIENE PERSONAL PARA USUSARIOS Y FUNCIONARIOS DEL HOSPITAL MILITAR CENTRAL UBICADA EN EL HOSPITAL MILITAR CENTRAL</t>
  </si>
  <si>
    <t>25016043-8</t>
  </si>
  <si>
    <t>CR 16 No 82 17 OF 510</t>
  </si>
  <si>
    <t>moochoamser8@gmail.com</t>
  </si>
  <si>
    <t>388-2019</t>
  </si>
  <si>
    <t>LICITACION PUBLICA 015-2019</t>
  </si>
  <si>
    <t>LP 015 - 2019 HOMIL (Presentación de oferta)</t>
  </si>
  <si>
    <t>https://community.secop.gov.co/Public/Tendering/ContractNoticePhases/View?PPI=CO1.PPI.4449228&amp;isFromPublicArea=True&amp;isModal=False</t>
  </si>
  <si>
    <t>SUMINISTRO DE REACTIVOS E INSUMOS DESTINADOS PARA E LABORATORIO CLINICO DEL HOSPITAL MILITAR CENTRAL</t>
  </si>
  <si>
    <t>VIVIANA ANDREA QUINTANA PEREA</t>
  </si>
  <si>
    <t>800005736-1</t>
  </si>
  <si>
    <t xml:space="preserve">Calle 67 No. 5-42 </t>
  </si>
  <si>
    <t>licitaciones@quinberlab.com</t>
  </si>
  <si>
    <t>SE SOLICITA LIBERACION DE SALDO DE VIGENCIA 2020 POR VALOR DE $250,000,000 MEDIANTE OFICIO N° 100174 TRAMITADA</t>
  </si>
  <si>
    <t>389-2019</t>
  </si>
  <si>
    <t>Ramon Camilo Fuentes R</t>
  </si>
  <si>
    <t>Autopista Medellin KM 2.5 Centro Industrial Portos Sabana 80 Bodega 50</t>
  </si>
  <si>
    <t>390-2019</t>
  </si>
  <si>
    <t xml:space="preserve">SANTIAGO PADILLA BERNAL </t>
  </si>
  <si>
    <t>CALL E 13 # 60-49</t>
  </si>
  <si>
    <t>391-2019</t>
  </si>
  <si>
    <t>BIOSIENCES S.A</t>
  </si>
  <si>
    <t>CARRERA 18 A No 137-49</t>
  </si>
  <si>
    <t>comercial@biosciences.com.co</t>
  </si>
  <si>
    <t>392-2019</t>
  </si>
  <si>
    <t>Pedro Di Dio</t>
  </si>
  <si>
    <t>CALLE 93 11A-28 OFC 701</t>
  </si>
  <si>
    <t>pierodidio3@gmail.com</t>
  </si>
  <si>
    <t>393-2019</t>
  </si>
  <si>
    <t>ROCÍO MÉNDEZ ALEMÁN</t>
  </si>
  <si>
    <t xml:space="preserve">CARRERA 7 # 127-48 </t>
  </si>
  <si>
    <t>SE SOLICITA LIBERACION DE SALDO DE LA VIGENCIA 2020 POR VALOR DE $ 260,000,000 MEDIANTE OFICIO N° 100180 DEL 22-09-2020 TRAMITADA</t>
  </si>
  <si>
    <t>394-2019</t>
  </si>
  <si>
    <t xml:space="preserve">JACQUELINE RODRIGUEZ SALAZAR </t>
  </si>
  <si>
    <t>KR 43 N. 6 - 40</t>
  </si>
  <si>
    <t>395-2019</t>
  </si>
  <si>
    <t>MILENIUM MEDICAL SUPPLIER S.A.S</t>
  </si>
  <si>
    <t xml:space="preserve"> ELIZABETH BENITEZ CELY</t>
  </si>
  <si>
    <t>CARRERA 23 N° 124 - 87 OFF 804 TORRE II</t>
  </si>
  <si>
    <t>LICITACION PUBLICA 018-2019</t>
  </si>
  <si>
    <t>LP 018-2019 HOMIL (Presentación de oferta</t>
  </si>
  <si>
    <t>https://community.secop.gov.co/Public/Tendering/ContractNoticePhases/View?PPI=CO1.PPI.4701384&amp;isFromPublicArea=True&amp;isModal=False</t>
  </si>
  <si>
    <t>SUMINISTRO DE INSUMOS MEDICO QUIRURGICOS REQUERIDOS PARA TODOS LOS SERVICIOS DEL HOSPITAL MILITAR CENTRAL</t>
  </si>
  <si>
    <t>416-2019</t>
  </si>
  <si>
    <t>417-2019</t>
  </si>
  <si>
    <t>EXCEL MEDICAL S.A.S</t>
  </si>
  <si>
    <t>José Fernando Rincón Rivera</t>
  </si>
  <si>
    <t>Calle 147 17-78 oficina 604 - 606</t>
  </si>
  <si>
    <t>sandra.valencia@exelmedical.com</t>
  </si>
  <si>
    <t>419-2019</t>
  </si>
  <si>
    <t>MANUEL GONZALES</t>
  </si>
  <si>
    <t>830146016-6</t>
  </si>
  <si>
    <t>CRA 71 A N° 116 A 75</t>
  </si>
  <si>
    <t>420-2019</t>
  </si>
  <si>
    <t>DIANA CRISTIN AGARCIA</t>
  </si>
  <si>
    <t>Carrera 68D No. 25B-86 Oficina 518</t>
  </si>
  <si>
    <t>423-2019</t>
  </si>
  <si>
    <t>LICITACION PUBLICA 020-2019</t>
  </si>
  <si>
    <t>LP-020-2019-HOMIL (Presentación de oferta)</t>
  </si>
  <si>
    <t>https://community.secop.gov.co/Public/Tendering/ContractNoticePhases/View?PPI=CO1.PPI.4764579&amp;isFromPublicArea=True&amp;isModal=False</t>
  </si>
  <si>
    <t>LUIS JESUS AMARILLO CENTENO</t>
  </si>
  <si>
    <t>CALLE 84# 19A 20</t>
  </si>
  <si>
    <t>SOLICITAN LIBERACION DE SALDO POR VALOR DE $361,000,000 DE LA VIGENCIA 2020 MEDIANTE OFICIO ID N° 102011 DEL 02-10-2019 TRAMITADA</t>
  </si>
  <si>
    <t>424-2019</t>
  </si>
  <si>
    <t>CALLE 72 # 22 - 42 OFICINA 301</t>
  </si>
  <si>
    <t>425-2019</t>
  </si>
  <si>
    <t>COCHLEAR LATINOAMERICANOS</t>
  </si>
  <si>
    <t>CHRISTOPHER JOSEPH BERTRAND</t>
  </si>
  <si>
    <t>1996680-1-739513 DV 63</t>
  </si>
  <si>
    <t>International Business Park, Building 3835, Office 403,</t>
  </si>
  <si>
    <t>pdelgado@cochlear.com</t>
  </si>
  <si>
    <t>433-2019</t>
  </si>
  <si>
    <t>LICITACION PUBLICA 022-2019</t>
  </si>
  <si>
    <t>LP 022 - 2019 HOMIL (Presentación de oferta)</t>
  </si>
  <si>
    <t>https://community.secop.gov.co/Public/Tendering/ContractNoticePhases/View?PPI=CO1.PPI.4823428&amp;isFromPublicArea=True&amp;isModal=False</t>
  </si>
  <si>
    <t>CHUBB SEGUROS COLOMBIA S.A</t>
  </si>
  <si>
    <t>SELECCIONAR UNA O VARIAS COMPAÑIAS DE SEGUROS PARA LA CONTRATACION  DE LAS POLIZAS QUE CONFORMAN  EL PROGRAMA DE SEGUROS PARA AMPARAR LOS BIENES INTERESES PATRIMONIALES DEL HOSPITAL MILITAR CENTRALY AQUELLOS POR LOS CUALES SEA O LLEGARE A SER LEGALMENTE RESPONSABLE DENTRO Y FUERA DEL TERRITORIO NACIONAL</t>
  </si>
  <si>
    <t>JAIME CHAVES LOPEZ</t>
  </si>
  <si>
    <t>860026518-6</t>
  </si>
  <si>
    <t>Cra 7 No. 71-21 Torre B Piso 7</t>
  </si>
  <si>
    <t>diana.florez@chubb.com</t>
  </si>
  <si>
    <t>437-2019</t>
  </si>
  <si>
    <t>LICITACION PUBLICA 017-2019</t>
  </si>
  <si>
    <t>LP 017 -2019 HOMIL (Presentación de oferta)</t>
  </si>
  <si>
    <t>https://community.secop.gov.co/Public/Tendering/ContractNoticePhases/View?PPI=CO1.PPI.4714949&amp;isFromPublicArea=True&amp;isModal=False</t>
  </si>
  <si>
    <t>IMPULSORES INTERNACIONALES DE COLOMBIA</t>
  </si>
  <si>
    <t>ARRENDAMIENTOS DE EQUIPOS DE ECOGRAFIA INCLUYENDO INSTALACION, MANTENIMIENTO PREVENTIVO Y CORRECTIVO Y SOPORTE TECNICO PARA LOS DIFERENTES SERVICIOS DEL HOSPITAL MILITAR CENTRAL</t>
  </si>
  <si>
    <t>Julian Ricardo Russi Ramirez</t>
  </si>
  <si>
    <t>Av. Cra. 45 No. 147 - 66</t>
  </si>
  <si>
    <t>MODIFICATORIO ANEXO TÉCNICO ECONÓMICO, ADICIÓN DE 02 ECOGRÁFOS PORTÁTILES MARCA SIEMENS, FIRMADO EN PLATAFORMA 17/06/2020, NOTIFICADO AL SUPERVISOR OFICIO ID 87160 DE FECHA 30/06/2020</t>
  </si>
  <si>
    <t>449-2019</t>
  </si>
  <si>
    <t>SELECCIÓN ABREVIADA 076-2019</t>
  </si>
  <si>
    <t>SA- 076-2019 HOMIL (Manifestación de interés (Menor Cuantía)) (Presentación de oferta)</t>
  </si>
  <si>
    <t>https://community.secop.gov.co/Public/Tendering/ContractNoticePhases/View?PPI=CO1.PPI.4941129&amp;isFromPublicArea=True&amp;isModal=False</t>
  </si>
  <si>
    <t>GENCEL PHARMA S.A.S</t>
  </si>
  <si>
    <t>PRESTACIÓN DE SERVICIOS DE SALUD PARA LA REALIZACIÓN DE DIAGNOSTICOS (ESTUDIOS DE BIOLOGÍA MOLECULAR Y ESTUDIOS CITOGÉNICOS) QUE NO SE REALIZAN EN EL HOSPITAL MILITAR CENTRAL</t>
  </si>
  <si>
    <t>Fabio Andres Zapata Gomez</t>
  </si>
  <si>
    <t>Cra. 18 # 84-11 Consultorio 602- Edificio Country Park - Bogotá</t>
  </si>
  <si>
    <t>info@gencellpharma.com</t>
  </si>
  <si>
    <t>450-2019</t>
  </si>
  <si>
    <t>SELECCIÓN ABREVIADA 073-2019</t>
  </si>
  <si>
    <t>SA-073-2019-HOMIL (Manifestación de interés (Menor Cuantía)) (Presentación de oferta)</t>
  </si>
  <si>
    <t>https://community.secop.gov.co/Public/Tendering/ContractNoticePhases/View?PPI=CO1.PPI.4950347&amp;isFromPublicArea=True&amp;isModal=False</t>
  </si>
  <si>
    <t>SUMINISTRO DE INSUMOS PARA LOS ESTUDIOS DE PCR-RT PARA TUMORES MALIGNOS DEL AREA DE PATOLOGIA DEL HOSPITAL MILITAR CENTRAL</t>
  </si>
  <si>
    <t>N° PROCESO</t>
  </si>
  <si>
    <t>CONTRATACION DIRECTA</t>
  </si>
  <si>
    <t>LICITACION PUBLICA</t>
  </si>
  <si>
    <t>SUBASTA INVERSA</t>
  </si>
  <si>
    <t>SELECCIÓN ABREVIADA</t>
  </si>
  <si>
    <t>MARIA CRISTINA DOMINGUEZ PERALTA</t>
  </si>
  <si>
    <t>MINIMA CUANTIA</t>
  </si>
  <si>
    <t>CONCURSO DE MERTIOS</t>
  </si>
  <si>
    <t>VALOR TOTAL MAS ADICIONES</t>
  </si>
  <si>
    <t>VALOR TOTAL CON VIGENCIAS</t>
  </si>
  <si>
    <t>VALOR TOTAL REAL CONTRATO (+ADICIONES-REDUCCIONES)</t>
  </si>
  <si>
    <t>SELECCIÓN ABREVIADA PARA PRESTACION DE SERVICIOS DE SALUD</t>
  </si>
  <si>
    <t>SUBDIRECCION FINANCIERA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</si>
</sst>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quot;$&quot;* #,##0_-;\-&quot;$&quot;* #,##0_-;_-&quot;$&quot;* &quot;-&quot;_-;_-@_-"/>
    <numFmt numFmtId="165" formatCode="_-&quot;$&quot;* #,##0.00_-;\-&quot;$&quot;* #,##0.00_-;_-&quot;$&quot;* &quot;-&quot;??_-;_-@_-"/>
    <numFmt numFmtId="166" formatCode="&quot;$&quot;\ #,##0"/>
    <numFmt numFmtId="169" formatCode="yyyy\-mm\-dd;@"/>
    <numFmt numFmtId="170" formatCode="d/mm/yyyy;@"/>
  </numFmts>
  <fonts count="11"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sz val="9"/>
      <color rgb="FF0074E8"/>
      <name val="Arial Narrow"/>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sz val="9"/>
      <name val="Arial Narrow"/>
      <family val="2"/>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s>
  <borders count="8">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40">
    <xf numFmtId="0" fontId="0" fillId="0" borderId="0" xfId="0"/>
    <xf numFmtId="49" fontId="5" fillId="4" borderId="2" xfId="0" applyNumberFormat="1" applyFont="1" applyFill="1" applyBorder="1" applyAlignment="1">
      <alignment horizontal="center" vertical="center" wrapText="1"/>
    </xf>
    <xf numFmtId="49" fontId="5" fillId="4" borderId="1" xfId="0" applyNumberFormat="1" applyFont="1" applyFill="1" applyBorder="1" applyAlignment="1">
      <alignment horizontal="center" vertical="center" wrapText="1"/>
    </xf>
    <xf numFmtId="49" fontId="5" fillId="4" borderId="2" xfId="0" applyNumberFormat="1" applyFont="1" applyFill="1" applyBorder="1" applyAlignment="1">
      <alignment horizontal="center" vertical="center" textRotation="90" wrapText="1"/>
    </xf>
    <xf numFmtId="166" fontId="6" fillId="4" borderId="5" xfId="1" applyNumberFormat="1" applyFont="1" applyFill="1" applyBorder="1" applyAlignment="1">
      <alignment horizontal="center" vertical="center" wrapText="1"/>
    </xf>
    <xf numFmtId="4" fontId="5" fillId="4" borderId="3" xfId="0" applyNumberFormat="1" applyFont="1" applyFill="1" applyBorder="1" applyAlignment="1">
      <alignment horizontal="center" vertical="center" wrapText="1"/>
    </xf>
    <xf numFmtId="169" fontId="5" fillId="4" borderId="5" xfId="0" applyNumberFormat="1" applyFont="1" applyFill="1" applyBorder="1" applyAlignment="1">
      <alignment horizontal="center" vertical="center" wrapText="1"/>
    </xf>
    <xf numFmtId="49" fontId="5" fillId="4" borderId="4" xfId="0" applyNumberFormat="1" applyFont="1" applyFill="1" applyBorder="1" applyAlignment="1">
      <alignment horizontal="center" vertical="center" textRotation="90" wrapText="1"/>
    </xf>
    <xf numFmtId="49" fontId="5" fillId="4" borderId="5" xfId="0" applyNumberFormat="1" applyFont="1" applyFill="1" applyBorder="1" applyAlignment="1">
      <alignment horizontal="center" vertical="center" wrapText="1"/>
    </xf>
    <xf numFmtId="49" fontId="6" fillId="2" borderId="6" xfId="0" applyNumberFormat="1" applyFont="1" applyFill="1" applyBorder="1" applyAlignment="1">
      <alignment horizontal="center" vertical="center" wrapText="1"/>
    </xf>
    <xf numFmtId="0" fontId="7" fillId="0" borderId="7" xfId="0" applyFont="1" applyBorder="1" applyAlignment="1">
      <alignment horizontal="center" vertical="center" wrapText="1"/>
    </xf>
    <xf numFmtId="0" fontId="8" fillId="0" borderId="7" xfId="2" applyFont="1" applyBorder="1" applyAlignment="1" applyProtection="1">
      <alignment vertical="center" wrapText="1"/>
    </xf>
    <xf numFmtId="0" fontId="7" fillId="0" borderId="6" xfId="0" applyFont="1" applyBorder="1" applyAlignment="1">
      <alignment horizontal="center" vertical="center" wrapText="1"/>
    </xf>
    <xf numFmtId="49" fontId="7" fillId="2" borderId="6" xfId="0" applyNumberFormat="1" applyFont="1" applyFill="1" applyBorder="1" applyAlignment="1">
      <alignment horizontal="center" vertical="center" wrapText="1"/>
    </xf>
    <xf numFmtId="0" fontId="6" fillId="2" borderId="6" xfId="0" applyNumberFormat="1" applyFont="1" applyFill="1" applyBorder="1" applyAlignment="1">
      <alignment horizontal="center" vertical="center" wrapText="1"/>
    </xf>
    <xf numFmtId="165" fontId="7" fillId="2" borderId="6" xfId="1" applyFont="1" applyFill="1" applyBorder="1" applyAlignment="1">
      <alignment horizontal="center" vertical="center"/>
    </xf>
    <xf numFmtId="165" fontId="9" fillId="2" borderId="6" xfId="1" applyFont="1" applyFill="1" applyBorder="1" applyAlignment="1">
      <alignment horizontal="center" vertical="center"/>
    </xf>
    <xf numFmtId="164" fontId="7" fillId="2" borderId="6" xfId="1" applyNumberFormat="1" applyFont="1" applyFill="1" applyBorder="1" applyAlignment="1">
      <alignment horizontal="center" vertical="center"/>
    </xf>
    <xf numFmtId="169" fontId="7" fillId="3" borderId="6" xfId="0" applyNumberFormat="1" applyFont="1" applyFill="1" applyBorder="1" applyAlignment="1">
      <alignment horizontal="center" vertical="center" wrapText="1"/>
    </xf>
    <xf numFmtId="14" fontId="7" fillId="0" borderId="6" xfId="0" applyNumberFormat="1" applyFont="1" applyBorder="1" applyAlignment="1">
      <alignment horizontal="center" vertical="center" wrapText="1"/>
    </xf>
    <xf numFmtId="14" fontId="7" fillId="0" borderId="6" xfId="0" applyNumberFormat="1" applyFont="1" applyBorder="1" applyAlignment="1">
      <alignment horizontal="center" vertical="center"/>
    </xf>
    <xf numFmtId="1" fontId="6" fillId="0" borderId="6" xfId="0" applyNumberFormat="1" applyFont="1" applyBorder="1" applyAlignment="1">
      <alignment horizontal="center" vertical="center" wrapText="1"/>
    </xf>
    <xf numFmtId="0" fontId="7" fillId="0" borderId="0" xfId="0" applyFont="1"/>
    <xf numFmtId="169" fontId="7" fillId="0" borderId="0" xfId="0" applyNumberFormat="1" applyFont="1"/>
    <xf numFmtId="49" fontId="9" fillId="2" borderId="6" xfId="0" applyNumberFormat="1" applyFont="1" applyFill="1" applyBorder="1" applyAlignment="1">
      <alignment horizontal="center" vertical="center" wrapText="1"/>
    </xf>
    <xf numFmtId="0" fontId="4" fillId="0" borderId="7" xfId="0" applyFont="1" applyBorder="1" applyAlignment="1">
      <alignment vertical="center" wrapText="1"/>
    </xf>
    <xf numFmtId="0" fontId="10" fillId="2" borderId="7" xfId="0" applyFont="1" applyFill="1" applyBorder="1" applyAlignment="1">
      <alignment vertical="center" wrapText="1"/>
    </xf>
    <xf numFmtId="0" fontId="10" fillId="2" borderId="7" xfId="0" applyFont="1" applyFill="1" applyBorder="1" applyAlignment="1">
      <alignment horizontal="center" vertical="center" wrapText="1"/>
    </xf>
    <xf numFmtId="0" fontId="7" fillId="2" borderId="7" xfId="0" applyFont="1" applyFill="1" applyBorder="1" applyAlignment="1">
      <alignment horizontal="justify" vertical="center" wrapText="1"/>
    </xf>
    <xf numFmtId="166" fontId="7" fillId="2" borderId="6" xfId="0" applyNumberFormat="1" applyFont="1" applyFill="1" applyBorder="1" applyAlignment="1">
      <alignment horizontal="center" vertical="center"/>
    </xf>
    <xf numFmtId="170" fontId="7" fillId="3" borderId="6" xfId="0" applyNumberFormat="1" applyFont="1" applyFill="1" applyBorder="1" applyAlignment="1">
      <alignment horizontal="center" vertical="center" wrapText="1"/>
    </xf>
    <xf numFmtId="49" fontId="8" fillId="2" borderId="6" xfId="2" applyNumberFormat="1" applyFont="1" applyFill="1" applyBorder="1" applyAlignment="1" applyProtection="1">
      <alignment horizontal="center" vertical="center" wrapText="1"/>
    </xf>
    <xf numFmtId="166" fontId="9" fillId="2" borderId="6" xfId="1" applyNumberFormat="1" applyFont="1" applyFill="1" applyBorder="1" applyAlignment="1">
      <alignment horizontal="center" vertical="center"/>
    </xf>
    <xf numFmtId="170" fontId="7" fillId="3" borderId="7" xfId="0" applyNumberFormat="1" applyFont="1" applyFill="1" applyBorder="1" applyAlignment="1">
      <alignment horizontal="center" vertical="center" wrapText="1"/>
    </xf>
    <xf numFmtId="166" fontId="7" fillId="2" borderId="6" xfId="0" applyNumberFormat="1" applyFont="1" applyFill="1" applyBorder="1" applyAlignment="1">
      <alignment horizontal="center" vertical="center" wrapText="1"/>
    </xf>
    <xf numFmtId="49" fontId="7" fillId="2" borderId="7" xfId="0" applyNumberFormat="1" applyFont="1" applyFill="1" applyBorder="1" applyAlignment="1">
      <alignment horizontal="center" vertical="center" wrapText="1"/>
    </xf>
    <xf numFmtId="0" fontId="10" fillId="2" borderId="6" xfId="0" applyFont="1" applyFill="1" applyBorder="1" applyAlignment="1">
      <alignment vertical="center" wrapText="1"/>
    </xf>
    <xf numFmtId="0" fontId="7" fillId="4" borderId="0" xfId="0" applyFont="1" applyFill="1" applyAlignment="1">
      <alignment horizontal="center"/>
    </xf>
    <xf numFmtId="0" fontId="4" fillId="0" borderId="7" xfId="0" applyFont="1" applyBorder="1" applyAlignment="1">
      <alignment vertical="center"/>
    </xf>
    <xf numFmtId="0" fontId="4" fillId="0" borderId="0" xfId="0" applyFont="1" applyBorder="1" applyAlignment="1">
      <alignment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26</xdr:col>
          <xdr:colOff>0</xdr:colOff>
          <xdr:row>25</xdr:row>
          <xdr:rowOff>0</xdr:rowOff>
        </xdr:from>
        <xdr:to>
          <xdr:col>26</xdr:col>
          <xdr:colOff>914400</xdr:colOff>
          <xdr:row>26</xdr:row>
          <xdr:rowOff>57150</xdr:rowOff>
        </xdr:to>
        <xdr:sp macro="" textlink="">
          <xdr:nvSpPr>
            <xdr:cNvPr id="2049" name="Control 1" hidden="1">
              <a:extLst>
                <a:ext uri="{63B3BB69-23CF-44E3-9099-C40C66FF867C}">
                  <a14:compatExt spid="_x0000_s2049"/>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AN25"/>
  <sheetViews>
    <sheetView tabSelected="1" zoomScaleNormal="100" workbookViewId="0">
      <pane xSplit="1" ySplit="1" topLeftCell="B2" activePane="bottomRight" state="frozen"/>
      <selection pane="topRight" activeCell="B1" sqref="B1"/>
      <selection pane="bottomLeft" activeCell="A3" sqref="A3"/>
      <selection pane="bottomRight" activeCell="K4" sqref="K4"/>
    </sheetView>
  </sheetViews>
  <sheetFormatPr baseColWidth="10" defaultRowHeight="13.5" x14ac:dyDescent="0.25"/>
  <cols>
    <col min="1" max="1" width="13.85546875" style="22" customWidth="1"/>
    <col min="2" max="2" width="3.7109375" style="22" customWidth="1"/>
    <col min="3" max="3" width="4" style="22" customWidth="1"/>
    <col min="4" max="5" width="4.28515625" style="22" customWidth="1"/>
    <col min="6" max="6" width="6.28515625" style="22" customWidth="1"/>
    <col min="7" max="7" width="4.140625" style="22" customWidth="1"/>
    <col min="8" max="8" width="4.42578125" style="22" customWidth="1"/>
    <col min="9" max="9" width="14.7109375" style="22" customWidth="1"/>
    <col min="10" max="10" width="15.7109375" style="22" customWidth="1"/>
    <col min="11" max="11" width="21.28515625" style="22" customWidth="1"/>
    <col min="12" max="12" width="24.5703125" style="22" customWidth="1"/>
    <col min="13" max="13" width="26.7109375" style="22" customWidth="1"/>
    <col min="14" max="14" width="50" style="22" customWidth="1"/>
    <col min="15" max="15" width="15.7109375" style="22" hidden="1" customWidth="1"/>
    <col min="16" max="16" width="17.28515625" style="22" hidden="1" customWidth="1"/>
    <col min="17" max="17" width="15.140625" style="22" hidden="1" customWidth="1"/>
    <col min="18" max="18" width="15.7109375" style="22" hidden="1" customWidth="1"/>
    <col min="19" max="20" width="15.42578125" style="22" hidden="1" customWidth="1"/>
    <col min="21" max="22" width="19.28515625" style="22" hidden="1" customWidth="1"/>
    <col min="23" max="23" width="19.28515625" style="22" customWidth="1"/>
    <col min="24" max="24" width="17.140625" style="22" customWidth="1"/>
    <col min="25" max="25" width="13.5703125" style="23" customWidth="1"/>
    <col min="26" max="26" width="15.28515625" style="23" customWidth="1"/>
    <col min="27" max="27" width="22.140625" style="22" customWidth="1"/>
    <col min="28" max="28" width="4.42578125" style="22" customWidth="1"/>
    <col min="29" max="29" width="4.5703125" style="22" customWidth="1"/>
    <col min="30" max="30" width="4.42578125" style="22" customWidth="1"/>
    <col min="31" max="32" width="3.85546875" style="22" customWidth="1"/>
    <col min="33" max="33" width="4.5703125" style="22" customWidth="1"/>
    <col min="34" max="34" width="21.7109375" style="22" customWidth="1"/>
    <col min="35" max="35" width="17.5703125" style="22" customWidth="1"/>
    <col min="36" max="36" width="20.85546875" style="22" customWidth="1"/>
    <col min="37" max="37" width="16.85546875" style="22" customWidth="1"/>
    <col min="38" max="38" width="21.28515625" style="22" customWidth="1"/>
    <col min="39" max="39" width="16.5703125" style="22" customWidth="1"/>
    <col min="40" max="40" width="28" style="22" customWidth="1"/>
    <col min="41" max="16384" width="11.42578125" style="22"/>
  </cols>
  <sheetData>
    <row r="1" spans="1:40" s="37" customFormat="1" ht="197.25" customHeight="1" thickBot="1" x14ac:dyDescent="0.3">
      <c r="A1" s="2" t="s">
        <v>48</v>
      </c>
      <c r="B1" s="3" t="s">
        <v>240</v>
      </c>
      <c r="C1" s="3" t="s">
        <v>241</v>
      </c>
      <c r="D1" s="3" t="s">
        <v>245</v>
      </c>
      <c r="E1" s="3" t="s">
        <v>243</v>
      </c>
      <c r="F1" s="3" t="s">
        <v>250</v>
      </c>
      <c r="G1" s="3" t="s">
        <v>246</v>
      </c>
      <c r="H1" s="3" t="s">
        <v>242</v>
      </c>
      <c r="I1" s="2" t="s">
        <v>239</v>
      </c>
      <c r="J1" s="1" t="s">
        <v>2</v>
      </c>
      <c r="K1" s="1" t="s">
        <v>58</v>
      </c>
      <c r="L1" s="1" t="s">
        <v>59</v>
      </c>
      <c r="M1" s="1" t="s">
        <v>60</v>
      </c>
      <c r="N1" s="2" t="s">
        <v>0</v>
      </c>
      <c r="O1" s="4" t="s">
        <v>54</v>
      </c>
      <c r="P1" s="4" t="s">
        <v>53</v>
      </c>
      <c r="Q1" s="5" t="s">
        <v>3</v>
      </c>
      <c r="R1" s="5" t="s">
        <v>4</v>
      </c>
      <c r="S1" s="5" t="s">
        <v>5</v>
      </c>
      <c r="T1" s="5" t="s">
        <v>6</v>
      </c>
      <c r="U1" s="5" t="s">
        <v>248</v>
      </c>
      <c r="V1" s="5" t="s">
        <v>247</v>
      </c>
      <c r="W1" s="5" t="s">
        <v>249</v>
      </c>
      <c r="X1" s="5" t="s">
        <v>61</v>
      </c>
      <c r="Y1" s="6" t="s">
        <v>62</v>
      </c>
      <c r="Z1" s="6" t="s">
        <v>7</v>
      </c>
      <c r="AA1" s="1" t="s">
        <v>1</v>
      </c>
      <c r="AB1" s="7" t="s">
        <v>20</v>
      </c>
      <c r="AC1" s="7" t="s">
        <v>18</v>
      </c>
      <c r="AD1" s="7" t="s">
        <v>21</v>
      </c>
      <c r="AE1" s="7" t="s">
        <v>14</v>
      </c>
      <c r="AF1" s="7" t="s">
        <v>251</v>
      </c>
      <c r="AG1" s="7" t="s">
        <v>34</v>
      </c>
      <c r="AH1" s="8" t="s">
        <v>8</v>
      </c>
      <c r="AI1" s="8" t="s">
        <v>9</v>
      </c>
      <c r="AJ1" s="8" t="s">
        <v>10</v>
      </c>
      <c r="AK1" s="8" t="s">
        <v>11</v>
      </c>
      <c r="AL1" s="8" t="s">
        <v>12</v>
      </c>
      <c r="AM1" s="8" t="s">
        <v>13</v>
      </c>
      <c r="AN1" s="1" t="s">
        <v>50</v>
      </c>
    </row>
    <row r="2" spans="1:40" ht="84.95" customHeight="1" x14ac:dyDescent="0.25">
      <c r="A2" s="9" t="s">
        <v>167</v>
      </c>
      <c r="B2" s="9"/>
      <c r="C2" s="14">
        <v>1</v>
      </c>
      <c r="D2" s="9"/>
      <c r="E2" s="9"/>
      <c r="F2" s="9"/>
      <c r="G2" s="9"/>
      <c r="H2" s="9"/>
      <c r="I2" s="12" t="s">
        <v>140</v>
      </c>
      <c r="J2" s="10" t="s">
        <v>22</v>
      </c>
      <c r="K2" s="25" t="s">
        <v>141</v>
      </c>
      <c r="L2" s="11" t="s">
        <v>142</v>
      </c>
      <c r="M2" s="26" t="s">
        <v>44</v>
      </c>
      <c r="N2" s="28" t="s">
        <v>143</v>
      </c>
      <c r="O2" s="15">
        <v>0</v>
      </c>
      <c r="P2" s="16">
        <v>0</v>
      </c>
      <c r="Q2" s="29">
        <v>7000000</v>
      </c>
      <c r="R2" s="17">
        <v>90000000</v>
      </c>
      <c r="S2" s="17">
        <v>92700000</v>
      </c>
      <c r="T2" s="17">
        <v>55697000</v>
      </c>
      <c r="U2" s="34">
        <f t="shared" ref="U2:U25" si="0">Q2+R2+S2+T2</f>
        <v>245397000</v>
      </c>
      <c r="V2" s="34">
        <f t="shared" ref="V2:V25" si="1">U2+O2</f>
        <v>245397000</v>
      </c>
      <c r="W2" s="34">
        <f t="shared" ref="W2:W25" si="2">V2-P2</f>
        <v>245397000</v>
      </c>
      <c r="X2" s="33">
        <v>43808</v>
      </c>
      <c r="Y2" s="18">
        <v>43808</v>
      </c>
      <c r="Z2" s="18">
        <v>44834</v>
      </c>
      <c r="AA2" s="19" t="s">
        <v>56</v>
      </c>
      <c r="AB2" s="21"/>
      <c r="AC2" s="21">
        <v>1</v>
      </c>
      <c r="AD2" s="21"/>
      <c r="AE2" s="21"/>
      <c r="AF2" s="21"/>
      <c r="AG2" s="21"/>
      <c r="AH2" s="26" t="s">
        <v>168</v>
      </c>
      <c r="AI2" s="27" t="s">
        <v>76</v>
      </c>
      <c r="AJ2" s="13" t="s">
        <v>169</v>
      </c>
      <c r="AK2" s="13">
        <v>2687977</v>
      </c>
      <c r="AL2" s="31" t="s">
        <v>47</v>
      </c>
      <c r="AM2" s="13" t="s">
        <v>16</v>
      </c>
      <c r="AN2" s="9"/>
    </row>
    <row r="3" spans="1:40" ht="84.95" customHeight="1" x14ac:dyDescent="0.25">
      <c r="A3" s="9" t="s">
        <v>88</v>
      </c>
      <c r="B3" s="9"/>
      <c r="C3" s="9"/>
      <c r="D3" s="14">
        <v>1</v>
      </c>
      <c r="E3" s="9"/>
      <c r="F3" s="9"/>
      <c r="G3" s="9"/>
      <c r="H3" s="9"/>
      <c r="I3" s="12" t="s">
        <v>89</v>
      </c>
      <c r="J3" s="10" t="s">
        <v>30</v>
      </c>
      <c r="K3" s="39" t="s">
        <v>90</v>
      </c>
      <c r="L3" s="11" t="s">
        <v>91</v>
      </c>
      <c r="M3" s="26" t="s">
        <v>92</v>
      </c>
      <c r="N3" s="28" t="s">
        <v>93</v>
      </c>
      <c r="O3" s="15">
        <v>0</v>
      </c>
      <c r="P3" s="16">
        <v>0</v>
      </c>
      <c r="Q3" s="29" t="s">
        <v>19</v>
      </c>
      <c r="R3" s="17">
        <v>0</v>
      </c>
      <c r="S3" s="17">
        <v>0</v>
      </c>
      <c r="T3" s="17">
        <v>0</v>
      </c>
      <c r="U3" s="34" t="e">
        <f t="shared" si="0"/>
        <v>#VALUE!</v>
      </c>
      <c r="V3" s="34" t="e">
        <f t="shared" si="1"/>
        <v>#VALUE!</v>
      </c>
      <c r="W3" s="34" t="e">
        <f t="shared" si="2"/>
        <v>#VALUE!</v>
      </c>
      <c r="X3" s="33">
        <v>43742</v>
      </c>
      <c r="Y3" s="18">
        <v>43739</v>
      </c>
      <c r="Z3" s="18">
        <v>44838</v>
      </c>
      <c r="AA3" s="19" t="s">
        <v>94</v>
      </c>
      <c r="AB3" s="21"/>
      <c r="AC3" s="21"/>
      <c r="AD3" s="21">
        <v>1</v>
      </c>
      <c r="AE3" s="21"/>
      <c r="AF3" s="21"/>
      <c r="AG3" s="21"/>
      <c r="AH3" s="26" t="s">
        <v>95</v>
      </c>
      <c r="AI3" s="27">
        <v>900304223</v>
      </c>
      <c r="AJ3" s="13" t="s">
        <v>96</v>
      </c>
      <c r="AK3" s="13" t="s">
        <v>31</v>
      </c>
      <c r="AL3" s="31" t="s">
        <v>97</v>
      </c>
      <c r="AM3" s="13" t="s">
        <v>16</v>
      </c>
      <c r="AN3" s="9"/>
    </row>
    <row r="4" spans="1:40" ht="84.95" customHeight="1" x14ac:dyDescent="0.25">
      <c r="A4" s="9" t="s">
        <v>104</v>
      </c>
      <c r="B4" s="9"/>
      <c r="C4" s="9"/>
      <c r="D4" s="9"/>
      <c r="E4" s="9"/>
      <c r="F4" s="9"/>
      <c r="G4" s="14">
        <v>1</v>
      </c>
      <c r="H4" s="9"/>
      <c r="I4" s="12" t="s">
        <v>105</v>
      </c>
      <c r="J4" s="10" t="s">
        <v>15</v>
      </c>
      <c r="K4" s="25" t="s">
        <v>106</v>
      </c>
      <c r="L4" s="11" t="s">
        <v>107</v>
      </c>
      <c r="M4" s="26" t="s">
        <v>108</v>
      </c>
      <c r="N4" s="28" t="s">
        <v>109</v>
      </c>
      <c r="O4" s="15">
        <v>0</v>
      </c>
      <c r="P4" s="16">
        <v>0</v>
      </c>
      <c r="Q4" s="29" t="s">
        <v>19</v>
      </c>
      <c r="R4" s="17">
        <v>0</v>
      </c>
      <c r="S4" s="17">
        <v>0</v>
      </c>
      <c r="T4" s="17">
        <v>0</v>
      </c>
      <c r="U4" s="34" t="e">
        <f t="shared" si="0"/>
        <v>#VALUE!</v>
      </c>
      <c r="V4" s="34" t="e">
        <f t="shared" si="1"/>
        <v>#VALUE!</v>
      </c>
      <c r="W4" s="34" t="e">
        <f t="shared" si="2"/>
        <v>#VALUE!</v>
      </c>
      <c r="X4" s="33">
        <v>43768</v>
      </c>
      <c r="Y4" s="18">
        <v>43768</v>
      </c>
      <c r="Z4" s="18">
        <v>44880</v>
      </c>
      <c r="AA4" s="19" t="s">
        <v>110</v>
      </c>
      <c r="AB4" s="21"/>
      <c r="AC4" s="21"/>
      <c r="AD4" s="21">
        <v>1</v>
      </c>
      <c r="AE4" s="21"/>
      <c r="AF4" s="21"/>
      <c r="AG4" s="21"/>
      <c r="AH4" s="26" t="s">
        <v>111</v>
      </c>
      <c r="AI4" s="27" t="s">
        <v>112</v>
      </c>
      <c r="AJ4" s="13" t="s">
        <v>113</v>
      </c>
      <c r="AK4" s="13" t="s">
        <v>114</v>
      </c>
      <c r="AL4" s="31" t="s">
        <v>115</v>
      </c>
      <c r="AM4" s="13" t="s">
        <v>16</v>
      </c>
      <c r="AN4" s="9"/>
    </row>
    <row r="5" spans="1:40" ht="114" customHeight="1" x14ac:dyDescent="0.25">
      <c r="A5" s="9" t="s">
        <v>179</v>
      </c>
      <c r="B5" s="9"/>
      <c r="C5" s="14">
        <v>1</v>
      </c>
      <c r="D5" s="9"/>
      <c r="E5" s="9"/>
      <c r="F5" s="9"/>
      <c r="G5" s="9"/>
      <c r="H5" s="9"/>
      <c r="I5" s="12" t="s">
        <v>174</v>
      </c>
      <c r="J5" s="10" t="s">
        <v>22</v>
      </c>
      <c r="K5" s="25" t="s">
        <v>175</v>
      </c>
      <c r="L5" s="11" t="s">
        <v>176</v>
      </c>
      <c r="M5" s="26" t="s">
        <v>180</v>
      </c>
      <c r="N5" s="28" t="s">
        <v>177</v>
      </c>
      <c r="O5" s="15">
        <f>15000000+9000000</f>
        <v>24000000</v>
      </c>
      <c r="P5" s="16">
        <v>0</v>
      </c>
      <c r="Q5" s="29">
        <v>568438</v>
      </c>
      <c r="R5" s="17">
        <v>27285000</v>
      </c>
      <c r="S5" s="17">
        <f>28103550+15000000</f>
        <v>43103550</v>
      </c>
      <c r="T5" s="17">
        <v>16885550</v>
      </c>
      <c r="U5" s="34">
        <f t="shared" si="0"/>
        <v>87842538</v>
      </c>
      <c r="V5" s="34">
        <f t="shared" si="1"/>
        <v>111842538</v>
      </c>
      <c r="W5" s="34">
        <f t="shared" si="2"/>
        <v>111842538</v>
      </c>
      <c r="X5" s="33">
        <v>43817</v>
      </c>
      <c r="Y5" s="18">
        <v>43818</v>
      </c>
      <c r="Z5" s="18">
        <v>44880</v>
      </c>
      <c r="AA5" s="19" t="s">
        <v>55</v>
      </c>
      <c r="AB5" s="21">
        <v>1</v>
      </c>
      <c r="AC5" s="21"/>
      <c r="AD5" s="21"/>
      <c r="AE5" s="21"/>
      <c r="AF5" s="21"/>
      <c r="AG5" s="21"/>
      <c r="AH5" s="26" t="s">
        <v>181</v>
      </c>
      <c r="AI5" s="27" t="s">
        <v>71</v>
      </c>
      <c r="AJ5" s="13" t="s">
        <v>182</v>
      </c>
      <c r="AK5" s="13">
        <v>7451529</v>
      </c>
      <c r="AL5" s="31" t="s">
        <v>183</v>
      </c>
      <c r="AM5" s="13" t="s">
        <v>16</v>
      </c>
      <c r="AN5" s="9"/>
    </row>
    <row r="6" spans="1:40" ht="114" customHeight="1" x14ac:dyDescent="0.25">
      <c r="A6" s="9" t="s">
        <v>191</v>
      </c>
      <c r="B6" s="9"/>
      <c r="C6" s="14">
        <v>1</v>
      </c>
      <c r="D6" s="9"/>
      <c r="E6" s="9"/>
      <c r="F6" s="9"/>
      <c r="G6" s="9"/>
      <c r="H6" s="9"/>
      <c r="I6" s="12" t="s">
        <v>192</v>
      </c>
      <c r="J6" s="10" t="s">
        <v>22</v>
      </c>
      <c r="K6" s="25" t="s">
        <v>193</v>
      </c>
      <c r="L6" s="11" t="s">
        <v>194</v>
      </c>
      <c r="M6" s="26" t="s">
        <v>86</v>
      </c>
      <c r="N6" s="28" t="s">
        <v>116</v>
      </c>
      <c r="O6" s="15">
        <v>1061000000</v>
      </c>
      <c r="P6" s="32">
        <v>722000000</v>
      </c>
      <c r="Q6" s="29">
        <v>153851046</v>
      </c>
      <c r="R6" s="17">
        <f>1010000000</f>
        <v>1010000000</v>
      </c>
      <c r="S6" s="17">
        <v>1050000000</v>
      </c>
      <c r="T6" s="17"/>
      <c r="U6" s="34">
        <f t="shared" si="0"/>
        <v>2213851046</v>
      </c>
      <c r="V6" s="34">
        <f t="shared" si="1"/>
        <v>3274851046</v>
      </c>
      <c r="W6" s="34">
        <f t="shared" si="2"/>
        <v>2552851046</v>
      </c>
      <c r="X6" s="33">
        <v>43818</v>
      </c>
      <c r="Y6" s="18">
        <v>43818</v>
      </c>
      <c r="Z6" s="18">
        <v>44880</v>
      </c>
      <c r="AA6" s="19" t="s">
        <v>57</v>
      </c>
      <c r="AB6" s="21">
        <v>1</v>
      </c>
      <c r="AC6" s="21"/>
      <c r="AD6" s="21"/>
      <c r="AE6" s="21"/>
      <c r="AF6" s="21"/>
      <c r="AG6" s="21"/>
      <c r="AH6" s="26" t="s">
        <v>195</v>
      </c>
      <c r="AI6" s="27" t="s">
        <v>87</v>
      </c>
      <c r="AJ6" s="13" t="s">
        <v>196</v>
      </c>
      <c r="AK6" s="13">
        <v>6023333</v>
      </c>
      <c r="AL6" s="31" t="s">
        <v>117</v>
      </c>
      <c r="AM6" s="13" t="s">
        <v>16</v>
      </c>
      <c r="AN6" s="24" t="s">
        <v>197</v>
      </c>
    </row>
    <row r="7" spans="1:40" ht="114" customHeight="1" x14ac:dyDescent="0.25">
      <c r="A7" s="9" t="s">
        <v>198</v>
      </c>
      <c r="B7" s="9"/>
      <c r="C7" s="14">
        <v>1</v>
      </c>
      <c r="D7" s="9"/>
      <c r="E7" s="9"/>
      <c r="F7" s="9"/>
      <c r="G7" s="9"/>
      <c r="H7" s="9"/>
      <c r="I7" s="12" t="s">
        <v>192</v>
      </c>
      <c r="J7" s="10" t="s">
        <v>22</v>
      </c>
      <c r="K7" s="25" t="s">
        <v>193</v>
      </c>
      <c r="L7" s="11" t="s">
        <v>194</v>
      </c>
      <c r="M7" s="26" t="s">
        <v>118</v>
      </c>
      <c r="N7" s="28" t="s">
        <v>116</v>
      </c>
      <c r="O7" s="15">
        <v>641589000</v>
      </c>
      <c r="P7" s="16">
        <v>0</v>
      </c>
      <c r="Q7" s="29">
        <v>11553145</v>
      </c>
      <c r="R7" s="17">
        <v>624791515</v>
      </c>
      <c r="S7" s="17">
        <f>646835260</f>
        <v>646835260</v>
      </c>
      <c r="T7" s="17">
        <v>0</v>
      </c>
      <c r="U7" s="34">
        <f t="shared" si="0"/>
        <v>1283179920</v>
      </c>
      <c r="V7" s="34">
        <f t="shared" si="1"/>
        <v>1924768920</v>
      </c>
      <c r="W7" s="34">
        <f t="shared" si="2"/>
        <v>1924768920</v>
      </c>
      <c r="X7" s="33">
        <v>43819</v>
      </c>
      <c r="Y7" s="18">
        <v>43818</v>
      </c>
      <c r="Z7" s="18">
        <v>44880</v>
      </c>
      <c r="AA7" s="19" t="s">
        <v>57</v>
      </c>
      <c r="AB7" s="21">
        <v>1</v>
      </c>
      <c r="AC7" s="21"/>
      <c r="AD7" s="21"/>
      <c r="AE7" s="21"/>
      <c r="AF7" s="21"/>
      <c r="AG7" s="21"/>
      <c r="AH7" s="26" t="s">
        <v>32</v>
      </c>
      <c r="AI7" s="27" t="s">
        <v>119</v>
      </c>
      <c r="AJ7" s="35" t="s">
        <v>199</v>
      </c>
      <c r="AK7" s="35">
        <v>2174239</v>
      </c>
      <c r="AL7" s="31" t="s">
        <v>33</v>
      </c>
      <c r="AM7" s="13" t="s">
        <v>16</v>
      </c>
      <c r="AN7" s="9"/>
    </row>
    <row r="8" spans="1:40" ht="114" customHeight="1" x14ac:dyDescent="0.25">
      <c r="A8" s="9" t="s">
        <v>200</v>
      </c>
      <c r="B8" s="9"/>
      <c r="C8" s="14">
        <v>1</v>
      </c>
      <c r="D8" s="9"/>
      <c r="E8" s="9"/>
      <c r="F8" s="9"/>
      <c r="G8" s="9"/>
      <c r="H8" s="9"/>
      <c r="I8" s="12" t="s">
        <v>192</v>
      </c>
      <c r="J8" s="10" t="s">
        <v>22</v>
      </c>
      <c r="K8" s="25" t="s">
        <v>193</v>
      </c>
      <c r="L8" s="11" t="s">
        <v>194</v>
      </c>
      <c r="M8" s="26" t="s">
        <v>201</v>
      </c>
      <c r="N8" s="28" t="s">
        <v>116</v>
      </c>
      <c r="O8" s="15">
        <v>321000000</v>
      </c>
      <c r="P8" s="16">
        <v>0</v>
      </c>
      <c r="Q8" s="29">
        <v>7702092</v>
      </c>
      <c r="R8" s="17">
        <v>450000000</v>
      </c>
      <c r="S8" s="17">
        <v>450000000</v>
      </c>
      <c r="T8" s="17"/>
      <c r="U8" s="34">
        <f t="shared" si="0"/>
        <v>907702092</v>
      </c>
      <c r="V8" s="34">
        <f t="shared" si="1"/>
        <v>1228702092</v>
      </c>
      <c r="W8" s="34">
        <f t="shared" si="2"/>
        <v>1228702092</v>
      </c>
      <c r="X8" s="33">
        <v>43826</v>
      </c>
      <c r="Y8" s="18">
        <v>43818</v>
      </c>
      <c r="Z8" s="18">
        <v>44880</v>
      </c>
      <c r="AA8" s="19" t="s">
        <v>57</v>
      </c>
      <c r="AB8" s="21">
        <v>1</v>
      </c>
      <c r="AC8" s="21"/>
      <c r="AD8" s="21"/>
      <c r="AE8" s="21"/>
      <c r="AF8" s="21"/>
      <c r="AG8" s="21"/>
      <c r="AH8" s="26" t="s">
        <v>202</v>
      </c>
      <c r="AI8" s="27" t="s">
        <v>203</v>
      </c>
      <c r="AJ8" s="35" t="s">
        <v>204</v>
      </c>
      <c r="AK8" s="35">
        <v>5078306220</v>
      </c>
      <c r="AL8" s="31" t="s">
        <v>205</v>
      </c>
      <c r="AM8" s="13" t="s">
        <v>16</v>
      </c>
      <c r="AN8" s="9"/>
    </row>
    <row r="9" spans="1:40" ht="114" customHeight="1" x14ac:dyDescent="0.25">
      <c r="A9" s="9" t="s">
        <v>206</v>
      </c>
      <c r="B9" s="9"/>
      <c r="C9" s="14">
        <v>1</v>
      </c>
      <c r="D9" s="9"/>
      <c r="E9" s="9"/>
      <c r="F9" s="9"/>
      <c r="G9" s="9"/>
      <c r="H9" s="9"/>
      <c r="I9" s="12" t="s">
        <v>207</v>
      </c>
      <c r="J9" s="10" t="s">
        <v>67</v>
      </c>
      <c r="K9" s="25" t="s">
        <v>208</v>
      </c>
      <c r="L9" s="11" t="s">
        <v>209</v>
      </c>
      <c r="M9" s="26" t="s">
        <v>210</v>
      </c>
      <c r="N9" s="28" t="s">
        <v>211</v>
      </c>
      <c r="O9" s="15">
        <v>435097480</v>
      </c>
      <c r="P9" s="16">
        <v>0</v>
      </c>
      <c r="Q9" s="29">
        <v>12995658</v>
      </c>
      <c r="R9" s="17">
        <v>1099998780</v>
      </c>
      <c r="S9" s="17">
        <v>596697037</v>
      </c>
      <c r="T9" s="17">
        <f>151544700</f>
        <v>151544700</v>
      </c>
      <c r="U9" s="34">
        <f t="shared" si="0"/>
        <v>1861236175</v>
      </c>
      <c r="V9" s="34">
        <f t="shared" si="1"/>
        <v>2296333655</v>
      </c>
      <c r="W9" s="34">
        <f t="shared" si="2"/>
        <v>2296333655</v>
      </c>
      <c r="X9" s="33">
        <v>43825</v>
      </c>
      <c r="Y9" s="18">
        <v>43826</v>
      </c>
      <c r="Z9" s="18">
        <v>44880</v>
      </c>
      <c r="AA9" s="19" t="s">
        <v>244</v>
      </c>
      <c r="AB9" s="21"/>
      <c r="AC9" s="21"/>
      <c r="AD9" s="21">
        <v>1</v>
      </c>
      <c r="AE9" s="21"/>
      <c r="AF9" s="21"/>
      <c r="AG9" s="21"/>
      <c r="AH9" s="26" t="s">
        <v>212</v>
      </c>
      <c r="AI9" s="27" t="s">
        <v>213</v>
      </c>
      <c r="AJ9" s="35" t="s">
        <v>214</v>
      </c>
      <c r="AK9" s="13">
        <v>3266200</v>
      </c>
      <c r="AL9" s="31" t="s">
        <v>215</v>
      </c>
      <c r="AM9" s="13" t="s">
        <v>16</v>
      </c>
      <c r="AN9" s="9"/>
    </row>
    <row r="10" spans="1:40" ht="114" customHeight="1" x14ac:dyDescent="0.25">
      <c r="A10" s="9" t="s">
        <v>216</v>
      </c>
      <c r="B10" s="9"/>
      <c r="C10" s="14">
        <v>1</v>
      </c>
      <c r="D10" s="9"/>
      <c r="E10" s="9"/>
      <c r="F10" s="9"/>
      <c r="G10" s="9"/>
      <c r="H10" s="9"/>
      <c r="I10" s="12" t="s">
        <v>217</v>
      </c>
      <c r="J10" s="10" t="s">
        <v>30</v>
      </c>
      <c r="K10" s="25" t="s">
        <v>218</v>
      </c>
      <c r="L10" s="11" t="s">
        <v>219</v>
      </c>
      <c r="M10" s="26" t="s">
        <v>220</v>
      </c>
      <c r="N10" s="28" t="s">
        <v>221</v>
      </c>
      <c r="O10" s="15">
        <v>184586531</v>
      </c>
      <c r="P10" s="16">
        <v>0</v>
      </c>
      <c r="Q10" s="29">
        <v>6450000</v>
      </c>
      <c r="R10" s="17">
        <v>464400000</v>
      </c>
      <c r="S10" s="17">
        <f>478332000</f>
        <v>478332000</v>
      </c>
      <c r="T10" s="17">
        <v>287397810</v>
      </c>
      <c r="U10" s="34">
        <f t="shared" si="0"/>
        <v>1236579810</v>
      </c>
      <c r="V10" s="34">
        <f t="shared" si="1"/>
        <v>1421166341</v>
      </c>
      <c r="W10" s="34">
        <f t="shared" si="2"/>
        <v>1421166341</v>
      </c>
      <c r="X10" s="33">
        <v>43825</v>
      </c>
      <c r="Y10" s="18">
        <v>43825</v>
      </c>
      <c r="Z10" s="18">
        <v>44880</v>
      </c>
      <c r="AA10" s="19" t="s">
        <v>52</v>
      </c>
      <c r="AB10" s="21"/>
      <c r="AC10" s="21">
        <v>1</v>
      </c>
      <c r="AD10" s="21"/>
      <c r="AE10" s="21"/>
      <c r="AF10" s="21"/>
      <c r="AG10" s="21"/>
      <c r="AH10" s="26" t="s">
        <v>222</v>
      </c>
      <c r="AI10" s="27" t="s">
        <v>68</v>
      </c>
      <c r="AJ10" s="13" t="s">
        <v>223</v>
      </c>
      <c r="AK10" s="13">
        <v>6488080</v>
      </c>
      <c r="AL10" s="31" t="s">
        <v>25</v>
      </c>
      <c r="AM10" s="13" t="s">
        <v>16</v>
      </c>
      <c r="AN10" s="24" t="s">
        <v>224</v>
      </c>
    </row>
    <row r="11" spans="1:40" ht="114" customHeight="1" x14ac:dyDescent="0.25">
      <c r="A11" s="9" t="s">
        <v>139</v>
      </c>
      <c r="B11" s="24"/>
      <c r="C11" s="14">
        <v>1</v>
      </c>
      <c r="D11" s="24"/>
      <c r="E11" s="24"/>
      <c r="F11" s="24"/>
      <c r="G11" s="24"/>
      <c r="H11" s="24"/>
      <c r="I11" s="12" t="s">
        <v>140</v>
      </c>
      <c r="J11" s="10" t="s">
        <v>22</v>
      </c>
      <c r="K11" s="25" t="s">
        <v>141</v>
      </c>
      <c r="L11" s="11" t="s">
        <v>142</v>
      </c>
      <c r="M11" s="26" t="s">
        <v>42</v>
      </c>
      <c r="N11" s="28" t="s">
        <v>143</v>
      </c>
      <c r="O11" s="15">
        <v>0</v>
      </c>
      <c r="P11" s="32">
        <v>250000000</v>
      </c>
      <c r="Q11" s="29">
        <v>74000000</v>
      </c>
      <c r="R11" s="17">
        <f>891000000</f>
        <v>891000000</v>
      </c>
      <c r="S11" s="17">
        <v>918450000</v>
      </c>
      <c r="T11" s="17">
        <v>552255000</v>
      </c>
      <c r="U11" s="34">
        <f t="shared" si="0"/>
        <v>2435705000</v>
      </c>
      <c r="V11" s="34">
        <f t="shared" si="1"/>
        <v>2435705000</v>
      </c>
      <c r="W11" s="34">
        <f t="shared" si="2"/>
        <v>2185705000</v>
      </c>
      <c r="X11" s="33">
        <v>43808</v>
      </c>
      <c r="Y11" s="18">
        <v>43808</v>
      </c>
      <c r="Z11" s="18">
        <v>44895</v>
      </c>
      <c r="AA11" s="19" t="s">
        <v>56</v>
      </c>
      <c r="AB11" s="21"/>
      <c r="AC11" s="21">
        <v>1</v>
      </c>
      <c r="AD11" s="21"/>
      <c r="AE11" s="21"/>
      <c r="AF11" s="21"/>
      <c r="AG11" s="21"/>
      <c r="AH11" s="26" t="s">
        <v>144</v>
      </c>
      <c r="AI11" s="26" t="s">
        <v>145</v>
      </c>
      <c r="AJ11" s="36" t="s">
        <v>146</v>
      </c>
      <c r="AK11" s="36">
        <v>3101786</v>
      </c>
      <c r="AL11" s="31" t="s">
        <v>147</v>
      </c>
      <c r="AM11" s="13" t="s">
        <v>16</v>
      </c>
      <c r="AN11" s="24" t="s">
        <v>148</v>
      </c>
    </row>
    <row r="12" spans="1:40" ht="114" customHeight="1" x14ac:dyDescent="0.25">
      <c r="A12" s="9" t="s">
        <v>149</v>
      </c>
      <c r="B12" s="9"/>
      <c r="C12" s="14">
        <v>1</v>
      </c>
      <c r="D12" s="9"/>
      <c r="E12" s="9"/>
      <c r="F12" s="9"/>
      <c r="G12" s="9"/>
      <c r="H12" s="9"/>
      <c r="I12" s="12" t="s">
        <v>140</v>
      </c>
      <c r="J12" s="10" t="s">
        <v>22</v>
      </c>
      <c r="K12" s="25" t="s">
        <v>141</v>
      </c>
      <c r="L12" s="11" t="s">
        <v>142</v>
      </c>
      <c r="M12" s="26" t="s">
        <v>39</v>
      </c>
      <c r="N12" s="28" t="s">
        <v>143</v>
      </c>
      <c r="O12" s="15">
        <v>80000000</v>
      </c>
      <c r="P12" s="16">
        <v>0</v>
      </c>
      <c r="Q12" s="29">
        <v>20000000</v>
      </c>
      <c r="R12" s="17">
        <v>227000000</v>
      </c>
      <c r="S12" s="17">
        <v>233810000</v>
      </c>
      <c r="T12" s="17">
        <v>140480000</v>
      </c>
      <c r="U12" s="34">
        <f t="shared" si="0"/>
        <v>621290000</v>
      </c>
      <c r="V12" s="34">
        <f t="shared" si="1"/>
        <v>701290000</v>
      </c>
      <c r="W12" s="34">
        <f t="shared" si="2"/>
        <v>701290000</v>
      </c>
      <c r="X12" s="33">
        <v>43812</v>
      </c>
      <c r="Y12" s="18">
        <v>43808</v>
      </c>
      <c r="Z12" s="18">
        <v>44895</v>
      </c>
      <c r="AA12" s="19" t="s">
        <v>56</v>
      </c>
      <c r="AB12" s="21"/>
      <c r="AC12" s="21">
        <v>1</v>
      </c>
      <c r="AD12" s="21"/>
      <c r="AE12" s="21"/>
      <c r="AF12" s="21"/>
      <c r="AG12" s="21"/>
      <c r="AH12" s="26" t="s">
        <v>150</v>
      </c>
      <c r="AI12" s="26" t="s">
        <v>66</v>
      </c>
      <c r="AJ12" s="36" t="s">
        <v>151</v>
      </c>
      <c r="AK12" s="36">
        <v>8985371</v>
      </c>
      <c r="AL12" s="31" t="s">
        <v>40</v>
      </c>
      <c r="AM12" s="13" t="s">
        <v>16</v>
      </c>
      <c r="AN12" s="9"/>
    </row>
    <row r="13" spans="1:40" ht="114" customHeight="1" x14ac:dyDescent="0.25">
      <c r="A13" s="9" t="s">
        <v>152</v>
      </c>
      <c r="B13" s="9"/>
      <c r="C13" s="14">
        <v>1</v>
      </c>
      <c r="D13" s="9"/>
      <c r="E13" s="9"/>
      <c r="F13" s="9"/>
      <c r="G13" s="9"/>
      <c r="H13" s="9"/>
      <c r="I13" s="12" t="s">
        <v>140</v>
      </c>
      <c r="J13" s="10" t="s">
        <v>22</v>
      </c>
      <c r="K13" s="25" t="s">
        <v>141</v>
      </c>
      <c r="L13" s="11" t="s">
        <v>142</v>
      </c>
      <c r="M13" s="26" t="s">
        <v>74</v>
      </c>
      <c r="N13" s="28" t="s">
        <v>143</v>
      </c>
      <c r="O13" s="15">
        <v>100000000</v>
      </c>
      <c r="P13" s="32">
        <v>80000000</v>
      </c>
      <c r="Q13" s="29">
        <v>26000000</v>
      </c>
      <c r="R13" s="17">
        <v>300000000</v>
      </c>
      <c r="S13" s="17">
        <f>309000000-80000000</f>
        <v>229000000</v>
      </c>
      <c r="T13" s="17">
        <v>185657000</v>
      </c>
      <c r="U13" s="34">
        <f t="shared" si="0"/>
        <v>740657000</v>
      </c>
      <c r="V13" s="34">
        <f t="shared" si="1"/>
        <v>840657000</v>
      </c>
      <c r="W13" s="34">
        <f t="shared" si="2"/>
        <v>760657000</v>
      </c>
      <c r="X13" s="33">
        <v>43810</v>
      </c>
      <c r="Y13" s="18">
        <v>43808</v>
      </c>
      <c r="Z13" s="18">
        <v>44895</v>
      </c>
      <c r="AA13" s="19" t="s">
        <v>56</v>
      </c>
      <c r="AB13" s="21"/>
      <c r="AC13" s="21">
        <v>1</v>
      </c>
      <c r="AD13" s="21"/>
      <c r="AE13" s="21"/>
      <c r="AF13" s="21"/>
      <c r="AG13" s="21"/>
      <c r="AH13" s="26" t="s">
        <v>153</v>
      </c>
      <c r="AI13" s="26" t="s">
        <v>75</v>
      </c>
      <c r="AJ13" s="36" t="s">
        <v>154</v>
      </c>
      <c r="AK13" s="13">
        <v>7455954</v>
      </c>
      <c r="AL13" s="31" t="s">
        <v>43</v>
      </c>
      <c r="AM13" s="13" t="s">
        <v>16</v>
      </c>
      <c r="AN13" s="9"/>
    </row>
    <row r="14" spans="1:40" ht="114" customHeight="1" x14ac:dyDescent="0.25">
      <c r="A14" s="9" t="s">
        <v>155</v>
      </c>
      <c r="B14" s="9"/>
      <c r="C14" s="14">
        <v>1</v>
      </c>
      <c r="D14" s="9"/>
      <c r="E14" s="9"/>
      <c r="F14" s="9"/>
      <c r="G14" s="9"/>
      <c r="H14" s="9"/>
      <c r="I14" s="12" t="s">
        <v>140</v>
      </c>
      <c r="J14" s="10" t="s">
        <v>22</v>
      </c>
      <c r="K14" s="25" t="s">
        <v>141</v>
      </c>
      <c r="L14" s="11" t="s">
        <v>142</v>
      </c>
      <c r="M14" s="26" t="s">
        <v>156</v>
      </c>
      <c r="N14" s="28" t="s">
        <v>143</v>
      </c>
      <c r="O14" s="15">
        <v>0</v>
      </c>
      <c r="P14" s="16">
        <v>0</v>
      </c>
      <c r="Q14" s="29">
        <v>13000000</v>
      </c>
      <c r="R14" s="17">
        <v>185000000</v>
      </c>
      <c r="S14" s="17">
        <v>190550000</v>
      </c>
      <c r="T14" s="17">
        <v>114489000</v>
      </c>
      <c r="U14" s="34">
        <f t="shared" si="0"/>
        <v>503039000</v>
      </c>
      <c r="V14" s="34">
        <f t="shared" si="1"/>
        <v>503039000</v>
      </c>
      <c r="W14" s="34">
        <f t="shared" si="2"/>
        <v>503039000</v>
      </c>
      <c r="X14" s="33">
        <v>43808</v>
      </c>
      <c r="Y14" s="18">
        <v>43808</v>
      </c>
      <c r="Z14" s="18">
        <v>44895</v>
      </c>
      <c r="AA14" s="19" t="s">
        <v>56</v>
      </c>
      <c r="AB14" s="21"/>
      <c r="AC14" s="21">
        <v>1</v>
      </c>
      <c r="AD14" s="21"/>
      <c r="AE14" s="21"/>
      <c r="AF14" s="21"/>
      <c r="AG14" s="21"/>
      <c r="AH14" s="26" t="s">
        <v>45</v>
      </c>
      <c r="AI14" s="27" t="s">
        <v>79</v>
      </c>
      <c r="AJ14" s="13" t="s">
        <v>157</v>
      </c>
      <c r="AK14" s="13">
        <v>2589640</v>
      </c>
      <c r="AL14" s="31" t="s">
        <v>158</v>
      </c>
      <c r="AM14" s="13" t="s">
        <v>16</v>
      </c>
      <c r="AN14" s="9"/>
    </row>
    <row r="15" spans="1:40" ht="114" customHeight="1" x14ac:dyDescent="0.25">
      <c r="A15" s="9" t="s">
        <v>159</v>
      </c>
      <c r="B15" s="9"/>
      <c r="C15" s="14">
        <v>1</v>
      </c>
      <c r="D15" s="9"/>
      <c r="E15" s="9"/>
      <c r="F15" s="9"/>
      <c r="G15" s="9"/>
      <c r="H15" s="9"/>
      <c r="I15" s="12" t="s">
        <v>140</v>
      </c>
      <c r="J15" s="10" t="s">
        <v>22</v>
      </c>
      <c r="K15" s="25" t="s">
        <v>141</v>
      </c>
      <c r="L15" s="11" t="s">
        <v>142</v>
      </c>
      <c r="M15" s="26" t="s">
        <v>80</v>
      </c>
      <c r="N15" s="28" t="s">
        <v>143</v>
      </c>
      <c r="O15" s="15">
        <v>0</v>
      </c>
      <c r="P15" s="16">
        <v>0</v>
      </c>
      <c r="Q15" s="29">
        <v>3007000</v>
      </c>
      <c r="R15" s="17">
        <v>64870000</v>
      </c>
      <c r="S15" s="17">
        <v>66816100</v>
      </c>
      <c r="T15" s="17">
        <v>53350000</v>
      </c>
      <c r="U15" s="34">
        <f t="shared" si="0"/>
        <v>188043100</v>
      </c>
      <c r="V15" s="34">
        <f t="shared" si="1"/>
        <v>188043100</v>
      </c>
      <c r="W15" s="34">
        <f t="shared" si="2"/>
        <v>188043100</v>
      </c>
      <c r="X15" s="30">
        <v>43808</v>
      </c>
      <c r="Y15" s="18">
        <v>43808</v>
      </c>
      <c r="Z15" s="18">
        <v>44895</v>
      </c>
      <c r="AA15" s="19" t="s">
        <v>56</v>
      </c>
      <c r="AB15" s="21"/>
      <c r="AC15" s="21">
        <v>1</v>
      </c>
      <c r="AD15" s="21"/>
      <c r="AE15" s="21"/>
      <c r="AF15" s="21"/>
      <c r="AG15" s="21"/>
      <c r="AH15" s="26" t="s">
        <v>160</v>
      </c>
      <c r="AI15" s="27" t="s">
        <v>81</v>
      </c>
      <c r="AJ15" s="13" t="s">
        <v>161</v>
      </c>
      <c r="AK15" s="13">
        <v>7420169</v>
      </c>
      <c r="AL15" s="31" t="s">
        <v>162</v>
      </c>
      <c r="AM15" s="13" t="s">
        <v>16</v>
      </c>
      <c r="AN15" s="9"/>
    </row>
    <row r="16" spans="1:40" ht="114" customHeight="1" x14ac:dyDescent="0.25">
      <c r="A16" s="9" t="s">
        <v>163</v>
      </c>
      <c r="B16" s="9"/>
      <c r="C16" s="14">
        <v>1</v>
      </c>
      <c r="D16" s="9"/>
      <c r="E16" s="9"/>
      <c r="F16" s="9"/>
      <c r="G16" s="9"/>
      <c r="H16" s="9"/>
      <c r="I16" s="12" t="s">
        <v>140</v>
      </c>
      <c r="J16" s="10" t="s">
        <v>22</v>
      </c>
      <c r="K16" s="25" t="s">
        <v>141</v>
      </c>
      <c r="L16" s="11" t="s">
        <v>142</v>
      </c>
      <c r="M16" s="26" t="s">
        <v>77</v>
      </c>
      <c r="N16" s="28" t="s">
        <v>143</v>
      </c>
      <c r="O16" s="15">
        <v>0</v>
      </c>
      <c r="P16" s="32">
        <v>260000000</v>
      </c>
      <c r="Q16" s="29">
        <v>29000000</v>
      </c>
      <c r="R16" s="17">
        <f>384000000</f>
        <v>384000000</v>
      </c>
      <c r="S16" s="17">
        <v>395250000</v>
      </c>
      <c r="T16" s="17">
        <v>237641000</v>
      </c>
      <c r="U16" s="34">
        <f t="shared" si="0"/>
        <v>1045891000</v>
      </c>
      <c r="V16" s="34">
        <f t="shared" si="1"/>
        <v>1045891000</v>
      </c>
      <c r="W16" s="34">
        <f t="shared" si="2"/>
        <v>785891000</v>
      </c>
      <c r="X16" s="30">
        <v>43808</v>
      </c>
      <c r="Y16" s="18">
        <v>43808</v>
      </c>
      <c r="Z16" s="18">
        <v>44895</v>
      </c>
      <c r="AA16" s="19" t="s">
        <v>56</v>
      </c>
      <c r="AB16" s="21"/>
      <c r="AC16" s="21">
        <v>1</v>
      </c>
      <c r="AD16" s="21"/>
      <c r="AE16" s="21"/>
      <c r="AF16" s="21"/>
      <c r="AG16" s="21"/>
      <c r="AH16" s="26" t="s">
        <v>164</v>
      </c>
      <c r="AI16" s="27" t="s">
        <v>78</v>
      </c>
      <c r="AJ16" s="13" t="s">
        <v>165</v>
      </c>
      <c r="AK16" s="13">
        <v>6476011</v>
      </c>
      <c r="AL16" s="31" t="s">
        <v>49</v>
      </c>
      <c r="AM16" s="13" t="s">
        <v>16</v>
      </c>
      <c r="AN16" s="24" t="s">
        <v>166</v>
      </c>
    </row>
    <row r="17" spans="1:40" ht="114" customHeight="1" x14ac:dyDescent="0.25">
      <c r="A17" s="9" t="s">
        <v>170</v>
      </c>
      <c r="B17" s="9"/>
      <c r="C17" s="14">
        <v>1</v>
      </c>
      <c r="D17" s="9"/>
      <c r="E17" s="9"/>
      <c r="F17" s="9"/>
      <c r="G17" s="9"/>
      <c r="H17" s="9"/>
      <c r="I17" s="12" t="s">
        <v>140</v>
      </c>
      <c r="J17" s="10" t="s">
        <v>22</v>
      </c>
      <c r="K17" s="25" t="s">
        <v>141</v>
      </c>
      <c r="L17" s="11" t="s">
        <v>142</v>
      </c>
      <c r="M17" s="26" t="s">
        <v>171</v>
      </c>
      <c r="N17" s="28" t="s">
        <v>143</v>
      </c>
      <c r="O17" s="15">
        <v>0</v>
      </c>
      <c r="P17" s="16">
        <v>0</v>
      </c>
      <c r="Q17" s="29">
        <v>3000000</v>
      </c>
      <c r="R17" s="17">
        <v>45000000</v>
      </c>
      <c r="S17" s="17">
        <v>46350000</v>
      </c>
      <c r="T17" s="17">
        <v>27848000</v>
      </c>
      <c r="U17" s="34">
        <f t="shared" si="0"/>
        <v>122198000</v>
      </c>
      <c r="V17" s="34">
        <f t="shared" si="1"/>
        <v>122198000</v>
      </c>
      <c r="W17" s="34">
        <f t="shared" si="2"/>
        <v>122198000</v>
      </c>
      <c r="X17" s="30">
        <v>43808</v>
      </c>
      <c r="Y17" s="18">
        <v>43808</v>
      </c>
      <c r="Z17" s="18">
        <v>44895</v>
      </c>
      <c r="AA17" s="19" t="s">
        <v>172</v>
      </c>
      <c r="AB17" s="21"/>
      <c r="AC17" s="21">
        <v>1</v>
      </c>
      <c r="AD17" s="21"/>
      <c r="AE17" s="21"/>
      <c r="AF17" s="21"/>
      <c r="AG17" s="21"/>
      <c r="AH17" s="26" t="s">
        <v>28</v>
      </c>
      <c r="AI17" s="27" t="s">
        <v>83</v>
      </c>
      <c r="AJ17" s="13" t="s">
        <v>173</v>
      </c>
      <c r="AK17" s="13">
        <v>6191583</v>
      </c>
      <c r="AL17" s="31" t="s">
        <v>29</v>
      </c>
      <c r="AM17" s="13" t="s">
        <v>16</v>
      </c>
      <c r="AN17" s="9"/>
    </row>
    <row r="18" spans="1:40" ht="114" customHeight="1" x14ac:dyDescent="0.25">
      <c r="A18" s="9" t="s">
        <v>178</v>
      </c>
      <c r="B18" s="24"/>
      <c r="C18" s="14">
        <v>1</v>
      </c>
      <c r="D18" s="24"/>
      <c r="E18" s="24"/>
      <c r="F18" s="24"/>
      <c r="G18" s="24"/>
      <c r="H18" s="24"/>
      <c r="I18" s="12" t="s">
        <v>174</v>
      </c>
      <c r="J18" s="10" t="s">
        <v>22</v>
      </c>
      <c r="K18" s="25" t="s">
        <v>175</v>
      </c>
      <c r="L18" s="11" t="s">
        <v>176</v>
      </c>
      <c r="M18" s="26" t="s">
        <v>64</v>
      </c>
      <c r="N18" s="28" t="s">
        <v>177</v>
      </c>
      <c r="O18" s="15">
        <v>0</v>
      </c>
      <c r="P18" s="16">
        <v>0</v>
      </c>
      <c r="Q18" s="29">
        <v>206250</v>
      </c>
      <c r="R18" s="17">
        <v>9900000</v>
      </c>
      <c r="S18" s="17">
        <v>10197000</v>
      </c>
      <c r="T18" s="17">
        <v>6126698</v>
      </c>
      <c r="U18" s="34">
        <f t="shared" si="0"/>
        <v>26429948</v>
      </c>
      <c r="V18" s="34">
        <f t="shared" si="1"/>
        <v>26429948</v>
      </c>
      <c r="W18" s="34">
        <f t="shared" si="2"/>
        <v>26429948</v>
      </c>
      <c r="X18" s="30">
        <v>43818</v>
      </c>
      <c r="Y18" s="18">
        <v>43818</v>
      </c>
      <c r="Z18" s="18">
        <v>44895</v>
      </c>
      <c r="AA18" s="19" t="s">
        <v>55</v>
      </c>
      <c r="AB18" s="21">
        <v>1</v>
      </c>
      <c r="AC18" s="21"/>
      <c r="AD18" s="21"/>
      <c r="AE18" s="21"/>
      <c r="AF18" s="21"/>
      <c r="AG18" s="21"/>
      <c r="AH18" s="26" t="s">
        <v>41</v>
      </c>
      <c r="AI18" s="27" t="s">
        <v>65</v>
      </c>
      <c r="AJ18" s="13" t="s">
        <v>23</v>
      </c>
      <c r="AK18" s="13">
        <v>2684904</v>
      </c>
      <c r="AL18" s="31" t="s">
        <v>24</v>
      </c>
      <c r="AM18" s="13" t="s">
        <v>16</v>
      </c>
      <c r="AN18" s="9"/>
    </row>
    <row r="19" spans="1:40" ht="114" customHeight="1" x14ac:dyDescent="0.25">
      <c r="A19" s="9" t="s">
        <v>184</v>
      </c>
      <c r="B19" s="9"/>
      <c r="C19" s="14">
        <v>1</v>
      </c>
      <c r="D19" s="9"/>
      <c r="E19" s="9"/>
      <c r="F19" s="9"/>
      <c r="G19" s="9"/>
      <c r="H19" s="9"/>
      <c r="I19" s="12" t="s">
        <v>174</v>
      </c>
      <c r="J19" s="10" t="s">
        <v>22</v>
      </c>
      <c r="K19" s="25" t="s">
        <v>175</v>
      </c>
      <c r="L19" s="11" t="s">
        <v>176</v>
      </c>
      <c r="M19" s="26" t="s">
        <v>37</v>
      </c>
      <c r="N19" s="28" t="s">
        <v>177</v>
      </c>
      <c r="O19" s="15">
        <v>40000000</v>
      </c>
      <c r="P19" s="16">
        <v>0</v>
      </c>
      <c r="Q19" s="29">
        <v>1953074</v>
      </c>
      <c r="R19" s="17">
        <v>93747514</v>
      </c>
      <c r="S19" s="17">
        <v>96559939</v>
      </c>
      <c r="T19" s="17">
        <v>58016431</v>
      </c>
      <c r="U19" s="34">
        <f t="shared" si="0"/>
        <v>250276958</v>
      </c>
      <c r="V19" s="34">
        <f t="shared" si="1"/>
        <v>290276958</v>
      </c>
      <c r="W19" s="34">
        <f t="shared" si="2"/>
        <v>290276958</v>
      </c>
      <c r="X19" s="30">
        <v>43819</v>
      </c>
      <c r="Y19" s="18">
        <v>43818</v>
      </c>
      <c r="Z19" s="18">
        <v>44895</v>
      </c>
      <c r="AA19" s="19" t="s">
        <v>55</v>
      </c>
      <c r="AB19" s="21">
        <v>1</v>
      </c>
      <c r="AC19" s="21"/>
      <c r="AD19" s="21"/>
      <c r="AE19" s="21"/>
      <c r="AF19" s="21"/>
      <c r="AG19" s="21"/>
      <c r="AH19" s="26" t="s">
        <v>185</v>
      </c>
      <c r="AI19" s="27" t="s">
        <v>186</v>
      </c>
      <c r="AJ19" s="13" t="s">
        <v>187</v>
      </c>
      <c r="AK19" s="13">
        <v>7449870</v>
      </c>
      <c r="AL19" s="31" t="s">
        <v>38</v>
      </c>
      <c r="AM19" s="13" t="s">
        <v>16</v>
      </c>
      <c r="AN19" s="9"/>
    </row>
    <row r="20" spans="1:40" ht="114" customHeight="1" x14ac:dyDescent="0.25">
      <c r="A20" s="9" t="s">
        <v>188</v>
      </c>
      <c r="B20" s="9"/>
      <c r="C20" s="14">
        <v>1</v>
      </c>
      <c r="D20" s="9"/>
      <c r="E20" s="9"/>
      <c r="F20" s="9"/>
      <c r="G20" s="9"/>
      <c r="H20" s="9"/>
      <c r="I20" s="12" t="s">
        <v>174</v>
      </c>
      <c r="J20" s="10" t="s">
        <v>22</v>
      </c>
      <c r="K20" s="25" t="s">
        <v>175</v>
      </c>
      <c r="L20" s="11" t="s">
        <v>176</v>
      </c>
      <c r="M20" s="26" t="s">
        <v>69</v>
      </c>
      <c r="N20" s="28" t="s">
        <v>177</v>
      </c>
      <c r="O20" s="15">
        <v>55000000</v>
      </c>
      <c r="P20" s="16">
        <v>0</v>
      </c>
      <c r="Q20" s="29">
        <v>2502139</v>
      </c>
      <c r="R20" s="17">
        <v>120102681</v>
      </c>
      <c r="S20" s="17">
        <v>123705761</v>
      </c>
      <c r="T20" s="17">
        <v>74326545</v>
      </c>
      <c r="U20" s="34">
        <f t="shared" si="0"/>
        <v>320637126</v>
      </c>
      <c r="V20" s="34">
        <f t="shared" si="1"/>
        <v>375637126</v>
      </c>
      <c r="W20" s="34">
        <f t="shared" si="2"/>
        <v>375637126</v>
      </c>
      <c r="X20" s="30">
        <v>43819</v>
      </c>
      <c r="Y20" s="18">
        <v>43818</v>
      </c>
      <c r="Z20" s="18">
        <v>44895</v>
      </c>
      <c r="AA20" s="19" t="s">
        <v>55</v>
      </c>
      <c r="AB20" s="21">
        <v>1</v>
      </c>
      <c r="AC20" s="21"/>
      <c r="AD20" s="21"/>
      <c r="AE20" s="21"/>
      <c r="AF20" s="21"/>
      <c r="AG20" s="21"/>
      <c r="AH20" s="26" t="s">
        <v>189</v>
      </c>
      <c r="AI20" s="27" t="s">
        <v>70</v>
      </c>
      <c r="AJ20" s="13" t="s">
        <v>190</v>
      </c>
      <c r="AK20" s="13">
        <v>4272000</v>
      </c>
      <c r="AL20" s="31" t="s">
        <v>27</v>
      </c>
      <c r="AM20" s="13" t="s">
        <v>16</v>
      </c>
      <c r="AN20" s="9"/>
    </row>
    <row r="21" spans="1:40" ht="114" customHeight="1" x14ac:dyDescent="0.25">
      <c r="A21" s="9" t="s">
        <v>225</v>
      </c>
      <c r="B21" s="9"/>
      <c r="C21" s="9"/>
      <c r="D21" s="9"/>
      <c r="E21" s="14">
        <v>1</v>
      </c>
      <c r="F21" s="9"/>
      <c r="G21" s="9"/>
      <c r="H21" s="9"/>
      <c r="I21" s="12" t="s">
        <v>226</v>
      </c>
      <c r="J21" s="10" t="s">
        <v>26</v>
      </c>
      <c r="K21" s="25" t="s">
        <v>227</v>
      </c>
      <c r="L21" s="11" t="s">
        <v>228</v>
      </c>
      <c r="M21" s="26" t="s">
        <v>229</v>
      </c>
      <c r="N21" s="28" t="s">
        <v>230</v>
      </c>
      <c r="O21" s="15">
        <v>600000000</v>
      </c>
      <c r="P21" s="16">
        <v>0</v>
      </c>
      <c r="Q21" s="29">
        <v>10000000</v>
      </c>
      <c r="R21" s="34">
        <v>650000000</v>
      </c>
      <c r="S21" s="34">
        <v>669500000</v>
      </c>
      <c r="T21" s="34">
        <f>402257920</f>
        <v>402257920</v>
      </c>
      <c r="U21" s="34">
        <f t="shared" si="0"/>
        <v>1731757920</v>
      </c>
      <c r="V21" s="34">
        <f t="shared" si="1"/>
        <v>2331757920</v>
      </c>
      <c r="W21" s="34">
        <f t="shared" si="2"/>
        <v>2331757920</v>
      </c>
      <c r="X21" s="30">
        <v>43826</v>
      </c>
      <c r="Y21" s="18">
        <v>43826</v>
      </c>
      <c r="Z21" s="18">
        <v>44895</v>
      </c>
      <c r="AA21" s="19" t="s">
        <v>17</v>
      </c>
      <c r="AB21" s="21"/>
      <c r="AC21" s="21">
        <v>1</v>
      </c>
      <c r="AD21" s="21"/>
      <c r="AE21" s="21"/>
      <c r="AF21" s="21"/>
      <c r="AG21" s="21"/>
      <c r="AH21" s="26" t="s">
        <v>231</v>
      </c>
      <c r="AI21" s="27" t="s">
        <v>63</v>
      </c>
      <c r="AJ21" s="13" t="s">
        <v>232</v>
      </c>
      <c r="AK21" s="13">
        <v>7425961</v>
      </c>
      <c r="AL21" s="31" t="s">
        <v>233</v>
      </c>
      <c r="AM21" s="13" t="s">
        <v>16</v>
      </c>
      <c r="AN21" s="9"/>
    </row>
    <row r="22" spans="1:40" ht="114" customHeight="1" x14ac:dyDescent="0.25">
      <c r="A22" s="9" t="s">
        <v>234</v>
      </c>
      <c r="B22" s="9"/>
      <c r="C22" s="9"/>
      <c r="D22" s="9"/>
      <c r="E22" s="14">
        <v>1</v>
      </c>
      <c r="F22" s="9"/>
      <c r="G22" s="9"/>
      <c r="H22" s="9"/>
      <c r="I22" s="12" t="s">
        <v>235</v>
      </c>
      <c r="J22" s="10" t="s">
        <v>22</v>
      </c>
      <c r="K22" s="25" t="s">
        <v>236</v>
      </c>
      <c r="L22" s="11" t="s">
        <v>237</v>
      </c>
      <c r="M22" s="26" t="s">
        <v>229</v>
      </c>
      <c r="N22" s="28" t="s">
        <v>238</v>
      </c>
      <c r="O22" s="15">
        <v>0</v>
      </c>
      <c r="P22" s="16">
        <v>0</v>
      </c>
      <c r="Q22" s="29">
        <v>100000</v>
      </c>
      <c r="R22" s="34">
        <v>210000000</v>
      </c>
      <c r="S22" s="34">
        <v>210000000</v>
      </c>
      <c r="T22" s="34">
        <v>118100000</v>
      </c>
      <c r="U22" s="34">
        <f t="shared" si="0"/>
        <v>538200000</v>
      </c>
      <c r="V22" s="34">
        <f t="shared" si="1"/>
        <v>538200000</v>
      </c>
      <c r="W22" s="34">
        <f t="shared" si="2"/>
        <v>538200000</v>
      </c>
      <c r="X22" s="30">
        <v>43829</v>
      </c>
      <c r="Y22" s="18">
        <v>43826</v>
      </c>
      <c r="Z22" s="18">
        <v>44895</v>
      </c>
      <c r="AA22" s="19" t="s">
        <v>56</v>
      </c>
      <c r="AB22" s="21"/>
      <c r="AC22" s="21">
        <v>1</v>
      </c>
      <c r="AD22" s="21"/>
      <c r="AE22" s="21"/>
      <c r="AF22" s="21"/>
      <c r="AG22" s="21"/>
      <c r="AH22" s="26" t="s">
        <v>231</v>
      </c>
      <c r="AI22" s="27" t="s">
        <v>63</v>
      </c>
      <c r="AJ22" s="13" t="s">
        <v>232</v>
      </c>
      <c r="AK22" s="13">
        <v>7425961</v>
      </c>
      <c r="AL22" s="31" t="s">
        <v>233</v>
      </c>
      <c r="AM22" s="13" t="s">
        <v>16</v>
      </c>
      <c r="AN22" s="9"/>
    </row>
    <row r="23" spans="1:40" ht="114" customHeight="1" x14ac:dyDescent="0.25">
      <c r="A23" s="9" t="s">
        <v>120</v>
      </c>
      <c r="B23" s="9"/>
      <c r="C23" s="14">
        <v>1</v>
      </c>
      <c r="D23" s="9"/>
      <c r="E23" s="9"/>
      <c r="F23" s="9"/>
      <c r="G23" s="9"/>
      <c r="H23" s="9"/>
      <c r="I23" s="12" t="s">
        <v>121</v>
      </c>
      <c r="J23" s="10" t="s">
        <v>30</v>
      </c>
      <c r="K23" s="25" t="s">
        <v>122</v>
      </c>
      <c r="L23" s="11" t="s">
        <v>123</v>
      </c>
      <c r="M23" s="26" t="s">
        <v>124</v>
      </c>
      <c r="N23" s="28" t="s">
        <v>125</v>
      </c>
      <c r="O23" s="15">
        <v>0</v>
      </c>
      <c r="P23" s="16">
        <v>0</v>
      </c>
      <c r="Q23" s="29">
        <v>296000000</v>
      </c>
      <c r="R23" s="17">
        <v>2368000000</v>
      </c>
      <c r="S23" s="17">
        <v>3658560000</v>
      </c>
      <c r="T23" s="17">
        <v>2198184800</v>
      </c>
      <c r="U23" s="34">
        <f t="shared" si="0"/>
        <v>8520744800</v>
      </c>
      <c r="V23" s="34">
        <f t="shared" si="1"/>
        <v>8520744800</v>
      </c>
      <c r="W23" s="34">
        <f t="shared" si="2"/>
        <v>8520744800</v>
      </c>
      <c r="X23" s="30">
        <v>43791</v>
      </c>
      <c r="Y23" s="18">
        <v>43791</v>
      </c>
      <c r="Z23" s="18">
        <v>44910</v>
      </c>
      <c r="AA23" s="19" t="s">
        <v>126</v>
      </c>
      <c r="AB23" s="21"/>
      <c r="AC23" s="21"/>
      <c r="AD23" s="21">
        <v>1</v>
      </c>
      <c r="AE23" s="21"/>
      <c r="AF23" s="21"/>
      <c r="AG23" s="21"/>
      <c r="AH23" s="26" t="s">
        <v>127</v>
      </c>
      <c r="AI23" s="27" t="s">
        <v>128</v>
      </c>
      <c r="AJ23" s="13" t="s">
        <v>129</v>
      </c>
      <c r="AK23" s="13">
        <v>3902029</v>
      </c>
      <c r="AL23" s="31" t="s">
        <v>46</v>
      </c>
      <c r="AM23" s="13" t="s">
        <v>16</v>
      </c>
      <c r="AN23" s="9"/>
    </row>
    <row r="24" spans="1:40" ht="114" customHeight="1" x14ac:dyDescent="0.25">
      <c r="A24" s="9" t="s">
        <v>130</v>
      </c>
      <c r="B24" s="9"/>
      <c r="C24" s="9"/>
      <c r="D24" s="14">
        <v>1</v>
      </c>
      <c r="E24" s="9"/>
      <c r="F24" s="9"/>
      <c r="G24" s="9"/>
      <c r="H24" s="9"/>
      <c r="I24" s="12" t="s">
        <v>131</v>
      </c>
      <c r="J24" s="10" t="s">
        <v>30</v>
      </c>
      <c r="K24" s="25" t="s">
        <v>132</v>
      </c>
      <c r="L24" s="11" t="s">
        <v>133</v>
      </c>
      <c r="M24" s="26" t="s">
        <v>134</v>
      </c>
      <c r="N24" s="28" t="s">
        <v>135</v>
      </c>
      <c r="O24" s="15">
        <v>0</v>
      </c>
      <c r="P24" s="16">
        <v>0</v>
      </c>
      <c r="Q24" s="29" t="s">
        <v>19</v>
      </c>
      <c r="R24" s="17">
        <v>0</v>
      </c>
      <c r="S24" s="17">
        <v>0</v>
      </c>
      <c r="T24" s="17">
        <v>0</v>
      </c>
      <c r="U24" s="34" t="e">
        <f t="shared" si="0"/>
        <v>#VALUE!</v>
      </c>
      <c r="V24" s="34" t="e">
        <f t="shared" si="1"/>
        <v>#VALUE!</v>
      </c>
      <c r="W24" s="34" t="e">
        <f t="shared" si="2"/>
        <v>#VALUE!</v>
      </c>
      <c r="X24" s="30">
        <v>43808</v>
      </c>
      <c r="Y24" s="18">
        <v>43805</v>
      </c>
      <c r="Z24" s="18">
        <v>44926</v>
      </c>
      <c r="AA24" s="20" t="s">
        <v>82</v>
      </c>
      <c r="AB24" s="21"/>
      <c r="AC24" s="21"/>
      <c r="AD24" s="21">
        <v>1</v>
      </c>
      <c r="AE24" s="21"/>
      <c r="AF24" s="21"/>
      <c r="AG24" s="21"/>
      <c r="AH24" s="26" t="s">
        <v>134</v>
      </c>
      <c r="AI24" s="27" t="s">
        <v>136</v>
      </c>
      <c r="AJ24" s="13" t="s">
        <v>137</v>
      </c>
      <c r="AK24" s="13">
        <v>3214921316</v>
      </c>
      <c r="AL24" s="31" t="s">
        <v>138</v>
      </c>
      <c r="AM24" s="13" t="s">
        <v>16</v>
      </c>
      <c r="AN24" s="9"/>
    </row>
    <row r="25" spans="1:40" ht="114" customHeight="1" x14ac:dyDescent="0.25">
      <c r="A25" s="9" t="s">
        <v>98</v>
      </c>
      <c r="B25" s="9"/>
      <c r="C25" s="9"/>
      <c r="D25" s="9"/>
      <c r="E25" s="14">
        <v>1</v>
      </c>
      <c r="F25" s="9"/>
      <c r="G25" s="9"/>
      <c r="H25" s="9"/>
      <c r="I25" s="12" t="s">
        <v>99</v>
      </c>
      <c r="J25" s="10" t="s">
        <v>51</v>
      </c>
      <c r="K25" s="38" t="s">
        <v>100</v>
      </c>
      <c r="L25" s="11" t="s">
        <v>101</v>
      </c>
      <c r="M25" s="26" t="s">
        <v>72</v>
      </c>
      <c r="N25" s="28" t="s">
        <v>102</v>
      </c>
      <c r="O25" s="15">
        <v>0</v>
      </c>
      <c r="P25" s="16">
        <v>0</v>
      </c>
      <c r="Q25" s="29">
        <v>170000000</v>
      </c>
      <c r="R25" s="17">
        <v>2101200000</v>
      </c>
      <c r="S25" s="17">
        <v>2164236000</v>
      </c>
      <c r="T25" s="17">
        <v>1300345130</v>
      </c>
      <c r="U25" s="34">
        <f t="shared" si="0"/>
        <v>5735781130</v>
      </c>
      <c r="V25" s="34">
        <f t="shared" si="1"/>
        <v>5735781130</v>
      </c>
      <c r="W25" s="34">
        <f t="shared" si="2"/>
        <v>5735781130</v>
      </c>
      <c r="X25" s="30">
        <v>43761</v>
      </c>
      <c r="Y25" s="18">
        <v>43766</v>
      </c>
      <c r="Z25" s="18">
        <v>45119</v>
      </c>
      <c r="AA25" s="19" t="s">
        <v>103</v>
      </c>
      <c r="AB25" s="21"/>
      <c r="AC25" s="21">
        <v>1</v>
      </c>
      <c r="AD25" s="21"/>
      <c r="AE25" s="21"/>
      <c r="AF25" s="21"/>
      <c r="AG25" s="21"/>
      <c r="AH25" s="26" t="s">
        <v>35</v>
      </c>
      <c r="AI25" s="27" t="s">
        <v>73</v>
      </c>
      <c r="AJ25" s="13" t="s">
        <v>84</v>
      </c>
      <c r="AK25" s="13" t="s">
        <v>36</v>
      </c>
      <c r="AL25" s="31" t="s">
        <v>85</v>
      </c>
      <c r="AM25" s="13" t="s">
        <v>16</v>
      </c>
      <c r="AN25" s="9"/>
    </row>
  </sheetData>
  <autoFilter ref="A1:AN25"/>
  <pageMargins left="0.7" right="0.7" top="0.75" bottom="0.75" header="0.3" footer="0.3"/>
  <pageSetup orientation="portrait" verticalDpi="1200" r:id="rId1"/>
  <drawing r:id="rId2"/>
  <legacyDrawing r:id="rId3"/>
  <controls>
    <mc:AlternateContent xmlns:mc="http://schemas.openxmlformats.org/markup-compatibility/2006">
      <mc:Choice Requires="x14">
        <control shapeId="2049" r:id="rId4" name="Control 1">
          <controlPr defaultSize="0" r:id="rId5">
            <anchor moveWithCells="1">
              <from>
                <xdr:col>26</xdr:col>
                <xdr:colOff>0</xdr:colOff>
                <xdr:row>25</xdr:row>
                <xdr:rowOff>0</xdr:rowOff>
              </from>
              <to>
                <xdr:col>26</xdr:col>
                <xdr:colOff>914400</xdr:colOff>
                <xdr:row>26</xdr:row>
                <xdr:rowOff>57150</xdr:rowOff>
              </to>
            </anchor>
          </controlPr>
        </control>
      </mc:Choice>
      <mc:Fallback>
        <control shapeId="2049" r:id="rId4" name="Control 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cp:lastPrinted>2019-06-20T18:34:06Z</cp:lastPrinted>
  <dcterms:created xsi:type="dcterms:W3CDTF">2019-01-18T16:11:10Z</dcterms:created>
  <dcterms:modified xsi:type="dcterms:W3CDTF">2023-02-03T12:49:40Z</dcterms:modified>
</cp:coreProperties>
</file>