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INFORMACION DIANA\INFORMES PERIODICOS\COMUNICACIONES\INFORME 30-03-2022\"/>
    </mc:Choice>
  </mc:AlternateContent>
  <bookViews>
    <workbookView xWindow="0" yWindow="0" windowWidth="24000" windowHeight="9675"/>
  </bookViews>
  <sheets>
    <sheet name="Hoja1" sheetId="1" r:id="rId1"/>
  </sheets>
  <definedNames>
    <definedName name="_xlnm._FilterDatabase" localSheetId="0" hidden="1">Hoja1!$A$2:$Z$33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11" i="1" l="1"/>
  <c r="M21" i="1"/>
  <c r="I21" i="1"/>
  <c r="M20" i="1" l="1"/>
  <c r="M7" i="1"/>
  <c r="I7" i="1"/>
  <c r="M18" i="1" l="1"/>
  <c r="M24" i="1" l="1"/>
  <c r="J24" i="1"/>
  <c r="M28" i="1" l="1"/>
  <c r="M26" i="1" l="1"/>
  <c r="M30" i="1" l="1"/>
  <c r="L9" i="1" l="1"/>
  <c r="L25" i="1" l="1"/>
  <c r="L14" i="1" l="1"/>
  <c r="L7" i="1" l="1"/>
  <c r="L21" i="1"/>
  <c r="L24" i="1" l="1"/>
  <c r="O33" i="1" l="1"/>
  <c r="O21" i="1" l="1"/>
  <c r="O31" i="1" l="1"/>
  <c r="O30" i="1"/>
  <c r="O25" i="1"/>
  <c r="O26" i="1"/>
  <c r="O27" i="1"/>
  <c r="O28" i="1"/>
  <c r="O20" i="1"/>
  <c r="O12" i="1"/>
  <c r="O13" i="1"/>
  <c r="O14" i="1"/>
  <c r="O15" i="1"/>
  <c r="O16" i="1"/>
  <c r="O11" i="1"/>
  <c r="O10" i="1"/>
  <c r="O9" i="1"/>
  <c r="O29" i="1" l="1"/>
  <c r="O18" i="1" l="1"/>
  <c r="O24" i="1"/>
  <c r="O23" i="1"/>
  <c r="O22" i="1"/>
  <c r="O19" i="1"/>
  <c r="O32" i="1" l="1"/>
  <c r="O7" i="1" l="1"/>
  <c r="O17" i="1" l="1"/>
  <c r="O6" i="1" l="1"/>
  <c r="O4" i="1" l="1"/>
</calcChain>
</file>

<file path=xl/sharedStrings.xml><?xml version="1.0" encoding="utf-8"?>
<sst xmlns="http://schemas.openxmlformats.org/spreadsheetml/2006/main" count="482" uniqueCount="303">
  <si>
    <t>OBJETO</t>
  </si>
  <si>
    <t>VALOR  TOTAL DEL CONTRATO</t>
  </si>
  <si>
    <t>SUPERVISOR</t>
  </si>
  <si>
    <t>MODALIDAD CONTRATACIÓN</t>
  </si>
  <si>
    <t>TIPO DE CONTRATO</t>
  </si>
  <si>
    <t>DATOS DEL CONTRATISTA</t>
  </si>
  <si>
    <t>VALOR INICIAL</t>
  </si>
  <si>
    <t>VALOR VIGENCIA 2019</t>
  </si>
  <si>
    <t>VALOR VIGENCIA 2020</t>
  </si>
  <si>
    <t>VALOR VIGENCIA 2021</t>
  </si>
  <si>
    <t>VALOR VIGENCIA 2022</t>
  </si>
  <si>
    <t>VALOR TOTAL</t>
  </si>
  <si>
    <t>PLAZO DE EJECUCION
FINAL</t>
  </si>
  <si>
    <t xml:space="preserve">NOMBRE DEL REPRESENTANTE LEGAL </t>
  </si>
  <si>
    <t>NIT</t>
  </si>
  <si>
    <t>DIRECCIÓN</t>
  </si>
  <si>
    <t>TELEFONO</t>
  </si>
  <si>
    <t>CORREO ELECTRONICO</t>
  </si>
  <si>
    <t>CIUDAD</t>
  </si>
  <si>
    <t>N° CONTRATO</t>
  </si>
  <si>
    <t>N/A</t>
  </si>
  <si>
    <t>BOGOTA</t>
  </si>
  <si>
    <t>RP MEDICAS S.A</t>
  </si>
  <si>
    <t>SUMINISTRO</t>
  </si>
  <si>
    <t>CARMENZA CUARTAS</t>
  </si>
  <si>
    <t>servicioalcliente@rpmedicas.co</t>
  </si>
  <si>
    <t>CARLOS RAFAEL ORTEGA ZAMORANO</t>
  </si>
  <si>
    <t>PRESTACION DE SERVICIOS PROFESIONALES</t>
  </si>
  <si>
    <t>INTERLAB COLOMBIA S.A.S</t>
  </si>
  <si>
    <t>PRESTACION DE SERVICIOS DE SALUD</t>
  </si>
  <si>
    <t>OBSERVACIONES</t>
  </si>
  <si>
    <t>OSWALDO RINCON SIERRA</t>
  </si>
  <si>
    <t>900407111-2</t>
  </si>
  <si>
    <t>830061856-1</t>
  </si>
  <si>
    <t>811019499-7</t>
  </si>
  <si>
    <t>PRESTACION DE SERVICIOS</t>
  </si>
  <si>
    <t>900542229-1</t>
  </si>
  <si>
    <t>MEDIHUMANA COLOMBIA S.A</t>
  </si>
  <si>
    <t>830055758-1</t>
  </si>
  <si>
    <t>AMAREY NOVA MEDICAL S.A</t>
  </si>
  <si>
    <t>ESTEBAN LIZARAZO LIZARAZO</t>
  </si>
  <si>
    <t>800250382-2</t>
  </si>
  <si>
    <t>7447300</t>
  </si>
  <si>
    <t>830025149-8</t>
  </si>
  <si>
    <t>SUBDIRECCION DE SERVICIOS Y APOYO</t>
  </si>
  <si>
    <t>SUBDIRECCION ADMINISTRATIVA</t>
  </si>
  <si>
    <t>ARRENDAMIENTO</t>
  </si>
  <si>
    <t>860066633-6</t>
  </si>
  <si>
    <t>EDWARDS LIFESCIENCES COLOMBIA S.A.S</t>
  </si>
  <si>
    <t>JOSE PABLO URIBE LOPEZ</t>
  </si>
  <si>
    <t>900618831-2</t>
  </si>
  <si>
    <t>900127147-5</t>
  </si>
  <si>
    <t>ROCHEM BIOCARE COLOMBIA S.A.S</t>
  </si>
  <si>
    <t>860500862-8</t>
  </si>
  <si>
    <t>M&amp;M EQUIPOS MEDICOS S.A.S</t>
  </si>
  <si>
    <t>LM INSTRUMENST S.A</t>
  </si>
  <si>
    <t>800077635-1</t>
  </si>
  <si>
    <t>STOCK PHARMACIA S.A.S</t>
  </si>
  <si>
    <t>900274326-6</t>
  </si>
  <si>
    <t>BIOMERIEUX COLOMBIA S.A.S</t>
  </si>
  <si>
    <t>830023844-1</t>
  </si>
  <si>
    <t>ELIZABETH GOMEZ OSSA</t>
  </si>
  <si>
    <t>NELSON MOSSOS</t>
  </si>
  <si>
    <t>CARLOS ALBERTO VARGAS ARANZA</t>
  </si>
  <si>
    <t>900412457-5</t>
  </si>
  <si>
    <t>EDGARDO BULLA PINZON</t>
  </si>
  <si>
    <t>900222640-1</t>
  </si>
  <si>
    <t>BYO COLOMBIA SAS</t>
  </si>
  <si>
    <t>900863463-4</t>
  </si>
  <si>
    <t>STELLA TORRES PUENTES</t>
  </si>
  <si>
    <t>900167249-9</t>
  </si>
  <si>
    <t xml:space="preserve">CONTRATISTA </t>
  </si>
  <si>
    <t>COMPRAVENTA</t>
  </si>
  <si>
    <t>JILBER PEÑA SARAY</t>
  </si>
  <si>
    <t>PATRICIA ESTUPIÑAN ESTUPIÑAN</t>
  </si>
  <si>
    <t>IDIME S.A</t>
  </si>
  <si>
    <t>DORA ROMERO CALDERON</t>
  </si>
  <si>
    <t>800065396-2</t>
  </si>
  <si>
    <t>TRANSVERSAL 23 No 93 - 23</t>
  </si>
  <si>
    <t>ZULEMA.YONG@GRUPOAMAREY.COM</t>
  </si>
  <si>
    <t>RICARDO SILVA RUEDA</t>
  </si>
  <si>
    <t>DISORTHO S.A</t>
  </si>
  <si>
    <t>860529890-0</t>
  </si>
  <si>
    <t>JESUS ALBERTO ORTIZ</t>
  </si>
  <si>
    <t>270-2019</t>
  </si>
  <si>
    <t>MINIMA CUANTIA 208-2019</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</si>
  <si>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</si>
  <si>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</si>
  <si>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</si>
  <si>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</si>
  <si>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4101022</t>
  </si>
  <si>
    <t>COMERCIAL@MUNDOVENDING.COM.CO</t>
  </si>
  <si>
    <t>SUMINISTRO DE MATERIAL DE REHABILITACION EN OTORRINOLARINGOLOGIA PARA LOS USUARIOS Y BENEFICIARIOS DEL HOSPITAL MILITAR CENTRAL</t>
  </si>
  <si>
    <t>URL</t>
  </si>
  <si>
    <t xml:space="preserve">IDENTIFICACION DEL PROCESO EN SECOP II </t>
  </si>
  <si>
    <t>SUBDIRECCION A LA QUE PERTENECE</t>
  </si>
  <si>
    <t>277-2019</t>
  </si>
  <si>
    <t>SELECCIÓN ABREVIADA 059-2019</t>
  </si>
  <si>
    <t>PRESTACION DE SERVICIOS PARA LA POPERACION, PRODUCCION DE MEZCLAS Y ACONDICIONAMIENTO DE MEDICAMENTOS PARA EL HOSPITAL MILITAR CENTRAL</t>
  </si>
  <si>
    <t>ELIAS MORA VARGAS - FELIX PALACIOS - NELSON MOSSOS</t>
  </si>
  <si>
    <t>eliana.guijo@disortho.co</t>
  </si>
  <si>
    <t>SMC-208-2019-HOMIL</t>
  </si>
  <si>
    <t>https://community.secop.gov.co/Public/Tendering/ContractNoticePhases/View?PPI=CO1.PPI.4499271&amp;isFromPublicArea=True&amp;isModal=False</t>
  </si>
  <si>
    <t>288-2019</t>
  </si>
  <si>
    <t>CONCURSO DE MERITOS 05-2019</t>
  </si>
  <si>
    <t>CM 005 - 2019 HOSMIL (Presentación de oferta)</t>
  </si>
  <si>
    <t>https://community.secop.gov.co/Public/Tendering/ContractNoticePhases/View?PPI=CO1.PPI.4376618&amp;isFromPublicArea=True&amp;isModal=False</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</si>
  <si>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</si>
  <si>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</si>
  <si>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AVENIDA CALLE 26 # 59-41 PISO 6</t>
  </si>
  <si>
    <t>fernando.hincapie@willistowerswatson.com</t>
  </si>
  <si>
    <t>RICHARD VIATELA DEVIA</t>
  </si>
  <si>
    <t>6067575</t>
  </si>
  <si>
    <t>901337540-1</t>
  </si>
  <si>
    <t>UT WILLIS-JLT-DELIMA 2019</t>
  </si>
  <si>
    <t>MEDINISTROS S.A.S</t>
  </si>
  <si>
    <t>GILBERTO ANTONIO POSADA URIBE</t>
  </si>
  <si>
    <t>830053755-0</t>
  </si>
  <si>
    <t>385-2019</t>
  </si>
  <si>
    <t>MINIMA CUANTIA 256-2019</t>
  </si>
  <si>
    <t>MARIA ORFA OCHOA MONTOYA</t>
  </si>
  <si>
    <t>ARRENDAMIENTO DE ESPACIO DONDE SE PRESTARA SERVICIO DE UNA MAQUINA DISPENSADORA  DE ELEMENTOS DE ASEO E HIGIENE PERSONAL PARA USUSARIOS Y FUNCIONARIOS DEL HOSPITAL MILITAR CENTRAL UBICADA EN EL HOSPITAL MILITAR CENTRAL</t>
  </si>
  <si>
    <t>SMC-256-2019-HOMIL</t>
  </si>
  <si>
    <t>https://community.secop.gov.co/Public/Tendering/ContractNoticePhases/View?PPI=CO1.PPI.4902284&amp;isFromPublicArea=True&amp;isModal=False</t>
  </si>
  <si>
    <t>CR 16 No 82 17 OF 510</t>
  </si>
  <si>
    <t>moochoamser8@gmail.com</t>
  </si>
  <si>
    <t>25016043-8</t>
  </si>
  <si>
    <t>322-2019</t>
  </si>
  <si>
    <t>LICITACION PUBLICA 014-2019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</si>
  <si>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</si>
  <si>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</si>
  <si>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</si>
  <si>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</si>
  <si>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LUZ STELLA GÓMEZ GÓMEZ</t>
  </si>
  <si>
    <t>860527377-4</t>
  </si>
  <si>
    <t>CALLE 103 No. 14 A - 43</t>
  </si>
  <si>
    <t>contratacion@gemedco.com</t>
  </si>
  <si>
    <t>MEDTRONIC COLOMBIA S.A.</t>
  </si>
  <si>
    <t>YADIRA ASTRID VASQUEZ VIZCAINO</t>
  </si>
  <si>
    <t>SUBDIRECCION MEDICA</t>
  </si>
  <si>
    <t>400-2019</t>
  </si>
  <si>
    <t>CONTRATACION DIRECTA 090-2019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</si>
  <si>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</si>
  <si>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</si>
  <si>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</si>
  <si>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6683777 EXT 135</t>
  </si>
  <si>
    <t>ruth.ismelda.gaviria@medtronic.com</t>
  </si>
  <si>
    <t>323-2019</t>
  </si>
  <si>
    <t>SA 067 - 2019 HOMIL (Manifestación de interés (Menor Cuantía)) (Presentación de oferta)</t>
  </si>
  <si>
    <t>https://community.secop.gov.co/Public/Tendering/ContractNoticePhases/View?PPI=CO1.PPI.4723862&amp;isFromPublicArea=True&amp;isModal=False</t>
  </si>
  <si>
    <t>PRESTACION DE SERVICIOS DE SALUD, PARA LA REALIZACION DE EXAMENES EXTRAHOSPITALARIOS, PARA EL SERVICIO DE MEDICINA NUCLEAR DEL HOSPITAL MILITAR CENTRAL</t>
  </si>
  <si>
    <t>LIDA YAMILE GONZÁLEZ BOLÍVAR</t>
  </si>
  <si>
    <t>CALLE 76 No. 13 - 46</t>
  </si>
  <si>
    <t>john.espinosa@idime.com.co</t>
  </si>
  <si>
    <t>450-2019</t>
  </si>
  <si>
    <t>SELECCIÓN ABREVIADA 073-2019</t>
  </si>
  <si>
    <t>SA-073-2019-HOMIL (Manifestación de interés (Menor Cuantía)) (Presentación de oferta)</t>
  </si>
  <si>
    <t>https://community.secop.gov.co/Public/Tendering/ContractNoticePhases/View?PPI=CO1.PPI.4950347&amp;isFromPublicArea=True&amp;isModal=False</t>
  </si>
  <si>
    <t>GENCEL PHARMA S.A.S</t>
  </si>
  <si>
    <t>SUMINISTRO DE INSUMOS PARA LOS ESTUDIOS DE PCR-RT PARA TUMORES MALIGNOS DEL AREA DE PATOLOGIA DEL HOSPITAL MILITAR CENTRAL</t>
  </si>
  <si>
    <t>Fabio Andres Zapata Gomez</t>
  </si>
  <si>
    <t>Cra. 18 # 84-11 Consultorio 602- Edificio Country Park - Bogotá</t>
  </si>
  <si>
    <t>info@gencellpharma.com</t>
  </si>
  <si>
    <t>416-2019</t>
  </si>
  <si>
    <t>LICITACION PUBLICA 018-2019</t>
  </si>
  <si>
    <t>LP 018-2019 HOMIL (Presentación de oferta</t>
  </si>
  <si>
    <t>https://community.secop.gov.co/Public/Tendering/ContractNoticePhases/View?PPI=CO1.PPI.4701384&amp;isFromPublicArea=True&amp;isModal=False</t>
  </si>
  <si>
    <t>SUMINISTRO DE INSUMOS MEDICO QUIRURGICOS REQUERIDOS PARA TODOS LOS SERVICIOS DEL HOSPITAL MILITAR CENTRAL</t>
  </si>
  <si>
    <t>TRANSVERSAL 6 # 45-135</t>
  </si>
  <si>
    <t>418-2019</t>
  </si>
  <si>
    <t xml:space="preserve">Carrera 7ma #114-33 oficina 505 Edificio Scotiabank </t>
  </si>
  <si>
    <t>colombia_atc@edwards.com</t>
  </si>
  <si>
    <t>419-2019</t>
  </si>
  <si>
    <t>CRA 71 A N° 116 A 75</t>
  </si>
  <si>
    <t>comercial@mmequiposmedicos.com.co</t>
  </si>
  <si>
    <t>MANUEL GONZALES</t>
  </si>
  <si>
    <t>830146016-6</t>
  </si>
  <si>
    <t>420-2019</t>
  </si>
  <si>
    <t>Carrera 68D No. 25B-86 Oficina 518</t>
  </si>
  <si>
    <t>DIANA CRISTIN AGARCIA</t>
  </si>
  <si>
    <t>aslicitacion2@lminstruments.com.co</t>
  </si>
  <si>
    <t>421-2019</t>
  </si>
  <si>
    <t>ALFA TRADING S.A.S</t>
  </si>
  <si>
    <t>CALLE 23 # 116 - 31 BODEGA 1</t>
  </si>
  <si>
    <t>CIRO HERNAN ANGEL</t>
  </si>
  <si>
    <t>gerenciainstituciones@alfatrading.com.co</t>
  </si>
  <si>
    <t>830041488-7</t>
  </si>
  <si>
    <t>415-2019</t>
  </si>
  <si>
    <t>LABORATORIOS GOTAPLAST LTDA</t>
  </si>
  <si>
    <t>CARRERA 72 A No 70-17</t>
  </si>
  <si>
    <t>asistente2@labgothaplast.com.co</t>
  </si>
  <si>
    <t>433-2019</t>
  </si>
  <si>
    <t>LICITACION PUBLICA 022-2019</t>
  </si>
  <si>
    <t>LP 022 - 2019 HOMIL (Presentación de oferta)</t>
  </si>
  <si>
    <t>https://community.secop.gov.co/Public/Tendering/ContractNoticePhases/View?PPI=CO1.PPI.4823428&amp;isFromPublicArea=True&amp;isModal=False</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</si>
  <si>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</si>
  <si>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</si>
  <si>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</si>
  <si>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Cra 7 No. 71-21 Torre B Piso 7</t>
  </si>
  <si>
    <t>diana.florez@chubb.com</t>
  </si>
  <si>
    <t>860026518-6</t>
  </si>
  <si>
    <t>388-2019</t>
  </si>
  <si>
    <t>389-2019</t>
  </si>
  <si>
    <t>390-2019</t>
  </si>
  <si>
    <t>391-2019</t>
  </si>
  <si>
    <t>392-2019</t>
  </si>
  <si>
    <t>393-2019</t>
  </si>
  <si>
    <t>394-2019</t>
  </si>
  <si>
    <t>395-2019</t>
  </si>
  <si>
    <t>417-2019</t>
  </si>
  <si>
    <t>423-2019</t>
  </si>
  <si>
    <t>424-2019</t>
  </si>
  <si>
    <t>425-2019</t>
  </si>
  <si>
    <t>426-2019</t>
  </si>
  <si>
    <t>437-2019</t>
  </si>
  <si>
    <t>449-2019</t>
  </si>
  <si>
    <t>451-2019</t>
  </si>
  <si>
    <t>LICITACION PUBLICA 015-2019</t>
  </si>
  <si>
    <t>QUIMBERLAB S.A</t>
  </si>
  <si>
    <t>BIOSIENCES S.A</t>
  </si>
  <si>
    <t>EXCEL MEDICAL S.A.S</t>
  </si>
  <si>
    <t>LICITACION PUBLICA 020-2019</t>
  </si>
  <si>
    <t>COCHLEAR LATINOAMERICANOS</t>
  </si>
  <si>
    <t>LICITACION PUBLICA 017-2019</t>
  </si>
  <si>
    <t>ARRENDAMIENTOS DE EQUIPOS DE ECOGRAFIA INCLUYENDO INSTALACION, MANTENIMIENTO PREVENTIVO Y CORRECTIVO Y SOPORTE TECNICO PARA LOS DIFERENTES SERVICIOS DEL HOSPITAL MILITAR CENTRAL</t>
  </si>
  <si>
    <t xml:space="preserve">SERVICIO DE OPERACIÓN DEL SISTEMA DE TRATAMIENTO DE AGUA RESIDUAL  DOMESTICA DEL HOSPITAL MILITAR CENTRAL , CON CAPACIDAD DE 4,2 LITROS INCLUIDOS LOS CONSUMIBLES (BACTERIAS Y FILTROS DE AIRE) QUE SE REQUIEREN PARA LE PROCESO </t>
  </si>
  <si>
    <t xml:space="preserve">Cra 35 a # 56 - 58 </t>
  </si>
  <si>
    <t>administrativo@asmingeniria.com</t>
  </si>
  <si>
    <t>4584389-2219658</t>
  </si>
  <si>
    <t>ASM INGENIERIA SAS</t>
  </si>
  <si>
    <t>PRESTACIÓN DE SERVICIOS DE SALUD PARA LA REALIZACIÓN DE DIAGNOSTICOS (ESTUDIOS DE BIOLOGÍA MOLECULAR Y ESTUDIOS CITOGÉNICOS) QUE NO SE REALIZAN EN EL HOSPITAL MILITAR CENTRAL</t>
  </si>
  <si>
    <t>LP 015 - 2019 HOMIL (Presentación de oferta)</t>
  </si>
  <si>
    <t>https://community.secop.gov.co/Public/Tendering/ContractNoticePhases/View?PPI=CO1.PPI.4449228&amp;isFromPublicArea=True&amp;isModal=False</t>
  </si>
  <si>
    <t>SELECCIÓN ABREVIADA 076-2019</t>
  </si>
  <si>
    <t>SELECCIÓN ABREVIADA 072-2019</t>
  </si>
  <si>
    <t>SELECCIÓN ABREVIADA  067-2019</t>
  </si>
  <si>
    <t>LP-020-2019-HOMIL (Presentación de oferta)</t>
  </si>
  <si>
    <t>https://community.secop.gov.co/Public/Tendering/ContractNoticePhases/View?PPI=CO1.PPI.4764579&amp;isFromPublicArea=True&amp;isModal=False</t>
  </si>
  <si>
    <t>LP 017 -2019 HOMIL (Presentación de oferta)</t>
  </si>
  <si>
    <t>https://community.secop.gov.co/Public/Tendering/ContractNoticePhases/View?PPI=CO1.PPI.4714949&amp;isFromPublicArea=True&amp;isModal=False</t>
  </si>
  <si>
    <t>SA- 076-2019 HOMIL (Manifestación de interés (Menor Cuantía)) (Presentación de oferta)</t>
  </si>
  <si>
    <t>https://community.secop.gov.co/Public/Tendering/ContractNoticePhases/View?PPI=CO1.PPI.4941129&amp;isFromPublicArea=True&amp;isModal=False</t>
  </si>
  <si>
    <t>SA 072 - 2019 HOSMIL (Manifestación de interés (Menor Cuantía)) (Presentación de oferta)</t>
  </si>
  <si>
    <t>https://community.secop.gov.co/Public/Tendering/ContractNoticePhases/View?PPI=CO1.PPI.4860395&amp;isFromPublicArea=True&amp;isModal=False</t>
  </si>
  <si>
    <t>ANDRES COLLAZOS</t>
  </si>
  <si>
    <t>Julian Ricardo Russi Ramirez</t>
  </si>
  <si>
    <t>Av. Cra. 45 No. 147 - 66</t>
  </si>
  <si>
    <t>ventasmedicos@impulmedicos.com</t>
  </si>
  <si>
    <t>José Fernando Rincón Rivera</t>
  </si>
  <si>
    <t>Calle 147 17-78 oficina 604 - 606</t>
  </si>
  <si>
    <t>sandra.valencia@exelmedical.com</t>
  </si>
  <si>
    <t>LUIS JESUS AMARILLO CENTENO</t>
  </si>
  <si>
    <t>CALLE 84# 19A 20</t>
  </si>
  <si>
    <t>CALLE 72 # 22 - 42 OFICINA 301</t>
  </si>
  <si>
    <t>paola.baez@medinistros.com</t>
  </si>
  <si>
    <t>CALLE 90 No. 19A-49 OFICINA 706</t>
  </si>
  <si>
    <t>acardenas@medihumana.com</t>
  </si>
  <si>
    <t>MILENIUM MEDICAL SUPPLIER S.A.S</t>
  </si>
  <si>
    <t xml:space="preserve"> ELIZABETH BENITEZ CELY</t>
  </si>
  <si>
    <t>CARRERA 23 N° 124 - 87 OFF 804 TORRE II</t>
  </si>
  <si>
    <t>liliana.ramirez@milmedical.net</t>
  </si>
  <si>
    <t xml:space="preserve">JACQUELINE RODRIGUEZ SALAZAR </t>
  </si>
  <si>
    <t>stockph@outlook.com</t>
  </si>
  <si>
    <t>KR 43 N. 6 - 40</t>
  </si>
  <si>
    <t>ROCÍO MÉNDEZ ALEMÁN</t>
  </si>
  <si>
    <t xml:space="preserve">CARRERA 7 # 127-48 </t>
  </si>
  <si>
    <t>nubia.martinez@biomerieux.com</t>
  </si>
  <si>
    <t>Pedro Di Dio</t>
  </si>
  <si>
    <t>CALLE 93 11A-28 OFC 701</t>
  </si>
  <si>
    <t>pierodidio3@gmail.com</t>
  </si>
  <si>
    <t>comercial@biosciences.com.co</t>
  </si>
  <si>
    <t>CARRERA 18 A No 137-49</t>
  </si>
  <si>
    <t xml:space="preserve">SANTIAGO PADILLA BERNAL </t>
  </si>
  <si>
    <t>CALL E 13 # 60-49</t>
  </si>
  <si>
    <t>pedidos@rochembiocare.com</t>
  </si>
  <si>
    <t>Ramon Camilo Fuentes R</t>
  </si>
  <si>
    <t>Autopista Medellin KM 2.5 Centro Industrial Portos Sabana 80 Bodega 50</t>
  </si>
  <si>
    <t>cfuentes@interlabcolombia.com</t>
  </si>
  <si>
    <t>VIVIANA ANDREA QUINTANA PEREA</t>
  </si>
  <si>
    <t>licitaciones@quinberlab.com</t>
  </si>
  <si>
    <t xml:space="preserve">Calle 67 No. 5-42 </t>
  </si>
  <si>
    <t>800005736-1</t>
  </si>
  <si>
    <t>CHRISTOPHER JOSEPH BERTRAND</t>
  </si>
  <si>
    <t>pdelgado@cochlear.com</t>
  </si>
  <si>
    <t>International Business Park, Building 3835, Office 403,</t>
  </si>
  <si>
    <t>1996680-1-739513 DV 63</t>
  </si>
  <si>
    <t>SUMINISTRO DE REACTIVOS E INSUMOS DESTINADOS PARA E LABORATORIO CLINICO DEL HOSPITAL MILITAR CENTRAL</t>
  </si>
  <si>
    <t>SA 059 - 2019 HOSMIL (Presentación de oferta)</t>
  </si>
  <si>
    <t>https://community.secop.gov.co/Public/Tendering/ContractNoticePhases/View?PPI=CO1.PPI.4406798&amp;isFromPublicArea=True&amp;isModal=False</t>
  </si>
  <si>
    <t>MODIFICATORIO ANEXO TÉCNICO ECONÓMICO, ADICIÓN DE 02 ECOGRÁFOS PORTÁTILES MARCA SIEMENS, FIRMADO EN PLATAFORMA 17/06/2020, NOTIFICADO AL SUPERVISOR OFICIO ID 87160 DE FECHA 30/06/2020</t>
  </si>
  <si>
    <t>ADICION POR VALORDE $50,000,000 EN TRAMITE 25-08-2020</t>
  </si>
  <si>
    <t>ADICION POR VALOR DE $238,500,000 EN TRAMITE 25-08-2020</t>
  </si>
  <si>
    <t xml:space="preserve">SE REALIZO REDUCCION EL04-09-2020 POR VALOR DE $200,000,000 DE LA VIGENCIA 2020 </t>
  </si>
  <si>
    <t>VALOR ADICION</t>
  </si>
  <si>
    <t>VALOR REDUCCION</t>
  </si>
  <si>
    <t>SE SOLICITA LIBERACION DE SALDO DE LA VIGENCIA 2020 POR VALOR DE $ 260,000,000 MEDIANTE OFICIO N° 100180 DEL 22-09-2020 TRAMITADA</t>
  </si>
  <si>
    <t>SE SOLICITA LIBERACION DE SALDO DE VIGENCIA 2020 POR VALOR DE $250,000,000 MEDIANTE OFICIO N° 100174 TRAMITADA</t>
  </si>
  <si>
    <t>SOLICITAN LIBERACION DE SALDO POR VALOR DE $361,000,000 DE LA VIGENCIA 2020 MEDIANTE OFICIO ID N° 102011 DEL 02-10-2019 TRAMITADA</t>
  </si>
  <si>
    <t>IMPULSORES INTERNACIONALES DE COLOMBIA</t>
  </si>
  <si>
    <t>FECHA INICIO CONTRATO</t>
  </si>
  <si>
    <t>JEFE MARTHA RODRIGUEZ FIGUEROA</t>
  </si>
  <si>
    <t>JEFE MARTHA ROMERO</t>
  </si>
  <si>
    <t>LUIS FERNEY RAYO ROJAS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</si>
</sst>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240A]\ #,##0"/>
    <numFmt numFmtId="167" formatCode="&quot;$&quot;\ #,##0"/>
    <numFmt numFmtId="168" formatCode="yyyy\-mm\-dd;@"/>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b/>
      <sz val="10"/>
      <color rgb="FFFF0000"/>
      <name val="Calibri"/>
      <family val="2"/>
      <scheme val="minor"/>
    </font>
    <font>
      <sz val="9"/>
      <color rgb="FF0074E8"/>
      <name val="Arial"/>
      <family val="2"/>
    </font>
    <font>
      <u/>
      <sz val="8"/>
      <color theme="10"/>
      <name val="Calibri"/>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5">
    <xf numFmtId="0" fontId="0" fillId="0" borderId="0" xfId="0"/>
    <xf numFmtId="0" fontId="6" fillId="0" borderId="0" xfId="0" applyFont="1"/>
    <xf numFmtId="49" fontId="5" fillId="2" borderId="10" xfId="0" applyNumberFormat="1" applyFont="1" applyFill="1" applyBorder="1" applyAlignment="1">
      <alignment horizontal="center" vertical="center" wrapText="1"/>
    </xf>
    <xf numFmtId="0" fontId="7" fillId="2" borderId="11" xfId="0" applyFont="1" applyFill="1" applyBorder="1" applyAlignment="1">
      <alignment vertical="center" wrapText="1"/>
    </xf>
    <xf numFmtId="0" fontId="6" fillId="2" borderId="11" xfId="0" applyFont="1" applyFill="1" applyBorder="1" applyAlignment="1">
      <alignment horizontal="justify" vertical="center" wrapText="1"/>
    </xf>
    <xf numFmtId="167" fontId="6" fillId="2" borderId="10" xfId="0" applyNumberFormat="1" applyFont="1" applyFill="1" applyBorder="1" applyAlignment="1">
      <alignment horizontal="center" vertical="center"/>
    </xf>
    <xf numFmtId="167" fontId="6" fillId="2" borderId="10" xfId="1" applyNumberFormat="1" applyFont="1" applyFill="1" applyBorder="1" applyAlignment="1">
      <alignment horizontal="center" vertical="center"/>
    </xf>
    <xf numFmtId="167" fontId="6" fillId="2" borderId="10" xfId="0" applyNumberFormat="1" applyFont="1" applyFill="1" applyBorder="1" applyAlignment="1">
      <alignment horizontal="center" vertical="center" wrapText="1"/>
    </xf>
    <xf numFmtId="167" fontId="5" fillId="2" borderId="10" xfId="0" applyNumberFormat="1" applyFont="1" applyFill="1" applyBorder="1" applyAlignment="1">
      <alignment horizontal="center" vertical="center" wrapText="1"/>
    </xf>
    <xf numFmtId="0" fontId="6" fillId="0" borderId="10" xfId="0" applyFont="1" applyBorder="1" applyAlignment="1">
      <alignment horizontal="center" vertical="center" wrapText="1"/>
    </xf>
    <xf numFmtId="14" fontId="6" fillId="0" borderId="10" xfId="0" applyNumberFormat="1" applyFont="1" applyBorder="1" applyAlignment="1">
      <alignment horizontal="center" vertical="center"/>
    </xf>
    <xf numFmtId="14" fontId="6" fillId="0" borderId="10" xfId="0" applyNumberFormat="1" applyFont="1" applyBorder="1" applyAlignment="1">
      <alignment horizontal="center" vertical="center" wrapText="1"/>
    </xf>
    <xf numFmtId="0" fontId="6" fillId="0" borderId="11" xfId="0" applyFont="1" applyBorder="1" applyAlignment="1">
      <alignment horizontal="center" vertical="center" wrapText="1"/>
    </xf>
    <xf numFmtId="49" fontId="6" fillId="2" borderId="10" xfId="0" applyNumberFormat="1" applyFont="1" applyFill="1" applyBorder="1" applyAlignment="1">
      <alignment horizontal="center" vertical="center" wrapText="1"/>
    </xf>
    <xf numFmtId="49" fontId="8" fillId="2" borderId="10" xfId="2" applyNumberFormat="1" applyFont="1" applyFill="1" applyBorder="1" applyAlignment="1" applyProtection="1">
      <alignment horizontal="center" vertical="center" wrapText="1"/>
    </xf>
    <xf numFmtId="168" fontId="6" fillId="3" borderId="10" xfId="0" applyNumberFormat="1" applyFont="1" applyFill="1" applyBorder="1" applyAlignment="1">
      <alignment horizontal="center" vertical="center" wrapText="1"/>
    </xf>
    <xf numFmtId="168" fontId="6" fillId="0" borderId="0" xfId="0" applyNumberFormat="1" applyFont="1"/>
    <xf numFmtId="0" fontId="7" fillId="2" borderId="11" xfId="0" applyFont="1" applyFill="1" applyBorder="1" applyAlignment="1">
      <alignment horizontal="center" vertical="center" wrapText="1"/>
    </xf>
    <xf numFmtId="49" fontId="9" fillId="2" borderId="10" xfId="0" applyNumberFormat="1" applyFont="1" applyFill="1" applyBorder="1" applyAlignment="1">
      <alignment horizontal="center" vertical="center" wrapText="1"/>
    </xf>
    <xf numFmtId="0" fontId="8" fillId="0" borderId="11" xfId="2" applyFont="1" applyBorder="1" applyAlignment="1" applyProtection="1">
      <alignment vertical="center" wrapText="1"/>
    </xf>
    <xf numFmtId="0" fontId="10" fillId="0" borderId="11" xfId="0" applyFont="1" applyBorder="1" applyAlignment="1">
      <alignment vertical="center" wrapText="1"/>
    </xf>
    <xf numFmtId="167" fontId="9" fillId="2" borderId="10" xfId="1" applyNumberFormat="1" applyFont="1" applyFill="1" applyBorder="1" applyAlignment="1">
      <alignment horizontal="center" vertical="center"/>
    </xf>
    <xf numFmtId="0" fontId="10" fillId="0" borderId="0" xfId="0" applyFont="1" applyAlignment="1">
      <alignment vertical="center"/>
    </xf>
    <xf numFmtId="0" fontId="6" fillId="4" borderId="0" xfId="0" applyFont="1" applyFill="1"/>
    <xf numFmtId="166" fontId="4" fillId="4" borderId="9" xfId="0" applyNumberFormat="1" applyFont="1" applyFill="1" applyBorder="1" applyAlignment="1">
      <alignment horizontal="center" vertical="center" wrapText="1"/>
    </xf>
    <xf numFmtId="167" fontId="5" fillId="4" borderId="9" xfId="1" applyNumberFormat="1" applyFont="1" applyFill="1" applyBorder="1" applyAlignment="1">
      <alignment horizontal="center" vertical="center" wrapText="1"/>
    </xf>
    <xf numFmtId="4" fontId="4" fillId="4" borderId="9"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164" fontId="6" fillId="2" borderId="10" xfId="1" applyNumberFormat="1" applyFont="1" applyFill="1" applyBorder="1" applyAlignment="1">
      <alignment horizontal="center" vertical="center"/>
    </xf>
    <xf numFmtId="168" fontId="4" fillId="4" borderId="3" xfId="0" applyNumberFormat="1" applyFont="1" applyFill="1" applyBorder="1" applyAlignment="1">
      <alignment horizontal="center" vertical="center" wrapText="1"/>
    </xf>
    <xf numFmtId="49" fontId="11" fillId="2" borderId="10" xfId="2" applyNumberFormat="1" applyFont="1" applyFill="1" applyBorder="1" applyAlignment="1" applyProtection="1">
      <alignment horizontal="center" vertical="center" wrapText="1"/>
    </xf>
    <xf numFmtId="49" fontId="4" fillId="4" borderId="2"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xf numFmtId="49" fontId="4" fillId="4" borderId="8"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17</xdr:col>
          <xdr:colOff>0</xdr:colOff>
          <xdr:row>33</xdr:row>
          <xdr:rowOff>0</xdr:rowOff>
        </xdr:from>
        <xdr:to>
          <xdr:col>17</xdr:col>
          <xdr:colOff>914400</xdr:colOff>
          <xdr:row>34</xdr:row>
          <xdr:rowOff>66675</xdr:rowOff>
        </xdr:to>
        <xdr:sp macro="" textlink="">
          <xdr:nvSpPr>
            <xdr:cNvPr id="1142" name="Control 118" hidden="1">
              <a:extLst>
                <a:ext uri="{63B3BB69-23CF-44E3-9099-C40C66FF867C}">
                  <a14:compatExt spid="_x0000_s1142"/>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1.xml"/><Relationship Id="rId3" Type="http://schemas.openxmlformats.org/officeDocument/2006/relationships/hyperlink" Target="mailto:fernando.hincapie@willistowerswatson.com" TargetMode="External"/><Relationship Id="rId7" Type="http://schemas.openxmlformats.org/officeDocument/2006/relationships/vmlDrawing" Target="../drawings/vmlDrawing1.vml"/><Relationship Id="rId2" Type="http://schemas.openxmlformats.org/officeDocument/2006/relationships/hyperlink" Target="mailto:ZULEMA.YONG@GRUPOAMAREY.COM" TargetMode="External"/><Relationship Id="rId1" Type="http://schemas.openxmlformats.org/officeDocument/2006/relationships/hyperlink" Target="mailto:COMERCIAL@MUNDOVENDING.COM.CO"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uth.ismelda.gaviria@medtronic.com" TargetMode="External"/><Relationship Id="rId9"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Z33"/>
  <sheetViews>
    <sheetView tabSelected="1" zoomScaleNormal="100" workbookViewId="0">
      <pane xSplit="1" ySplit="2" topLeftCell="B3" activePane="bottomRight" state="frozen"/>
      <selection pane="topRight" activeCell="B1" sqref="B1"/>
      <selection pane="bottomLeft" activeCell="A3" sqref="A3"/>
      <selection pane="bottomRight" activeCell="C3" sqref="C3"/>
    </sheetView>
  </sheetViews>
  <sheetFormatPr baseColWidth="10" defaultRowHeight="12.75" x14ac:dyDescent="0.2"/>
  <cols>
    <col min="1" max="1" width="13.85546875" style="1" customWidth="1"/>
    <col min="2" max="2" width="14.7109375" style="1" customWidth="1"/>
    <col min="3" max="3" width="15.7109375" style="1" customWidth="1"/>
    <col min="4" max="4" width="21.28515625" style="1" customWidth="1"/>
    <col min="5" max="5" width="24.5703125" style="1" customWidth="1"/>
    <col min="6" max="6" width="26.7109375" style="1" customWidth="1"/>
    <col min="7" max="7" width="50" style="1" customWidth="1"/>
    <col min="8" max="8" width="14.42578125" style="1" hidden="1" customWidth="1"/>
    <col min="9" max="9" width="15.7109375" style="1" hidden="1" customWidth="1"/>
    <col min="10" max="10" width="13.42578125" style="1" hidden="1" customWidth="1"/>
    <col min="11" max="11" width="15.140625" style="1" hidden="1" customWidth="1"/>
    <col min="12" max="12" width="17.28515625" style="1" hidden="1" customWidth="1"/>
    <col min="13" max="13" width="18" style="1" hidden="1" customWidth="1"/>
    <col min="14" max="14" width="17.140625" style="1" hidden="1" customWidth="1"/>
    <col min="15" max="15" width="19.28515625" style="1" customWidth="1"/>
    <col min="16" max="16" width="13.5703125" style="16" customWidth="1"/>
    <col min="17" max="17" width="15.28515625" style="16" customWidth="1"/>
    <col min="18" max="18" width="28.85546875" style="1" customWidth="1"/>
    <col min="19" max="19" width="20.5703125" style="1" customWidth="1"/>
    <col min="20" max="20" width="25.42578125" style="1" customWidth="1"/>
    <col min="21" max="21" width="17.5703125" style="1" customWidth="1"/>
    <col min="22" max="22" width="22" style="1" customWidth="1"/>
    <col min="23" max="23" width="18.140625" style="1" customWidth="1"/>
    <col min="24" max="24" width="22.5703125" style="1" customWidth="1"/>
    <col min="25" max="25" width="16.5703125" style="1" customWidth="1"/>
    <col min="26" max="26" width="31.85546875" style="1" customWidth="1"/>
    <col min="27" max="16384" width="11.42578125" style="1"/>
  </cols>
  <sheetData>
    <row r="1" spans="1:26" s="23" customFormat="1" ht="24.75" customHeight="1" thickBot="1" x14ac:dyDescent="0.25">
      <c r="A1" s="40" t="s">
        <v>19</v>
      </c>
      <c r="B1" s="40" t="s">
        <v>3</v>
      </c>
      <c r="C1" s="34" t="s">
        <v>4</v>
      </c>
      <c r="D1" s="34" t="s">
        <v>94</v>
      </c>
      <c r="E1" s="34" t="s">
        <v>93</v>
      </c>
      <c r="F1" s="34" t="s">
        <v>71</v>
      </c>
      <c r="G1" s="40" t="s">
        <v>0</v>
      </c>
      <c r="H1" s="35" t="s">
        <v>1</v>
      </c>
      <c r="I1" s="36"/>
      <c r="J1" s="36"/>
      <c r="K1" s="36"/>
      <c r="L1" s="36"/>
      <c r="M1" s="36"/>
      <c r="N1" s="36"/>
      <c r="O1" s="37"/>
      <c r="P1" s="42"/>
      <c r="Q1" s="43"/>
      <c r="R1" s="32"/>
      <c r="S1" s="40" t="s">
        <v>95</v>
      </c>
      <c r="T1" s="38" t="s">
        <v>5</v>
      </c>
      <c r="U1" s="39"/>
      <c r="V1" s="39"/>
      <c r="W1" s="39"/>
      <c r="X1" s="39"/>
      <c r="Y1" s="39"/>
      <c r="Z1" s="34" t="s">
        <v>30</v>
      </c>
    </row>
    <row r="2" spans="1:26" s="23" customFormat="1" ht="90.75" customHeight="1" thickBot="1" x14ac:dyDescent="0.25">
      <c r="A2" s="41"/>
      <c r="B2" s="41"/>
      <c r="C2" s="44"/>
      <c r="D2" s="34"/>
      <c r="E2" s="34"/>
      <c r="F2" s="44"/>
      <c r="G2" s="41"/>
      <c r="H2" s="24" t="s">
        <v>6</v>
      </c>
      <c r="I2" s="25" t="s">
        <v>293</v>
      </c>
      <c r="J2" s="25" t="s">
        <v>294</v>
      </c>
      <c r="K2" s="26" t="s">
        <v>7</v>
      </c>
      <c r="L2" s="27" t="s">
        <v>8</v>
      </c>
      <c r="M2" s="27" t="s">
        <v>9</v>
      </c>
      <c r="N2" s="27" t="s">
        <v>10</v>
      </c>
      <c r="O2" s="27" t="s">
        <v>11</v>
      </c>
      <c r="P2" s="28" t="s">
        <v>299</v>
      </c>
      <c r="Q2" s="28" t="s">
        <v>12</v>
      </c>
      <c r="R2" s="29" t="s">
        <v>2</v>
      </c>
      <c r="S2" s="41"/>
      <c r="T2" s="30" t="s">
        <v>13</v>
      </c>
      <c r="U2" s="30" t="s">
        <v>14</v>
      </c>
      <c r="V2" s="30" t="s">
        <v>15</v>
      </c>
      <c r="W2" s="30" t="s">
        <v>16</v>
      </c>
      <c r="X2" s="30" t="s">
        <v>17</v>
      </c>
      <c r="Y2" s="30" t="s">
        <v>18</v>
      </c>
      <c r="Z2" s="34"/>
    </row>
    <row r="3" spans="1:26" ht="84.95" customHeight="1" x14ac:dyDescent="0.2">
      <c r="A3" s="2" t="s">
        <v>84</v>
      </c>
      <c r="B3" s="9" t="s">
        <v>85</v>
      </c>
      <c r="C3" s="12" t="s">
        <v>46</v>
      </c>
      <c r="D3" s="20" t="s">
        <v>101</v>
      </c>
      <c r="E3" s="19" t="s">
        <v>102</v>
      </c>
      <c r="F3" s="3" t="s">
        <v>86</v>
      </c>
      <c r="G3" s="4" t="s">
        <v>87</v>
      </c>
      <c r="H3" s="5" t="s">
        <v>20</v>
      </c>
      <c r="I3" s="6"/>
      <c r="J3" s="6"/>
      <c r="K3" s="5" t="s">
        <v>20</v>
      </c>
      <c r="L3" s="31">
        <v>0</v>
      </c>
      <c r="M3" s="31">
        <v>0</v>
      </c>
      <c r="N3" s="31">
        <v>0</v>
      </c>
      <c r="O3" s="8" t="s">
        <v>20</v>
      </c>
      <c r="P3" s="15">
        <v>43739</v>
      </c>
      <c r="Q3" s="15">
        <v>44838</v>
      </c>
      <c r="R3" s="11" t="s">
        <v>302</v>
      </c>
      <c r="S3" s="9" t="s">
        <v>45</v>
      </c>
      <c r="T3" s="3" t="s">
        <v>88</v>
      </c>
      <c r="U3" s="17">
        <v>900304223</v>
      </c>
      <c r="V3" s="13" t="s">
        <v>89</v>
      </c>
      <c r="W3" s="13" t="s">
        <v>90</v>
      </c>
      <c r="X3" s="14" t="s">
        <v>91</v>
      </c>
      <c r="Y3" s="13" t="s">
        <v>21</v>
      </c>
      <c r="Z3" s="2"/>
    </row>
    <row r="4" spans="1:26" ht="84.95" customHeight="1" x14ac:dyDescent="0.2">
      <c r="A4" s="2" t="s">
        <v>96</v>
      </c>
      <c r="B4" s="9" t="s">
        <v>97</v>
      </c>
      <c r="C4" s="12" t="s">
        <v>27</v>
      </c>
      <c r="D4" s="22" t="s">
        <v>287</v>
      </c>
      <c r="E4" s="19" t="s">
        <v>288</v>
      </c>
      <c r="F4" s="3" t="s">
        <v>39</v>
      </c>
      <c r="G4" s="4" t="s">
        <v>98</v>
      </c>
      <c r="H4" s="5">
        <v>170000000</v>
      </c>
      <c r="I4" s="6"/>
      <c r="J4" s="6"/>
      <c r="K4" s="5">
        <v>170000000</v>
      </c>
      <c r="L4" s="31">
        <v>2101200000</v>
      </c>
      <c r="M4" s="31">
        <v>2164236000</v>
      </c>
      <c r="N4" s="31">
        <v>1300345130</v>
      </c>
      <c r="O4" s="8">
        <f t="shared" ref="O4" si="0">SUM(K4:N4)</f>
        <v>5735781130</v>
      </c>
      <c r="P4" s="15">
        <v>43766</v>
      </c>
      <c r="Q4" s="15">
        <v>45119</v>
      </c>
      <c r="R4" s="11" t="s">
        <v>99</v>
      </c>
      <c r="S4" s="9" t="s">
        <v>44</v>
      </c>
      <c r="T4" s="3" t="s">
        <v>40</v>
      </c>
      <c r="U4" s="17" t="s">
        <v>41</v>
      </c>
      <c r="V4" s="13" t="s">
        <v>78</v>
      </c>
      <c r="W4" s="13" t="s">
        <v>42</v>
      </c>
      <c r="X4" s="33" t="s">
        <v>79</v>
      </c>
      <c r="Y4" s="13" t="s">
        <v>21</v>
      </c>
      <c r="Z4" s="2"/>
    </row>
    <row r="5" spans="1:26" ht="84.95" customHeight="1" x14ac:dyDescent="0.2">
      <c r="A5" s="2" t="s">
        <v>103</v>
      </c>
      <c r="B5" s="9" t="s">
        <v>104</v>
      </c>
      <c r="C5" s="12" t="s">
        <v>35</v>
      </c>
      <c r="D5" s="20" t="s">
        <v>105</v>
      </c>
      <c r="E5" s="19" t="s">
        <v>106</v>
      </c>
      <c r="F5" s="3" t="s">
        <v>114</v>
      </c>
      <c r="G5" s="4" t="s">
        <v>107</v>
      </c>
      <c r="H5" s="5" t="s">
        <v>20</v>
      </c>
      <c r="I5" s="6"/>
      <c r="J5" s="6"/>
      <c r="K5" s="5" t="s">
        <v>20</v>
      </c>
      <c r="L5" s="31">
        <v>0</v>
      </c>
      <c r="M5" s="31">
        <v>0</v>
      </c>
      <c r="N5" s="31">
        <v>0</v>
      </c>
      <c r="O5" s="8" t="s">
        <v>20</v>
      </c>
      <c r="P5" s="15">
        <v>43768</v>
      </c>
      <c r="Q5" s="15">
        <v>44773</v>
      </c>
      <c r="R5" s="11" t="s">
        <v>108</v>
      </c>
      <c r="S5" s="9" t="s">
        <v>45</v>
      </c>
      <c r="T5" s="3" t="s">
        <v>111</v>
      </c>
      <c r="U5" s="17" t="s">
        <v>113</v>
      </c>
      <c r="V5" s="13" t="s">
        <v>109</v>
      </c>
      <c r="W5" s="13" t="s">
        <v>112</v>
      </c>
      <c r="X5" s="14" t="s">
        <v>110</v>
      </c>
      <c r="Y5" s="13" t="s">
        <v>21</v>
      </c>
      <c r="Z5" s="2"/>
    </row>
    <row r="6" spans="1:26" ht="114" customHeight="1" x14ac:dyDescent="0.2">
      <c r="A6" s="2" t="s">
        <v>127</v>
      </c>
      <c r="B6" s="9" t="s">
        <v>128</v>
      </c>
      <c r="C6" s="12" t="s">
        <v>46</v>
      </c>
      <c r="D6" s="20" t="s">
        <v>129</v>
      </c>
      <c r="E6" s="19" t="s">
        <v>130</v>
      </c>
      <c r="F6" s="3" t="s">
        <v>131</v>
      </c>
      <c r="G6" s="4" t="s">
        <v>132</v>
      </c>
      <c r="H6" s="5">
        <v>296000000</v>
      </c>
      <c r="I6" s="6"/>
      <c r="J6" s="6"/>
      <c r="K6" s="5">
        <v>296000000</v>
      </c>
      <c r="L6" s="31">
        <v>2368000000</v>
      </c>
      <c r="M6" s="31">
        <v>3658560000</v>
      </c>
      <c r="N6" s="31">
        <v>2198184800</v>
      </c>
      <c r="O6" s="8">
        <f t="shared" ref="O6:O7" si="1">SUM(K6:N6)</f>
        <v>8520744800</v>
      </c>
      <c r="P6" s="15">
        <v>43791</v>
      </c>
      <c r="Q6" s="15">
        <v>44773</v>
      </c>
      <c r="R6" s="11" t="s">
        <v>83</v>
      </c>
      <c r="S6" s="9" t="s">
        <v>45</v>
      </c>
      <c r="T6" s="3" t="s">
        <v>133</v>
      </c>
      <c r="U6" s="17" t="s">
        <v>134</v>
      </c>
      <c r="V6" s="13" t="s">
        <v>135</v>
      </c>
      <c r="W6" s="13">
        <v>3902029</v>
      </c>
      <c r="X6" s="14" t="s">
        <v>136</v>
      </c>
      <c r="Y6" s="13" t="s">
        <v>21</v>
      </c>
      <c r="Z6" s="2"/>
    </row>
    <row r="7" spans="1:26" ht="114" customHeight="1" x14ac:dyDescent="0.2">
      <c r="A7" s="2" t="s">
        <v>147</v>
      </c>
      <c r="B7" s="9" t="s">
        <v>235</v>
      </c>
      <c r="C7" s="12" t="s">
        <v>29</v>
      </c>
      <c r="D7" s="20" t="s">
        <v>148</v>
      </c>
      <c r="E7" s="19" t="s">
        <v>149</v>
      </c>
      <c r="F7" s="3" t="s">
        <v>75</v>
      </c>
      <c r="G7" s="4" t="s">
        <v>150</v>
      </c>
      <c r="H7" s="5">
        <v>2650000</v>
      </c>
      <c r="I7" s="6">
        <f>238500000+245000000+69500000</f>
        <v>553000000</v>
      </c>
      <c r="J7" s="6"/>
      <c r="K7" s="5">
        <v>2650000</v>
      </c>
      <c r="L7" s="31">
        <f>477000000+238500000</f>
        <v>715500000</v>
      </c>
      <c r="M7" s="31">
        <f>491310000+245000000+69500000</f>
        <v>805810000</v>
      </c>
      <c r="N7" s="31">
        <v>295195425</v>
      </c>
      <c r="O7" s="8">
        <f t="shared" si="1"/>
        <v>1819155425</v>
      </c>
      <c r="P7" s="15">
        <v>43811</v>
      </c>
      <c r="Q7" s="15">
        <v>44773</v>
      </c>
      <c r="R7" s="11" t="s">
        <v>76</v>
      </c>
      <c r="S7" s="9" t="s">
        <v>44</v>
      </c>
      <c r="T7" s="3" t="s">
        <v>151</v>
      </c>
      <c r="U7" s="17" t="s">
        <v>77</v>
      </c>
      <c r="V7" s="13" t="s">
        <v>152</v>
      </c>
      <c r="W7" s="13">
        <v>3438770</v>
      </c>
      <c r="X7" s="14" t="s">
        <v>153</v>
      </c>
      <c r="Y7" s="13" t="s">
        <v>21</v>
      </c>
      <c r="Z7" s="18" t="s">
        <v>291</v>
      </c>
    </row>
    <row r="8" spans="1:26" ht="114" customHeight="1" x14ac:dyDescent="0.2">
      <c r="A8" s="2" t="s">
        <v>118</v>
      </c>
      <c r="B8" s="9" t="s">
        <v>119</v>
      </c>
      <c r="C8" s="12" t="s">
        <v>46</v>
      </c>
      <c r="D8" s="20" t="s">
        <v>122</v>
      </c>
      <c r="E8" s="19" t="s">
        <v>123</v>
      </c>
      <c r="F8" s="3" t="s">
        <v>120</v>
      </c>
      <c r="G8" s="4" t="s">
        <v>121</v>
      </c>
      <c r="H8" s="5" t="s">
        <v>20</v>
      </c>
      <c r="I8" s="6"/>
      <c r="J8" s="6"/>
      <c r="K8" s="5" t="s">
        <v>20</v>
      </c>
      <c r="L8" s="31">
        <v>0</v>
      </c>
      <c r="M8" s="31">
        <v>0</v>
      </c>
      <c r="N8" s="31">
        <v>0</v>
      </c>
      <c r="O8" s="8" t="s">
        <v>20</v>
      </c>
      <c r="P8" s="15">
        <v>43805</v>
      </c>
      <c r="Q8" s="15">
        <v>44926</v>
      </c>
      <c r="R8" s="10" t="s">
        <v>74</v>
      </c>
      <c r="S8" s="9" t="s">
        <v>45</v>
      </c>
      <c r="T8" s="3" t="s">
        <v>120</v>
      </c>
      <c r="U8" s="17" t="s">
        <v>126</v>
      </c>
      <c r="V8" s="13" t="s">
        <v>124</v>
      </c>
      <c r="W8" s="13">
        <v>3214921316</v>
      </c>
      <c r="X8" s="14" t="s">
        <v>125</v>
      </c>
      <c r="Y8" s="13" t="s">
        <v>21</v>
      </c>
      <c r="Z8" s="2"/>
    </row>
    <row r="9" spans="1:26" ht="114" customHeight="1" x14ac:dyDescent="0.2">
      <c r="A9" s="18" t="s">
        <v>201</v>
      </c>
      <c r="B9" s="9" t="s">
        <v>217</v>
      </c>
      <c r="C9" s="12" t="s">
        <v>23</v>
      </c>
      <c r="D9" s="20" t="s">
        <v>231</v>
      </c>
      <c r="E9" s="19" t="s">
        <v>232</v>
      </c>
      <c r="F9" s="3" t="s">
        <v>218</v>
      </c>
      <c r="G9" s="4" t="s">
        <v>286</v>
      </c>
      <c r="H9" s="5">
        <v>74000000</v>
      </c>
      <c r="I9" s="6"/>
      <c r="J9" s="21">
        <v>250000000</v>
      </c>
      <c r="K9" s="5">
        <v>74000000</v>
      </c>
      <c r="L9" s="31">
        <f>891000000-250000000</f>
        <v>641000000</v>
      </c>
      <c r="M9" s="31">
        <v>918450000</v>
      </c>
      <c r="N9" s="31">
        <v>552255000</v>
      </c>
      <c r="O9" s="8">
        <f t="shared" ref="O9:O20" si="2">SUM(K9:N9)</f>
        <v>2185705000</v>
      </c>
      <c r="P9" s="15">
        <v>43808</v>
      </c>
      <c r="Q9" s="15">
        <v>44773</v>
      </c>
      <c r="R9" s="11" t="s">
        <v>301</v>
      </c>
      <c r="S9" s="9" t="s">
        <v>44</v>
      </c>
      <c r="T9" s="3" t="s">
        <v>278</v>
      </c>
      <c r="U9" s="3" t="s">
        <v>281</v>
      </c>
      <c r="V9" s="3" t="s">
        <v>280</v>
      </c>
      <c r="W9" s="3">
        <v>3101786</v>
      </c>
      <c r="X9" s="14" t="s">
        <v>279</v>
      </c>
      <c r="Y9" s="13" t="s">
        <v>21</v>
      </c>
      <c r="Z9" s="18" t="s">
        <v>296</v>
      </c>
    </row>
    <row r="10" spans="1:26" ht="114" customHeight="1" x14ac:dyDescent="0.2">
      <c r="A10" s="2" t="s">
        <v>202</v>
      </c>
      <c r="B10" s="9" t="s">
        <v>217</v>
      </c>
      <c r="C10" s="12" t="s">
        <v>23</v>
      </c>
      <c r="D10" s="20" t="s">
        <v>231</v>
      </c>
      <c r="E10" s="19" t="s">
        <v>232</v>
      </c>
      <c r="F10" s="3" t="s">
        <v>28</v>
      </c>
      <c r="G10" s="4" t="s">
        <v>286</v>
      </c>
      <c r="H10" s="5">
        <v>20000000</v>
      </c>
      <c r="I10" s="6"/>
      <c r="J10" s="6"/>
      <c r="K10" s="5">
        <v>20000000</v>
      </c>
      <c r="L10" s="31">
        <v>227000000</v>
      </c>
      <c r="M10" s="31">
        <v>233810000</v>
      </c>
      <c r="N10" s="31">
        <v>140480000</v>
      </c>
      <c r="O10" s="8">
        <f t="shared" si="2"/>
        <v>621290000</v>
      </c>
      <c r="P10" s="15">
        <v>43808</v>
      </c>
      <c r="Q10" s="15">
        <v>44773</v>
      </c>
      <c r="R10" s="11" t="s">
        <v>301</v>
      </c>
      <c r="S10" s="9" t="s">
        <v>44</v>
      </c>
      <c r="T10" s="3" t="s">
        <v>275</v>
      </c>
      <c r="U10" s="3" t="s">
        <v>36</v>
      </c>
      <c r="V10" s="3" t="s">
        <v>276</v>
      </c>
      <c r="W10" s="3">
        <v>8985371</v>
      </c>
      <c r="X10" s="14" t="s">
        <v>277</v>
      </c>
      <c r="Y10" s="13" t="s">
        <v>21</v>
      </c>
      <c r="Z10" s="2"/>
    </row>
    <row r="11" spans="1:26" ht="114" customHeight="1" x14ac:dyDescent="0.2">
      <c r="A11" s="2" t="s">
        <v>203</v>
      </c>
      <c r="B11" s="9" t="s">
        <v>217</v>
      </c>
      <c r="C11" s="12" t="s">
        <v>23</v>
      </c>
      <c r="D11" s="20" t="s">
        <v>231</v>
      </c>
      <c r="E11" s="19" t="s">
        <v>232</v>
      </c>
      <c r="F11" s="3" t="s">
        <v>52</v>
      </c>
      <c r="G11" s="4" t="s">
        <v>286</v>
      </c>
      <c r="H11" s="5">
        <v>26000000</v>
      </c>
      <c r="I11" s="6"/>
      <c r="J11" s="21">
        <v>80000000</v>
      </c>
      <c r="K11" s="5">
        <v>26000000</v>
      </c>
      <c r="L11" s="31">
        <v>300000000</v>
      </c>
      <c r="M11" s="31">
        <f>309000000-80000000</f>
        <v>229000000</v>
      </c>
      <c r="N11" s="31">
        <v>185657000</v>
      </c>
      <c r="O11" s="8">
        <f t="shared" si="2"/>
        <v>740657000</v>
      </c>
      <c r="P11" s="15">
        <v>43808</v>
      </c>
      <c r="Q11" s="15">
        <v>44773</v>
      </c>
      <c r="R11" s="11" t="s">
        <v>301</v>
      </c>
      <c r="S11" s="9" t="s">
        <v>44</v>
      </c>
      <c r="T11" s="3" t="s">
        <v>272</v>
      </c>
      <c r="U11" s="3" t="s">
        <v>53</v>
      </c>
      <c r="V11" s="3" t="s">
        <v>273</v>
      </c>
      <c r="W11" s="13">
        <v>7455954</v>
      </c>
      <c r="X11" s="14" t="s">
        <v>274</v>
      </c>
      <c r="Y11" s="13" t="s">
        <v>21</v>
      </c>
      <c r="Z11" s="2"/>
    </row>
    <row r="12" spans="1:26" ht="114" customHeight="1" x14ac:dyDescent="0.2">
      <c r="A12" s="2" t="s">
        <v>204</v>
      </c>
      <c r="B12" s="9" t="s">
        <v>217</v>
      </c>
      <c r="C12" s="12" t="s">
        <v>23</v>
      </c>
      <c r="D12" s="20" t="s">
        <v>231</v>
      </c>
      <c r="E12" s="19" t="s">
        <v>232</v>
      </c>
      <c r="F12" s="3" t="s">
        <v>219</v>
      </c>
      <c r="G12" s="4" t="s">
        <v>286</v>
      </c>
      <c r="H12" s="5">
        <v>13000000</v>
      </c>
      <c r="I12" s="6"/>
      <c r="J12" s="6"/>
      <c r="K12" s="5">
        <v>13000000</v>
      </c>
      <c r="L12" s="31">
        <v>185000000</v>
      </c>
      <c r="M12" s="31">
        <v>190550000</v>
      </c>
      <c r="N12" s="31">
        <v>114489000</v>
      </c>
      <c r="O12" s="8">
        <f t="shared" si="2"/>
        <v>503039000</v>
      </c>
      <c r="P12" s="15">
        <v>43808</v>
      </c>
      <c r="Q12" s="15">
        <v>44773</v>
      </c>
      <c r="R12" s="11" t="s">
        <v>301</v>
      </c>
      <c r="S12" s="9" t="s">
        <v>44</v>
      </c>
      <c r="T12" s="3" t="s">
        <v>65</v>
      </c>
      <c r="U12" s="17" t="s">
        <v>66</v>
      </c>
      <c r="V12" s="13" t="s">
        <v>271</v>
      </c>
      <c r="W12" s="13">
        <v>2589640</v>
      </c>
      <c r="X12" s="14" t="s">
        <v>270</v>
      </c>
      <c r="Y12" s="13" t="s">
        <v>21</v>
      </c>
      <c r="Z12" s="2"/>
    </row>
    <row r="13" spans="1:26" ht="114" customHeight="1" x14ac:dyDescent="0.2">
      <c r="A13" s="2" t="s">
        <v>205</v>
      </c>
      <c r="B13" s="9" t="s">
        <v>217</v>
      </c>
      <c r="C13" s="12" t="s">
        <v>23</v>
      </c>
      <c r="D13" s="20" t="s">
        <v>231</v>
      </c>
      <c r="E13" s="19" t="s">
        <v>232</v>
      </c>
      <c r="F13" s="3" t="s">
        <v>67</v>
      </c>
      <c r="G13" s="4" t="s">
        <v>286</v>
      </c>
      <c r="H13" s="5">
        <v>3007000</v>
      </c>
      <c r="I13" s="6"/>
      <c r="J13" s="6"/>
      <c r="K13" s="5">
        <v>3007000</v>
      </c>
      <c r="L13" s="31">
        <v>64870000</v>
      </c>
      <c r="M13" s="31">
        <v>66816100</v>
      </c>
      <c r="N13" s="31">
        <v>53350000</v>
      </c>
      <c r="O13" s="8">
        <f t="shared" si="2"/>
        <v>188043100</v>
      </c>
      <c r="P13" s="15">
        <v>43808</v>
      </c>
      <c r="Q13" s="15">
        <v>44773</v>
      </c>
      <c r="R13" s="11" t="s">
        <v>301</v>
      </c>
      <c r="S13" s="9" t="s">
        <v>44</v>
      </c>
      <c r="T13" s="3" t="s">
        <v>267</v>
      </c>
      <c r="U13" s="17" t="s">
        <v>68</v>
      </c>
      <c r="V13" s="13" t="s">
        <v>268</v>
      </c>
      <c r="W13" s="13">
        <v>7420169</v>
      </c>
      <c r="X13" s="14" t="s">
        <v>269</v>
      </c>
      <c r="Y13" s="13" t="s">
        <v>21</v>
      </c>
      <c r="Z13" s="2"/>
    </row>
    <row r="14" spans="1:26" ht="114" customHeight="1" x14ac:dyDescent="0.2">
      <c r="A14" s="2" t="s">
        <v>206</v>
      </c>
      <c r="B14" s="9" t="s">
        <v>217</v>
      </c>
      <c r="C14" s="12" t="s">
        <v>23</v>
      </c>
      <c r="D14" s="20" t="s">
        <v>231</v>
      </c>
      <c r="E14" s="19" t="s">
        <v>232</v>
      </c>
      <c r="F14" s="3" t="s">
        <v>59</v>
      </c>
      <c r="G14" s="4" t="s">
        <v>286</v>
      </c>
      <c r="H14" s="5">
        <v>29000000</v>
      </c>
      <c r="I14" s="21"/>
      <c r="J14" s="21">
        <v>260000000</v>
      </c>
      <c r="K14" s="5">
        <v>29000000</v>
      </c>
      <c r="L14" s="31">
        <f>384000000-260000000</f>
        <v>124000000</v>
      </c>
      <c r="M14" s="31">
        <v>395250000</v>
      </c>
      <c r="N14" s="31">
        <v>237641000</v>
      </c>
      <c r="O14" s="8">
        <f t="shared" si="2"/>
        <v>785891000</v>
      </c>
      <c r="P14" s="15">
        <v>43808</v>
      </c>
      <c r="Q14" s="15">
        <v>44773</v>
      </c>
      <c r="R14" s="11" t="s">
        <v>301</v>
      </c>
      <c r="S14" s="9" t="s">
        <v>44</v>
      </c>
      <c r="T14" s="3" t="s">
        <v>264</v>
      </c>
      <c r="U14" s="17" t="s">
        <v>60</v>
      </c>
      <c r="V14" s="13" t="s">
        <v>265</v>
      </c>
      <c r="W14" s="13">
        <v>6476011</v>
      </c>
      <c r="X14" s="14" t="s">
        <v>266</v>
      </c>
      <c r="Y14" s="13" t="s">
        <v>21</v>
      </c>
      <c r="Z14" s="18" t="s">
        <v>295</v>
      </c>
    </row>
    <row r="15" spans="1:26" ht="114" customHeight="1" x14ac:dyDescent="0.2">
      <c r="A15" s="2" t="s">
        <v>207</v>
      </c>
      <c r="B15" s="9" t="s">
        <v>217</v>
      </c>
      <c r="C15" s="12" t="s">
        <v>23</v>
      </c>
      <c r="D15" s="20" t="s">
        <v>231</v>
      </c>
      <c r="E15" s="19" t="s">
        <v>232</v>
      </c>
      <c r="F15" s="3" t="s">
        <v>57</v>
      </c>
      <c r="G15" s="4" t="s">
        <v>286</v>
      </c>
      <c r="H15" s="5">
        <v>7000000</v>
      </c>
      <c r="I15" s="6"/>
      <c r="J15" s="6"/>
      <c r="K15" s="5">
        <v>7000000</v>
      </c>
      <c r="L15" s="31">
        <v>90000000</v>
      </c>
      <c r="M15" s="31">
        <v>92700000</v>
      </c>
      <c r="N15" s="31">
        <v>55697000</v>
      </c>
      <c r="O15" s="8">
        <f t="shared" si="2"/>
        <v>245397000</v>
      </c>
      <c r="P15" s="15">
        <v>43808</v>
      </c>
      <c r="Q15" s="15">
        <v>44773</v>
      </c>
      <c r="R15" s="11" t="s">
        <v>301</v>
      </c>
      <c r="S15" s="9" t="s">
        <v>44</v>
      </c>
      <c r="T15" s="3" t="s">
        <v>261</v>
      </c>
      <c r="U15" s="17" t="s">
        <v>58</v>
      </c>
      <c r="V15" s="13" t="s">
        <v>263</v>
      </c>
      <c r="W15" s="13">
        <v>2687977</v>
      </c>
      <c r="X15" s="14" t="s">
        <v>262</v>
      </c>
      <c r="Y15" s="13" t="s">
        <v>21</v>
      </c>
      <c r="Z15" s="2"/>
    </row>
    <row r="16" spans="1:26" ht="114" customHeight="1" x14ac:dyDescent="0.2">
      <c r="A16" s="2" t="s">
        <v>208</v>
      </c>
      <c r="B16" s="9" t="s">
        <v>217</v>
      </c>
      <c r="C16" s="12" t="s">
        <v>23</v>
      </c>
      <c r="D16" s="20" t="s">
        <v>231</v>
      </c>
      <c r="E16" s="19" t="s">
        <v>232</v>
      </c>
      <c r="F16" s="3" t="s">
        <v>257</v>
      </c>
      <c r="G16" s="4" t="s">
        <v>286</v>
      </c>
      <c r="H16" s="5">
        <v>3000000</v>
      </c>
      <c r="I16" s="6"/>
      <c r="J16" s="6"/>
      <c r="K16" s="5">
        <v>3000000</v>
      </c>
      <c r="L16" s="31">
        <v>45000000</v>
      </c>
      <c r="M16" s="31">
        <v>46350000</v>
      </c>
      <c r="N16" s="31">
        <v>27848000</v>
      </c>
      <c r="O16" s="8">
        <f t="shared" si="2"/>
        <v>122198000</v>
      </c>
      <c r="P16" s="15">
        <v>43808</v>
      </c>
      <c r="Q16" s="15">
        <v>44773</v>
      </c>
      <c r="R16" s="11" t="s">
        <v>258</v>
      </c>
      <c r="S16" s="9" t="s">
        <v>44</v>
      </c>
      <c r="T16" s="3" t="s">
        <v>69</v>
      </c>
      <c r="U16" s="17" t="s">
        <v>70</v>
      </c>
      <c r="V16" s="13" t="s">
        <v>259</v>
      </c>
      <c r="W16" s="13">
        <v>6191583</v>
      </c>
      <c r="X16" s="14" t="s">
        <v>260</v>
      </c>
      <c r="Y16" s="13" t="s">
        <v>21</v>
      </c>
      <c r="Z16" s="2"/>
    </row>
    <row r="17" spans="1:26" ht="114" customHeight="1" x14ac:dyDescent="0.2">
      <c r="A17" s="2" t="s">
        <v>140</v>
      </c>
      <c r="B17" s="9" t="s">
        <v>141</v>
      </c>
      <c r="C17" s="12" t="s">
        <v>23</v>
      </c>
      <c r="D17" s="20" t="s">
        <v>20</v>
      </c>
      <c r="E17" s="19" t="s">
        <v>20</v>
      </c>
      <c r="F17" s="3" t="s">
        <v>137</v>
      </c>
      <c r="G17" s="4" t="s">
        <v>142</v>
      </c>
      <c r="H17" s="5">
        <v>5126330</v>
      </c>
      <c r="I17" s="6"/>
      <c r="J17" s="6"/>
      <c r="K17" s="5">
        <v>5126330</v>
      </c>
      <c r="L17" s="31">
        <v>316923560</v>
      </c>
      <c r="M17" s="31">
        <v>415425280</v>
      </c>
      <c r="N17" s="31">
        <v>328585550</v>
      </c>
      <c r="O17" s="8">
        <f t="shared" si="2"/>
        <v>1066060720</v>
      </c>
      <c r="P17" s="15">
        <v>43805</v>
      </c>
      <c r="Q17" s="15">
        <v>44773</v>
      </c>
      <c r="R17" s="11" t="s">
        <v>31</v>
      </c>
      <c r="S17" s="9" t="s">
        <v>139</v>
      </c>
      <c r="T17" s="3" t="s">
        <v>143</v>
      </c>
      <c r="U17" s="17" t="s">
        <v>43</v>
      </c>
      <c r="V17" s="13" t="s">
        <v>144</v>
      </c>
      <c r="W17" s="13" t="s">
        <v>145</v>
      </c>
      <c r="X17" s="14" t="s">
        <v>146</v>
      </c>
      <c r="Y17" s="13" t="s">
        <v>21</v>
      </c>
      <c r="Z17" s="2"/>
    </row>
    <row r="18" spans="1:26" ht="114" customHeight="1" x14ac:dyDescent="0.2">
      <c r="A18" s="2" t="s">
        <v>187</v>
      </c>
      <c r="B18" s="9" t="s">
        <v>164</v>
      </c>
      <c r="C18" s="12" t="s">
        <v>23</v>
      </c>
      <c r="D18" s="20" t="s">
        <v>165</v>
      </c>
      <c r="E18" s="19" t="s">
        <v>166</v>
      </c>
      <c r="F18" s="3" t="s">
        <v>188</v>
      </c>
      <c r="G18" s="4" t="s">
        <v>167</v>
      </c>
      <c r="H18" s="5">
        <v>40870</v>
      </c>
      <c r="I18" s="6">
        <v>2600000</v>
      </c>
      <c r="J18" s="6"/>
      <c r="K18" s="5">
        <v>40870</v>
      </c>
      <c r="L18" s="31">
        <v>1961736</v>
      </c>
      <c r="M18" s="31">
        <f>2020588+2600000</f>
        <v>4620588</v>
      </c>
      <c r="N18" s="31">
        <v>1214037</v>
      </c>
      <c r="O18" s="8">
        <f t="shared" si="2"/>
        <v>7837231</v>
      </c>
      <c r="P18" s="15">
        <v>43818</v>
      </c>
      <c r="Q18" s="15">
        <v>44773</v>
      </c>
      <c r="R18" s="11" t="s">
        <v>300</v>
      </c>
      <c r="S18" s="9" t="s">
        <v>139</v>
      </c>
      <c r="T18" s="3" t="s">
        <v>26</v>
      </c>
      <c r="U18" s="17" t="s">
        <v>33</v>
      </c>
      <c r="V18" s="13" t="s">
        <v>189</v>
      </c>
      <c r="W18" s="13">
        <v>2516284</v>
      </c>
      <c r="X18" s="14" t="s">
        <v>190</v>
      </c>
      <c r="Y18" s="13" t="s">
        <v>21</v>
      </c>
      <c r="Z18" s="2"/>
    </row>
    <row r="19" spans="1:26" ht="114" customHeight="1" x14ac:dyDescent="0.2">
      <c r="A19" s="18" t="s">
        <v>163</v>
      </c>
      <c r="B19" s="9" t="s">
        <v>164</v>
      </c>
      <c r="C19" s="12" t="s">
        <v>23</v>
      </c>
      <c r="D19" s="20" t="s">
        <v>165</v>
      </c>
      <c r="E19" s="19" t="s">
        <v>166</v>
      </c>
      <c r="F19" s="3" t="s">
        <v>22</v>
      </c>
      <c r="G19" s="4" t="s">
        <v>167</v>
      </c>
      <c r="H19" s="5">
        <v>206250</v>
      </c>
      <c r="I19" s="6"/>
      <c r="J19" s="6"/>
      <c r="K19" s="5">
        <v>206250</v>
      </c>
      <c r="L19" s="31">
        <v>9900000</v>
      </c>
      <c r="M19" s="31">
        <v>10197000</v>
      </c>
      <c r="N19" s="31">
        <v>6126698</v>
      </c>
      <c r="O19" s="8">
        <f t="shared" si="2"/>
        <v>26429948</v>
      </c>
      <c r="P19" s="15">
        <v>43818</v>
      </c>
      <c r="Q19" s="15">
        <v>44773</v>
      </c>
      <c r="R19" s="11" t="s">
        <v>300</v>
      </c>
      <c r="S19" s="9" t="s">
        <v>139</v>
      </c>
      <c r="T19" s="3" t="s">
        <v>24</v>
      </c>
      <c r="U19" s="17" t="s">
        <v>34</v>
      </c>
      <c r="V19" s="13" t="s">
        <v>168</v>
      </c>
      <c r="W19" s="13">
        <v>2684904</v>
      </c>
      <c r="X19" s="14" t="s">
        <v>25</v>
      </c>
      <c r="Y19" s="13" t="s">
        <v>21</v>
      </c>
      <c r="Z19" s="2"/>
    </row>
    <row r="20" spans="1:26" ht="114" customHeight="1" x14ac:dyDescent="0.2">
      <c r="A20" s="2" t="s">
        <v>209</v>
      </c>
      <c r="B20" s="9" t="s">
        <v>164</v>
      </c>
      <c r="C20" s="12" t="s">
        <v>23</v>
      </c>
      <c r="D20" s="20" t="s">
        <v>165</v>
      </c>
      <c r="E20" s="19" t="s">
        <v>166</v>
      </c>
      <c r="F20" s="3" t="s">
        <v>220</v>
      </c>
      <c r="G20" s="4" t="s">
        <v>167</v>
      </c>
      <c r="H20" s="5">
        <v>568438</v>
      </c>
      <c r="I20" s="6">
        <v>15000000</v>
      </c>
      <c r="J20" s="6"/>
      <c r="K20" s="5">
        <v>568438</v>
      </c>
      <c r="L20" s="31">
        <v>27285000</v>
      </c>
      <c r="M20" s="31">
        <f>28103550+15000000</f>
        <v>43103550</v>
      </c>
      <c r="N20" s="31">
        <v>16885550</v>
      </c>
      <c r="O20" s="8">
        <f t="shared" si="2"/>
        <v>87842538</v>
      </c>
      <c r="P20" s="15">
        <v>43818</v>
      </c>
      <c r="Q20" s="15">
        <v>44773</v>
      </c>
      <c r="R20" s="11" t="s">
        <v>300</v>
      </c>
      <c r="S20" s="9" t="s">
        <v>139</v>
      </c>
      <c r="T20" s="3" t="s">
        <v>248</v>
      </c>
      <c r="U20" s="17" t="s">
        <v>51</v>
      </c>
      <c r="V20" s="13" t="s">
        <v>249</v>
      </c>
      <c r="W20" s="13">
        <v>7451529</v>
      </c>
      <c r="X20" s="14" t="s">
        <v>250</v>
      </c>
      <c r="Y20" s="13" t="s">
        <v>21</v>
      </c>
      <c r="Z20" s="2"/>
    </row>
    <row r="21" spans="1:26" ht="114" customHeight="1" x14ac:dyDescent="0.2">
      <c r="A21" s="2" t="s">
        <v>169</v>
      </c>
      <c r="B21" s="9" t="s">
        <v>164</v>
      </c>
      <c r="C21" s="12" t="s">
        <v>23</v>
      </c>
      <c r="D21" s="20" t="s">
        <v>165</v>
      </c>
      <c r="E21" s="19" t="s">
        <v>166</v>
      </c>
      <c r="F21" s="3" t="s">
        <v>48</v>
      </c>
      <c r="G21" s="4" t="s">
        <v>167</v>
      </c>
      <c r="H21" s="5">
        <v>2187768</v>
      </c>
      <c r="I21" s="6">
        <f>50000000+76000000+21436208</f>
        <v>147436208</v>
      </c>
      <c r="J21" s="6"/>
      <c r="K21" s="5">
        <v>2187768</v>
      </c>
      <c r="L21" s="31">
        <f>105012820+50000000</f>
        <v>155012820</v>
      </c>
      <c r="M21" s="31">
        <f>108163204+76000000+21436208</f>
        <v>205599412</v>
      </c>
      <c r="N21" s="31">
        <v>64988059</v>
      </c>
      <c r="O21" s="8">
        <f t="shared" ref="O21:O31" si="3">SUM(K21:N21)</f>
        <v>427788059</v>
      </c>
      <c r="P21" s="15">
        <v>43818</v>
      </c>
      <c r="Q21" s="15">
        <v>44773</v>
      </c>
      <c r="R21" s="11" t="s">
        <v>300</v>
      </c>
      <c r="S21" s="9" t="s">
        <v>139</v>
      </c>
      <c r="T21" s="3" t="s">
        <v>49</v>
      </c>
      <c r="U21" s="17" t="s">
        <v>50</v>
      </c>
      <c r="V21" s="13" t="s">
        <v>170</v>
      </c>
      <c r="W21" s="13">
        <v>7456572</v>
      </c>
      <c r="X21" s="14" t="s">
        <v>171</v>
      </c>
      <c r="Y21" s="13" t="s">
        <v>21</v>
      </c>
      <c r="Z21" s="18" t="s">
        <v>290</v>
      </c>
    </row>
    <row r="22" spans="1:26" ht="114" customHeight="1" x14ac:dyDescent="0.2">
      <c r="A22" s="2" t="s">
        <v>172</v>
      </c>
      <c r="B22" s="9" t="s">
        <v>164</v>
      </c>
      <c r="C22" s="12" t="s">
        <v>23</v>
      </c>
      <c r="D22" s="20" t="s">
        <v>165</v>
      </c>
      <c r="E22" s="19" t="s">
        <v>166</v>
      </c>
      <c r="F22" s="3" t="s">
        <v>54</v>
      </c>
      <c r="G22" s="4" t="s">
        <v>167</v>
      </c>
      <c r="H22" s="5">
        <v>1953074</v>
      </c>
      <c r="I22" s="6"/>
      <c r="J22" s="6"/>
      <c r="K22" s="5">
        <v>1953074</v>
      </c>
      <c r="L22" s="31">
        <v>93747514</v>
      </c>
      <c r="M22" s="31">
        <v>96559939</v>
      </c>
      <c r="N22" s="31">
        <v>58016431</v>
      </c>
      <c r="O22" s="8">
        <f t="shared" si="3"/>
        <v>250276958</v>
      </c>
      <c r="P22" s="15">
        <v>43818</v>
      </c>
      <c r="Q22" s="15">
        <v>44773</v>
      </c>
      <c r="R22" s="11" t="s">
        <v>300</v>
      </c>
      <c r="S22" s="9" t="s">
        <v>139</v>
      </c>
      <c r="T22" s="3" t="s">
        <v>175</v>
      </c>
      <c r="U22" s="17" t="s">
        <v>176</v>
      </c>
      <c r="V22" s="13" t="s">
        <v>173</v>
      </c>
      <c r="W22" s="13">
        <v>7449870</v>
      </c>
      <c r="X22" s="14" t="s">
        <v>174</v>
      </c>
      <c r="Y22" s="13" t="s">
        <v>21</v>
      </c>
      <c r="Z22" s="2"/>
    </row>
    <row r="23" spans="1:26" ht="114" customHeight="1" x14ac:dyDescent="0.2">
      <c r="A23" s="2" t="s">
        <v>177</v>
      </c>
      <c r="B23" s="9" t="s">
        <v>164</v>
      </c>
      <c r="C23" s="12" t="s">
        <v>23</v>
      </c>
      <c r="D23" s="20" t="s">
        <v>165</v>
      </c>
      <c r="E23" s="19" t="s">
        <v>166</v>
      </c>
      <c r="F23" s="3" t="s">
        <v>55</v>
      </c>
      <c r="G23" s="4" t="s">
        <v>167</v>
      </c>
      <c r="H23" s="5">
        <v>2502139</v>
      </c>
      <c r="I23" s="6"/>
      <c r="J23" s="6"/>
      <c r="K23" s="5">
        <v>2502139</v>
      </c>
      <c r="L23" s="31">
        <v>120102681</v>
      </c>
      <c r="M23" s="31">
        <v>123705761</v>
      </c>
      <c r="N23" s="31">
        <v>74326545</v>
      </c>
      <c r="O23" s="8">
        <f t="shared" si="3"/>
        <v>320637126</v>
      </c>
      <c r="P23" s="15">
        <v>43818</v>
      </c>
      <c r="Q23" s="15">
        <v>44773</v>
      </c>
      <c r="R23" s="11" t="s">
        <v>300</v>
      </c>
      <c r="S23" s="9" t="s">
        <v>139</v>
      </c>
      <c r="T23" s="3" t="s">
        <v>179</v>
      </c>
      <c r="U23" s="17" t="s">
        <v>56</v>
      </c>
      <c r="V23" s="13" t="s">
        <v>178</v>
      </c>
      <c r="W23" s="13">
        <v>4272000</v>
      </c>
      <c r="X23" s="14" t="s">
        <v>180</v>
      </c>
      <c r="Y23" s="13" t="s">
        <v>21</v>
      </c>
      <c r="Z23" s="2"/>
    </row>
    <row r="24" spans="1:26" ht="114" customHeight="1" x14ac:dyDescent="0.2">
      <c r="A24" s="2" t="s">
        <v>181</v>
      </c>
      <c r="B24" s="9" t="s">
        <v>164</v>
      </c>
      <c r="C24" s="12" t="s">
        <v>23</v>
      </c>
      <c r="D24" s="20" t="s">
        <v>165</v>
      </c>
      <c r="E24" s="19" t="s">
        <v>166</v>
      </c>
      <c r="F24" s="3" t="s">
        <v>182</v>
      </c>
      <c r="G24" s="4" t="s">
        <v>167</v>
      </c>
      <c r="H24" s="5">
        <v>16913577</v>
      </c>
      <c r="I24" s="21"/>
      <c r="J24" s="21">
        <f>200000000+250000000+500000000</f>
        <v>950000000</v>
      </c>
      <c r="K24" s="5">
        <v>16913577</v>
      </c>
      <c r="L24" s="31">
        <f>811851720-200000000</f>
        <v>611851720</v>
      </c>
      <c r="M24" s="31">
        <f>836207271-250000000-500000000</f>
        <v>86207271</v>
      </c>
      <c r="N24" s="31">
        <v>502421202</v>
      </c>
      <c r="O24" s="8">
        <f t="shared" si="3"/>
        <v>1217393770</v>
      </c>
      <c r="P24" s="15">
        <v>43818</v>
      </c>
      <c r="Q24" s="15">
        <v>44773</v>
      </c>
      <c r="R24" s="11" t="s">
        <v>300</v>
      </c>
      <c r="S24" s="9" t="s">
        <v>139</v>
      </c>
      <c r="T24" s="3" t="s">
        <v>184</v>
      </c>
      <c r="U24" s="17" t="s">
        <v>186</v>
      </c>
      <c r="V24" s="13" t="s">
        <v>183</v>
      </c>
      <c r="W24" s="13">
        <v>4283966</v>
      </c>
      <c r="X24" s="14" t="s">
        <v>185</v>
      </c>
      <c r="Y24" s="13" t="s">
        <v>21</v>
      </c>
      <c r="Z24" s="18" t="s">
        <v>292</v>
      </c>
    </row>
    <row r="25" spans="1:26" ht="114" customHeight="1" x14ac:dyDescent="0.2">
      <c r="A25" s="2" t="s">
        <v>210</v>
      </c>
      <c r="B25" s="9" t="s">
        <v>221</v>
      </c>
      <c r="C25" s="12" t="s">
        <v>23</v>
      </c>
      <c r="D25" s="20" t="s">
        <v>236</v>
      </c>
      <c r="E25" s="19" t="s">
        <v>237</v>
      </c>
      <c r="F25" s="3" t="s">
        <v>81</v>
      </c>
      <c r="G25" s="4" t="s">
        <v>92</v>
      </c>
      <c r="H25" s="5">
        <v>153851046</v>
      </c>
      <c r="I25" s="6"/>
      <c r="J25" s="21">
        <v>361000000</v>
      </c>
      <c r="K25" s="5">
        <v>153851046</v>
      </c>
      <c r="L25" s="31">
        <f>1010000000-361000000</f>
        <v>649000000</v>
      </c>
      <c r="M25" s="31">
        <v>1050000000</v>
      </c>
      <c r="N25" s="31">
        <v>0</v>
      </c>
      <c r="O25" s="8">
        <f t="shared" si="3"/>
        <v>1852851046</v>
      </c>
      <c r="P25" s="15">
        <v>43818</v>
      </c>
      <c r="Q25" s="15">
        <v>44651</v>
      </c>
      <c r="R25" s="11" t="s">
        <v>80</v>
      </c>
      <c r="S25" s="9" t="s">
        <v>139</v>
      </c>
      <c r="T25" s="3" t="s">
        <v>251</v>
      </c>
      <c r="U25" s="17" t="s">
        <v>82</v>
      </c>
      <c r="V25" s="13" t="s">
        <v>252</v>
      </c>
      <c r="W25" s="13">
        <v>6023333</v>
      </c>
      <c r="X25" s="14" t="s">
        <v>100</v>
      </c>
      <c r="Y25" s="13" t="s">
        <v>21</v>
      </c>
      <c r="Z25" s="18" t="s">
        <v>297</v>
      </c>
    </row>
    <row r="26" spans="1:26" ht="114" customHeight="1" x14ac:dyDescent="0.2">
      <c r="A26" s="2" t="s">
        <v>211</v>
      </c>
      <c r="B26" s="9" t="s">
        <v>221</v>
      </c>
      <c r="C26" s="12" t="s">
        <v>23</v>
      </c>
      <c r="D26" s="20" t="s">
        <v>236</v>
      </c>
      <c r="E26" s="19" t="s">
        <v>237</v>
      </c>
      <c r="F26" s="3" t="s">
        <v>115</v>
      </c>
      <c r="G26" s="4" t="s">
        <v>92</v>
      </c>
      <c r="H26" s="5">
        <v>11553145</v>
      </c>
      <c r="I26" s="6">
        <v>300000000</v>
      </c>
      <c r="J26" s="6"/>
      <c r="K26" s="5">
        <v>11553145</v>
      </c>
      <c r="L26" s="31">
        <v>624791515</v>
      </c>
      <c r="M26" s="31">
        <f>646835260+300000000</f>
        <v>946835260</v>
      </c>
      <c r="N26" s="31">
        <v>0</v>
      </c>
      <c r="O26" s="8">
        <f t="shared" si="3"/>
        <v>1583179920</v>
      </c>
      <c r="P26" s="15">
        <v>43818</v>
      </c>
      <c r="Q26" s="15">
        <v>44880</v>
      </c>
      <c r="R26" s="11" t="s">
        <v>80</v>
      </c>
      <c r="S26" s="9" t="s">
        <v>139</v>
      </c>
      <c r="T26" s="3" t="s">
        <v>116</v>
      </c>
      <c r="U26" s="17" t="s">
        <v>117</v>
      </c>
      <c r="V26" s="13" t="s">
        <v>253</v>
      </c>
      <c r="W26" s="13">
        <v>2174239</v>
      </c>
      <c r="X26" s="14" t="s">
        <v>254</v>
      </c>
      <c r="Y26" s="13" t="s">
        <v>21</v>
      </c>
      <c r="Z26" s="2"/>
    </row>
    <row r="27" spans="1:26" ht="114" customHeight="1" x14ac:dyDescent="0.2">
      <c r="A27" s="2" t="s">
        <v>212</v>
      </c>
      <c r="B27" s="9" t="s">
        <v>221</v>
      </c>
      <c r="C27" s="12" t="s">
        <v>23</v>
      </c>
      <c r="D27" s="20" t="s">
        <v>236</v>
      </c>
      <c r="E27" s="19" t="s">
        <v>237</v>
      </c>
      <c r="F27" s="3" t="s">
        <v>222</v>
      </c>
      <c r="G27" s="4" t="s">
        <v>92</v>
      </c>
      <c r="H27" s="5">
        <v>7702092</v>
      </c>
      <c r="I27" s="6"/>
      <c r="J27" s="6"/>
      <c r="K27" s="5">
        <v>7702092</v>
      </c>
      <c r="L27" s="31">
        <v>450000000</v>
      </c>
      <c r="M27" s="31">
        <v>450000000</v>
      </c>
      <c r="N27" s="31">
        <v>0</v>
      </c>
      <c r="O27" s="8">
        <f t="shared" si="3"/>
        <v>907702092</v>
      </c>
      <c r="P27" s="15">
        <v>43818</v>
      </c>
      <c r="Q27" s="15">
        <v>44742</v>
      </c>
      <c r="R27" s="11" t="s">
        <v>80</v>
      </c>
      <c r="S27" s="9" t="s">
        <v>139</v>
      </c>
      <c r="T27" s="3" t="s">
        <v>282</v>
      </c>
      <c r="U27" s="17" t="s">
        <v>285</v>
      </c>
      <c r="V27" s="13" t="s">
        <v>284</v>
      </c>
      <c r="W27" s="13">
        <v>5078306220</v>
      </c>
      <c r="X27" s="14" t="s">
        <v>283</v>
      </c>
      <c r="Y27" s="13" t="s">
        <v>21</v>
      </c>
      <c r="Z27" s="2"/>
    </row>
    <row r="28" spans="1:26" ht="114" customHeight="1" x14ac:dyDescent="0.2">
      <c r="A28" s="2" t="s">
        <v>213</v>
      </c>
      <c r="B28" s="9" t="s">
        <v>221</v>
      </c>
      <c r="C28" s="12" t="s">
        <v>23</v>
      </c>
      <c r="D28" s="20" t="s">
        <v>236</v>
      </c>
      <c r="E28" s="19" t="s">
        <v>237</v>
      </c>
      <c r="F28" s="3" t="s">
        <v>37</v>
      </c>
      <c r="G28" s="4" t="s">
        <v>92</v>
      </c>
      <c r="H28" s="5">
        <v>7702092</v>
      </c>
      <c r="I28" s="6">
        <v>160000000</v>
      </c>
      <c r="J28" s="6"/>
      <c r="K28" s="5">
        <v>7702092</v>
      </c>
      <c r="L28" s="31">
        <v>150000000</v>
      </c>
      <c r="M28" s="31">
        <f>155000000+160000000</f>
        <v>315000000</v>
      </c>
      <c r="N28" s="31">
        <v>0</v>
      </c>
      <c r="O28" s="8">
        <f t="shared" si="3"/>
        <v>472702092</v>
      </c>
      <c r="P28" s="15">
        <v>43818</v>
      </c>
      <c r="Q28" s="15">
        <v>44651</v>
      </c>
      <c r="R28" s="11" t="s">
        <v>80</v>
      </c>
      <c r="S28" s="9" t="s">
        <v>139</v>
      </c>
      <c r="T28" s="3" t="s">
        <v>61</v>
      </c>
      <c r="U28" s="17" t="s">
        <v>38</v>
      </c>
      <c r="V28" s="13" t="s">
        <v>255</v>
      </c>
      <c r="W28" s="13">
        <v>6114015</v>
      </c>
      <c r="X28" s="14" t="s">
        <v>256</v>
      </c>
      <c r="Y28" s="13" t="s">
        <v>21</v>
      </c>
      <c r="Z28" s="2"/>
    </row>
    <row r="29" spans="1:26" ht="114" customHeight="1" x14ac:dyDescent="0.2">
      <c r="A29" s="2" t="s">
        <v>191</v>
      </c>
      <c r="B29" s="9" t="s">
        <v>192</v>
      </c>
      <c r="C29" s="12" t="s">
        <v>72</v>
      </c>
      <c r="D29" s="20" t="s">
        <v>193</v>
      </c>
      <c r="E29" s="19" t="s">
        <v>194</v>
      </c>
      <c r="F29" s="3" t="s">
        <v>195</v>
      </c>
      <c r="G29" s="4" t="s">
        <v>196</v>
      </c>
      <c r="H29" s="5">
        <v>12995658</v>
      </c>
      <c r="I29" s="6"/>
      <c r="J29" s="6"/>
      <c r="K29" s="5">
        <v>12995658</v>
      </c>
      <c r="L29" s="31">
        <v>1099998780</v>
      </c>
      <c r="M29" s="31">
        <v>596697037</v>
      </c>
      <c r="N29" s="31">
        <v>151544700</v>
      </c>
      <c r="O29" s="8">
        <f t="shared" si="3"/>
        <v>1861236175</v>
      </c>
      <c r="P29" s="15">
        <v>43826</v>
      </c>
      <c r="Q29" s="15">
        <v>44651</v>
      </c>
      <c r="R29" s="11" t="s">
        <v>62</v>
      </c>
      <c r="S29" s="9" t="s">
        <v>45</v>
      </c>
      <c r="T29" s="3" t="s">
        <v>197</v>
      </c>
      <c r="U29" s="17" t="s">
        <v>200</v>
      </c>
      <c r="V29" s="13" t="s">
        <v>198</v>
      </c>
      <c r="W29" s="13">
        <v>3266200</v>
      </c>
      <c r="X29" s="14" t="s">
        <v>199</v>
      </c>
      <c r="Y29" s="13" t="s">
        <v>21</v>
      </c>
      <c r="Z29" s="2"/>
    </row>
    <row r="30" spans="1:26" ht="114" customHeight="1" x14ac:dyDescent="0.2">
      <c r="A30" s="2" t="s">
        <v>214</v>
      </c>
      <c r="B30" s="9" t="s">
        <v>223</v>
      </c>
      <c r="C30" s="12" t="s">
        <v>46</v>
      </c>
      <c r="D30" s="20" t="s">
        <v>238</v>
      </c>
      <c r="E30" s="19" t="s">
        <v>239</v>
      </c>
      <c r="F30" s="3" t="s">
        <v>298</v>
      </c>
      <c r="G30" s="4" t="s">
        <v>224</v>
      </c>
      <c r="H30" s="5">
        <v>6450000</v>
      </c>
      <c r="I30" s="6">
        <v>20484341</v>
      </c>
      <c r="J30" s="6"/>
      <c r="K30" s="5">
        <v>6450000</v>
      </c>
      <c r="L30" s="31">
        <v>464400000</v>
      </c>
      <c r="M30" s="31">
        <f>478332000+20484341</f>
        <v>498816341</v>
      </c>
      <c r="N30" s="31">
        <v>287397810</v>
      </c>
      <c r="O30" s="8">
        <f t="shared" si="3"/>
        <v>1257064151</v>
      </c>
      <c r="P30" s="15">
        <v>43825</v>
      </c>
      <c r="Q30" s="15">
        <v>44773</v>
      </c>
      <c r="R30" s="11" t="s">
        <v>244</v>
      </c>
      <c r="S30" s="9" t="s">
        <v>44</v>
      </c>
      <c r="T30" s="3" t="s">
        <v>245</v>
      </c>
      <c r="U30" s="17" t="s">
        <v>47</v>
      </c>
      <c r="V30" s="13" t="s">
        <v>246</v>
      </c>
      <c r="W30" s="13">
        <v>6488080</v>
      </c>
      <c r="X30" s="14" t="s">
        <v>247</v>
      </c>
      <c r="Y30" s="13" t="s">
        <v>21</v>
      </c>
      <c r="Z30" s="18" t="s">
        <v>289</v>
      </c>
    </row>
    <row r="31" spans="1:26" ht="114" customHeight="1" x14ac:dyDescent="0.2">
      <c r="A31" s="2" t="s">
        <v>215</v>
      </c>
      <c r="B31" s="9" t="s">
        <v>233</v>
      </c>
      <c r="C31" s="12" t="s">
        <v>29</v>
      </c>
      <c r="D31" s="20" t="s">
        <v>240</v>
      </c>
      <c r="E31" s="19" t="s">
        <v>241</v>
      </c>
      <c r="F31" s="3" t="s">
        <v>158</v>
      </c>
      <c r="G31" s="4" t="s">
        <v>230</v>
      </c>
      <c r="H31" s="5">
        <v>10000000</v>
      </c>
      <c r="I31" s="6"/>
      <c r="J31" s="6"/>
      <c r="K31" s="5">
        <v>10000000</v>
      </c>
      <c r="L31" s="7">
        <v>650000000</v>
      </c>
      <c r="M31" s="7">
        <v>669500000</v>
      </c>
      <c r="N31" s="7">
        <v>402257920</v>
      </c>
      <c r="O31" s="8">
        <f t="shared" si="3"/>
        <v>1731757920</v>
      </c>
      <c r="P31" s="15">
        <v>43826</v>
      </c>
      <c r="Q31" s="15">
        <v>44773</v>
      </c>
      <c r="R31" s="11" t="s">
        <v>138</v>
      </c>
      <c r="S31" s="9" t="s">
        <v>44</v>
      </c>
      <c r="T31" s="3" t="s">
        <v>160</v>
      </c>
      <c r="U31" s="17" t="s">
        <v>32</v>
      </c>
      <c r="V31" s="13" t="s">
        <v>161</v>
      </c>
      <c r="W31" s="13">
        <v>7425961</v>
      </c>
      <c r="X31" s="14" t="s">
        <v>162</v>
      </c>
      <c r="Y31" s="13" t="s">
        <v>21</v>
      </c>
      <c r="Z31" s="2"/>
    </row>
    <row r="32" spans="1:26" ht="114" customHeight="1" x14ac:dyDescent="0.2">
      <c r="A32" s="2" t="s">
        <v>154</v>
      </c>
      <c r="B32" s="9" t="s">
        <v>155</v>
      </c>
      <c r="C32" s="12" t="s">
        <v>23</v>
      </c>
      <c r="D32" s="20" t="s">
        <v>156</v>
      </c>
      <c r="E32" s="19" t="s">
        <v>157</v>
      </c>
      <c r="F32" s="3" t="s">
        <v>158</v>
      </c>
      <c r="G32" s="4" t="s">
        <v>159</v>
      </c>
      <c r="H32" s="5">
        <v>100000</v>
      </c>
      <c r="I32" s="6"/>
      <c r="J32" s="6"/>
      <c r="K32" s="5">
        <v>100000</v>
      </c>
      <c r="L32" s="7">
        <v>210000000</v>
      </c>
      <c r="M32" s="7">
        <v>210000000</v>
      </c>
      <c r="N32" s="7">
        <v>118100000</v>
      </c>
      <c r="O32" s="8">
        <f t="shared" ref="O32:O33" si="4">SUM(K32:N32)</f>
        <v>538200000</v>
      </c>
      <c r="P32" s="15">
        <v>43826</v>
      </c>
      <c r="Q32" s="15">
        <v>44773</v>
      </c>
      <c r="R32" s="11" t="s">
        <v>301</v>
      </c>
      <c r="S32" s="9" t="s">
        <v>44</v>
      </c>
      <c r="T32" s="3" t="s">
        <v>160</v>
      </c>
      <c r="U32" s="17" t="s">
        <v>32</v>
      </c>
      <c r="V32" s="13" t="s">
        <v>161</v>
      </c>
      <c r="W32" s="13">
        <v>7425961</v>
      </c>
      <c r="X32" s="14" t="s">
        <v>162</v>
      </c>
      <c r="Y32" s="13" t="s">
        <v>21</v>
      </c>
      <c r="Z32" s="2"/>
    </row>
    <row r="33" spans="1:26" ht="114" customHeight="1" x14ac:dyDescent="0.2">
      <c r="A33" s="2" t="s">
        <v>216</v>
      </c>
      <c r="B33" s="9" t="s">
        <v>234</v>
      </c>
      <c r="C33" s="12" t="s">
        <v>35</v>
      </c>
      <c r="D33" s="20" t="s">
        <v>242</v>
      </c>
      <c r="E33" s="19" t="s">
        <v>243</v>
      </c>
      <c r="F33" s="3" t="s">
        <v>229</v>
      </c>
      <c r="G33" s="4" t="s">
        <v>225</v>
      </c>
      <c r="H33" s="5">
        <v>225447</v>
      </c>
      <c r="I33" s="6"/>
      <c r="J33" s="6"/>
      <c r="K33" s="5">
        <v>225447</v>
      </c>
      <c r="L33" s="7">
        <v>81160968</v>
      </c>
      <c r="M33" s="7">
        <v>83595797</v>
      </c>
      <c r="N33" s="7">
        <v>50227141</v>
      </c>
      <c r="O33" s="8">
        <f t="shared" si="4"/>
        <v>215209353</v>
      </c>
      <c r="P33" s="15">
        <v>43829</v>
      </c>
      <c r="Q33" s="15">
        <v>44773</v>
      </c>
      <c r="R33" s="10" t="s">
        <v>73</v>
      </c>
      <c r="S33" s="9" t="s">
        <v>45</v>
      </c>
      <c r="T33" s="3" t="s">
        <v>63</v>
      </c>
      <c r="U33" s="17" t="s">
        <v>64</v>
      </c>
      <c r="V33" s="13" t="s">
        <v>226</v>
      </c>
      <c r="W33" s="13" t="s">
        <v>228</v>
      </c>
      <c r="X33" s="14" t="s">
        <v>227</v>
      </c>
      <c r="Y33" s="13" t="s">
        <v>21</v>
      </c>
      <c r="Z33" s="2"/>
    </row>
  </sheetData>
  <autoFilter ref="A2:Z33"/>
  <mergeCells count="12">
    <mergeCell ref="A1:A2"/>
    <mergeCell ref="F1:F2"/>
    <mergeCell ref="G1:G2"/>
    <mergeCell ref="B1:B2"/>
    <mergeCell ref="C1:C2"/>
    <mergeCell ref="D1:D2"/>
    <mergeCell ref="E1:E2"/>
    <mergeCell ref="Z1:Z2"/>
    <mergeCell ref="H1:O1"/>
    <mergeCell ref="T1:Y1"/>
    <mergeCell ref="S1:S2"/>
    <mergeCell ref="P1:Q1"/>
  </mergeCells>
  <hyperlinks>
    <hyperlink ref="X3" r:id="rId1"/>
    <hyperlink ref="X4" r:id="rId2"/>
    <hyperlink ref="X5" r:id="rId3"/>
    <hyperlink ref="X17" r:id="rId4"/>
  </hyperlinks>
  <pageMargins left="0.7" right="0.7" top="0.75" bottom="0.75" header="0.3" footer="0.3"/>
  <pageSetup orientation="portrait" verticalDpi="1200" r:id="rId5"/>
  <ignoredErrors>
    <ignoredError sqref="W3" numberStoredAsText="1"/>
  </ignoredErrors>
  <drawing r:id="rId6"/>
  <legacyDrawing r:id="rId7"/>
  <controls>
    <mc:AlternateContent xmlns:mc="http://schemas.openxmlformats.org/markup-compatibility/2006">
      <mc:Choice Requires="x14">
        <control shapeId="1142" r:id="rId8" name="Control 118">
          <controlPr defaultSize="0" autoPict="0" r:id="rId9">
            <anchor moveWithCells="1">
              <from>
                <xdr:col>17</xdr:col>
                <xdr:colOff>0</xdr:colOff>
                <xdr:row>33</xdr:row>
                <xdr:rowOff>0</xdr:rowOff>
              </from>
              <to>
                <xdr:col>17</xdr:col>
                <xdr:colOff>914400</xdr:colOff>
                <xdr:row>34</xdr:row>
                <xdr:rowOff>66675</xdr:rowOff>
              </to>
            </anchor>
          </controlPr>
        </control>
      </mc:Choice>
      <mc:Fallback>
        <control shapeId="1142" r:id="rId8"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Miguel Obando</cp:lastModifiedBy>
  <dcterms:created xsi:type="dcterms:W3CDTF">2019-01-18T16:11:10Z</dcterms:created>
  <dcterms:modified xsi:type="dcterms:W3CDTF">2022-05-09T12:07:55Z</dcterms:modified>
</cp:coreProperties>
</file>