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Diana Pardo\Desktop\"/>
    </mc:Choice>
  </mc:AlternateContent>
  <xr:revisionPtr revIDLastSave="0" documentId="13_ncr:1_{CA9F4320-E69A-4724-9073-6266DF438681}" xr6:coauthVersionLast="45" xr6:coauthVersionMax="45" xr10:uidLastSave="{00000000-0000-0000-0000-000000000000}"/>
  <bookViews>
    <workbookView xWindow="-120" yWindow="-120" windowWidth="20730" windowHeight="11160" xr2:uid="{00000000-000D-0000-FFFF-FFFF00000000}"/>
  </bookViews>
  <sheets>
    <sheet name="Hoja1" sheetId="1" r:id="rId1"/>
  </sheets>
  <definedNames>
    <definedName name="_xlnm._FilterDatabase" localSheetId="0" hidden="1">Hoja1!$A$1:$V$453</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G334" i="1" l="1"/>
  <c r="I438" i="1" l="1"/>
  <c r="I334" i="1" l="1"/>
  <c r="I401" i="1" l="1"/>
  <c r="I390" i="1" l="1"/>
  <c r="I447" i="1" l="1"/>
  <c r="I337" i="1" l="1"/>
  <c r="H15" i="1" l="1"/>
  <c r="I343" i="1" l="1"/>
  <c r="I335" i="1" l="1"/>
  <c r="I425" i="1" l="1"/>
  <c r="H446" i="1" l="1"/>
  <c r="H378" i="1" l="1"/>
  <c r="H377" i="1"/>
  <c r="H316" i="1"/>
  <c r="H283" i="1"/>
  <c r="H281" i="1"/>
  <c r="H268" i="1"/>
  <c r="H241" i="1"/>
  <c r="H237" i="1"/>
  <c r="H220" i="1"/>
  <c r="H156" i="1"/>
  <c r="H155" i="1"/>
  <c r="H154" i="1"/>
  <c r="H128" i="1"/>
  <c r="H111" i="1"/>
  <c r="H110" i="1"/>
  <c r="H108" i="1"/>
  <c r="H96" i="1"/>
  <c r="H94" i="1"/>
  <c r="H88" i="1"/>
  <c r="H87" i="1"/>
  <c r="H85" i="1"/>
  <c r="H80" i="1"/>
  <c r="H71" i="1"/>
  <c r="H62" i="1"/>
  <c r="H61" i="1"/>
  <c r="H51" i="1"/>
  <c r="H48" i="1"/>
  <c r="H31" i="1"/>
  <c r="H22" i="1"/>
  <c r="I22" i="1"/>
  <c r="H19" i="1"/>
  <c r="H13" i="1"/>
  <c r="H10" i="1"/>
  <c r="H8" i="1"/>
  <c r="H6" i="1"/>
  <c r="H5" i="1"/>
  <c r="H4" i="1"/>
  <c r="G281" i="1"/>
  <c r="G22" i="1"/>
  <c r="I346" i="1" l="1"/>
  <c r="I395" i="1" l="1"/>
  <c r="H243" i="1" l="1"/>
  <c r="I350" i="1" l="1"/>
  <c r="I340" i="1"/>
  <c r="I415" i="1"/>
  <c r="I351" i="1"/>
  <c r="I341" i="1"/>
  <c r="I336" i="1"/>
  <c r="I344" i="1"/>
  <c r="I347" i="1" l="1"/>
  <c r="I342" i="1"/>
  <c r="I333" i="1"/>
  <c r="I338" i="1"/>
  <c r="I406" i="1"/>
  <c r="I411" i="1"/>
  <c r="I379" i="1"/>
  <c r="I376" i="1"/>
  <c r="I339" i="1"/>
  <c r="I352" i="1"/>
  <c r="I348" i="1"/>
  <c r="H165" i="1" l="1"/>
  <c r="I332" i="1" l="1"/>
  <c r="I358" i="1" l="1"/>
  <c r="I325" i="1" l="1"/>
  <c r="I420" i="1"/>
  <c r="I423" i="1" l="1"/>
  <c r="H16" i="1" l="1"/>
  <c r="I57" i="1" l="1"/>
  <c r="F57" i="1"/>
  <c r="I242" i="1"/>
  <c r="F242" i="1"/>
  <c r="H218" i="1" l="1"/>
  <c r="H214" i="1" l="1"/>
  <c r="H436" i="1" l="1"/>
  <c r="H272" i="1"/>
  <c r="H312" i="1" l="1"/>
  <c r="H81" i="1" l="1"/>
  <c r="H58" i="1" l="1"/>
  <c r="H79" i="1" l="1"/>
  <c r="H251" i="1" l="1"/>
  <c r="H250" i="1"/>
  <c r="H187" i="1" l="1"/>
  <c r="H45" i="1" l="1"/>
  <c r="L43" i="1"/>
  <c r="L40" i="1"/>
  <c r="L453" i="1"/>
  <c r="H311" i="1"/>
  <c r="H25" i="1" l="1"/>
  <c r="L440" i="1" l="1"/>
  <c r="L420" i="1"/>
  <c r="L224" i="1"/>
  <c r="H120" i="1"/>
  <c r="L449" i="1" l="1"/>
  <c r="L450" i="1"/>
  <c r="L451" i="1"/>
  <c r="L447" i="1"/>
  <c r="L445" i="1"/>
  <c r="L439" i="1"/>
  <c r="L437" i="1"/>
  <c r="L433" i="1"/>
  <c r="L434" i="1"/>
  <c r="L431" i="1"/>
  <c r="L429" i="1"/>
  <c r="L425" i="1"/>
  <c r="L426" i="1"/>
  <c r="L427" i="1"/>
  <c r="L428" i="1"/>
  <c r="L419" i="1"/>
  <c r="L416" i="1"/>
  <c r="L410" i="1"/>
  <c r="L408" i="1"/>
  <c r="L404" i="1"/>
  <c r="L401" i="1"/>
  <c r="L393" i="1"/>
  <c r="L394" i="1"/>
  <c r="L395" i="1"/>
  <c r="L396" i="1"/>
  <c r="L397" i="1"/>
  <c r="L392" i="1"/>
  <c r="L391" i="1"/>
  <c r="L390" i="1"/>
  <c r="L389" i="1"/>
  <c r="L388" i="1"/>
  <c r="L369" i="1"/>
  <c r="L368" i="1"/>
  <c r="L367" i="1"/>
  <c r="L366" i="1"/>
  <c r="L438" i="1" l="1"/>
  <c r="L405" i="1"/>
  <c r="L435" i="1"/>
  <c r="L417" i="1" l="1"/>
  <c r="L423" i="1"/>
  <c r="L422" i="1"/>
  <c r="L421" i="1"/>
  <c r="L418" i="1"/>
  <c r="L380" i="1" l="1"/>
  <c r="H234" i="1" l="1"/>
  <c r="L370" i="1"/>
  <c r="L430" i="1"/>
  <c r="L382" i="1"/>
  <c r="L381" i="1"/>
  <c r="L386" i="1"/>
  <c r="L384" i="1"/>
  <c r="L385" i="1"/>
  <c r="L383" i="1"/>
  <c r="L448" i="1"/>
  <c r="L452" i="1"/>
  <c r="L414" i="1"/>
  <c r="L444" i="1"/>
  <c r="L432" i="1"/>
  <c r="L442" i="1" l="1"/>
  <c r="L443" i="1"/>
  <c r="L441" i="1"/>
  <c r="H18" i="1" l="1"/>
  <c r="L329" i="1"/>
  <c r="L325" i="1"/>
  <c r="L362" i="1" l="1"/>
  <c r="L361" i="1"/>
  <c r="L360" i="1"/>
  <c r="L359" i="1"/>
  <c r="L358" i="1"/>
  <c r="L357" i="1"/>
  <c r="L356" i="1"/>
  <c r="L355" i="1"/>
  <c r="L446" i="1" l="1"/>
  <c r="L424" i="1"/>
  <c r="L403" i="1"/>
  <c r="L412" i="1" l="1"/>
  <c r="L407" i="1" l="1"/>
  <c r="L402" i="1" l="1"/>
  <c r="L409" i="1"/>
  <c r="L436" i="1"/>
  <c r="L372" i="1"/>
  <c r="L413" i="1"/>
  <c r="L363" i="1"/>
  <c r="L277" i="1"/>
  <c r="H184" i="1"/>
  <c r="H217" i="1" l="1"/>
  <c r="L415" i="1" l="1"/>
  <c r="L411" i="1"/>
  <c r="L378" i="1"/>
  <c r="L379" i="1"/>
  <c r="L327" i="1" l="1"/>
  <c r="L332" i="1"/>
  <c r="L330" i="1"/>
  <c r="L331" i="1"/>
  <c r="L406" i="1" l="1"/>
  <c r="L324" i="1" l="1"/>
  <c r="L399" i="1"/>
  <c r="L373" i="1" l="1"/>
  <c r="L398" i="1"/>
  <c r="L365" i="1"/>
  <c r="L338" i="1"/>
  <c r="L354" i="1"/>
  <c r="L353" i="1"/>
  <c r="L352" i="1"/>
  <c r="L340" i="1"/>
  <c r="L337" i="1"/>
  <c r="L336" i="1"/>
  <c r="L348" i="1"/>
  <c r="L342" i="1"/>
  <c r="L341" i="1"/>
  <c r="L346" i="1"/>
  <c r="L349" i="1"/>
  <c r="L350" i="1"/>
  <c r="L351" i="1"/>
  <c r="L335" i="1"/>
  <c r="L345" i="1"/>
  <c r="L344" i="1"/>
  <c r="L343" i="1" l="1"/>
  <c r="L377" i="1" l="1"/>
  <c r="L347" i="1"/>
  <c r="L333" i="1"/>
  <c r="L334" i="1"/>
  <c r="L339" i="1"/>
  <c r="L376" i="1" l="1"/>
  <c r="L326" i="1"/>
  <c r="L364" i="1"/>
  <c r="L374" i="1"/>
  <c r="L375" i="1"/>
  <c r="L328" i="1"/>
  <c r="L323" i="1" l="1"/>
  <c r="L312" i="1"/>
  <c r="L371" i="1"/>
  <c r="L400" i="1"/>
  <c r="L275" i="1" l="1"/>
  <c r="H206" i="1" l="1"/>
  <c r="H78" i="1" l="1"/>
  <c r="L307" i="1" l="1"/>
  <c r="L321" i="1"/>
  <c r="L322" i="1"/>
  <c r="L319" i="1"/>
  <c r="L306" i="1" l="1"/>
  <c r="L314" i="1"/>
  <c r="L320" i="1" l="1"/>
  <c r="L290" i="1" l="1"/>
  <c r="L300" i="1"/>
  <c r="L317" i="1"/>
  <c r="L318" i="1" l="1"/>
  <c r="L296" i="1"/>
  <c r="H3" i="1" l="1"/>
  <c r="L313" i="1" l="1"/>
  <c r="L315" i="1"/>
  <c r="H23" i="1"/>
  <c r="L259" i="1"/>
  <c r="L299" i="1"/>
  <c r="L297" i="1"/>
  <c r="L310" i="1" l="1"/>
  <c r="L268" i="1"/>
  <c r="L269" i="1" l="1"/>
  <c r="L278" i="1"/>
  <c r="L272" i="1"/>
  <c r="L301" i="1"/>
  <c r="L302" i="1"/>
  <c r="L303" i="1"/>
  <c r="L304" i="1"/>
  <c r="L308" i="1"/>
  <c r="L309" i="1"/>
  <c r="L283" i="1"/>
  <c r="L316" i="1"/>
  <c r="H188" i="1"/>
  <c r="H160" i="1"/>
  <c r="H132" i="1"/>
  <c r="H97" i="1"/>
  <c r="H90" i="1"/>
  <c r="H35" i="1"/>
  <c r="H32" i="1"/>
  <c r="H26" i="1"/>
  <c r="L26" i="1" s="1"/>
  <c r="H14" i="1"/>
  <c r="H9" i="1"/>
  <c r="L311" i="1"/>
  <c r="L293" i="1" l="1"/>
  <c r="L291" i="1"/>
  <c r="L288" i="1"/>
  <c r="L276" i="1"/>
  <c r="L305" i="1"/>
  <c r="L154" i="1" l="1"/>
  <c r="L295" i="1"/>
  <c r="L298" i="1"/>
  <c r="L257" i="1"/>
  <c r="L282" i="1"/>
  <c r="L287" i="1"/>
  <c r="L286" i="1" l="1"/>
  <c r="L284" i="1"/>
  <c r="L280" i="1"/>
  <c r="L279" i="1"/>
  <c r="L285" i="1"/>
  <c r="L281" i="1" l="1"/>
  <c r="L274" i="1"/>
  <c r="L266" i="1" l="1"/>
  <c r="L264" i="1" l="1"/>
  <c r="L263" i="1"/>
  <c r="L273" i="1"/>
  <c r="L265" i="1" l="1"/>
  <c r="L236" i="1"/>
  <c r="L270" i="1"/>
  <c r="L267" i="1" l="1"/>
  <c r="L260" i="1" l="1"/>
  <c r="L255" i="1"/>
  <c r="L104" i="1" l="1"/>
  <c r="L261" i="1" l="1"/>
  <c r="L258" i="1"/>
  <c r="L262" i="1"/>
  <c r="L182" i="1" l="1"/>
  <c r="L256" i="1"/>
  <c r="L249" i="1" l="1"/>
  <c r="L250" i="1"/>
  <c r="L247" i="1" l="1"/>
  <c r="L246" i="1" l="1"/>
  <c r="L254" i="1"/>
  <c r="L253" i="1"/>
  <c r="L210" i="1" l="1"/>
  <c r="L159" i="1" l="1"/>
  <c r="L218" i="1" l="1"/>
  <c r="L252" i="1" l="1"/>
  <c r="L251" i="1" l="1"/>
  <c r="L248" i="1"/>
  <c r="L215" i="1"/>
  <c r="L198" i="1"/>
  <c r="L207" i="1"/>
  <c r="L216" i="1"/>
  <c r="L245" i="1"/>
  <c r="L243" i="1"/>
  <c r="L241" i="1"/>
  <c r="L237" i="1"/>
  <c r="L187" i="1"/>
  <c r="L192" i="1" l="1"/>
  <c r="L189" i="1"/>
  <c r="L190" i="1"/>
  <c r="L188" i="1"/>
  <c r="L186" i="1"/>
  <c r="L185" i="1"/>
  <c r="L184" i="1"/>
  <c r="L238" i="1" l="1"/>
  <c r="L244" i="1"/>
  <c r="L240" i="1" l="1"/>
  <c r="L223" i="1"/>
  <c r="L193" i="1" l="1"/>
  <c r="L196" i="1"/>
  <c r="L168" i="1"/>
  <c r="L222" i="1"/>
  <c r="L221" i="1"/>
  <c r="L220" i="1"/>
  <c r="L203" i="1"/>
  <c r="L202" i="1"/>
  <c r="L191" i="1" l="1"/>
  <c r="L233" i="1"/>
  <c r="L178" i="1"/>
  <c r="L234" i="1"/>
  <c r="L227" i="1" l="1"/>
  <c r="L226" i="1"/>
  <c r="L219" i="1"/>
  <c r="L242" i="1" l="1"/>
  <c r="L239" i="1"/>
  <c r="L235" i="1"/>
  <c r="L232" i="1"/>
  <c r="L228" i="1" l="1"/>
  <c r="L217" i="1" l="1"/>
  <c r="L214" i="1" l="1"/>
  <c r="L225" i="1"/>
  <c r="L166" i="1" l="1"/>
  <c r="L147" i="1" l="1"/>
  <c r="L204" i="1"/>
  <c r="L211" i="1"/>
  <c r="L209" i="1" l="1"/>
  <c r="L208" i="1" l="1"/>
  <c r="L213" i="1"/>
  <c r="L212" i="1"/>
  <c r="L194" i="1" l="1"/>
  <c r="L205" i="1"/>
  <c r="L195" i="1" l="1"/>
  <c r="L175" i="1"/>
  <c r="L176" i="1"/>
  <c r="L206" i="1"/>
  <c r="L199" i="1"/>
  <c r="L201" i="1"/>
  <c r="L200" i="1"/>
  <c r="L197" i="1"/>
  <c r="L161" i="1" l="1"/>
  <c r="L160" i="1" l="1"/>
  <c r="L164" i="1" l="1"/>
  <c r="L180" i="1"/>
  <c r="L181" i="1" l="1"/>
  <c r="L173" i="1" l="1"/>
  <c r="L174" i="1"/>
  <c r="L171" i="1"/>
  <c r="L172" i="1"/>
  <c r="L169" i="1" l="1"/>
  <c r="L167" i="1"/>
  <c r="L165" i="1"/>
  <c r="L170" i="1"/>
  <c r="L177" i="1"/>
  <c r="L163" i="1" l="1"/>
  <c r="L179" i="1"/>
  <c r="L157" i="1" l="1"/>
  <c r="L156" i="1"/>
  <c r="L155" i="1" l="1"/>
  <c r="L162" i="1" l="1"/>
  <c r="L136" i="1"/>
  <c r="L158" i="1" l="1"/>
  <c r="L139" i="1"/>
  <c r="L140" i="1" l="1"/>
  <c r="L138" i="1" l="1"/>
  <c r="L103" i="1"/>
  <c r="L151" i="1"/>
  <c r="L153" i="1" l="1"/>
  <c r="L150" i="1" l="1"/>
  <c r="L152" i="1" l="1"/>
  <c r="L143" i="1"/>
  <c r="L148" i="1"/>
  <c r="L149" i="1" l="1"/>
  <c r="L144" i="1" l="1"/>
  <c r="L145" i="1"/>
  <c r="L135" i="1" l="1"/>
  <c r="L141" i="1"/>
  <c r="L131" i="1" l="1"/>
  <c r="L146" i="1" l="1"/>
  <c r="L142" i="1"/>
  <c r="L137" i="1" l="1"/>
  <c r="L134" i="1"/>
  <c r="L126" i="1"/>
  <c r="L125" i="1"/>
  <c r="L119" i="1"/>
  <c r="L133" i="1" l="1"/>
  <c r="L132" i="1" l="1"/>
  <c r="L130" i="1"/>
  <c r="L124" i="1"/>
  <c r="L129" i="1"/>
  <c r="L127" i="1"/>
  <c r="L122" i="1"/>
  <c r="L123" i="1"/>
  <c r="L118" i="1" l="1"/>
  <c r="L128" i="1" l="1"/>
  <c r="L120" i="1"/>
  <c r="L115" i="1"/>
  <c r="L109" i="1"/>
  <c r="L65" i="1" l="1"/>
  <c r="L63" i="1"/>
  <c r="L60" i="1"/>
  <c r="L59" i="1" l="1"/>
  <c r="L106" i="1" l="1"/>
  <c r="L78" i="1" l="1"/>
  <c r="L117" i="1" l="1"/>
  <c r="L116" i="1" l="1"/>
  <c r="L114" i="1"/>
  <c r="L121" i="1"/>
  <c r="L112" i="1" l="1"/>
  <c r="L111" i="1"/>
  <c r="L108" i="1"/>
  <c r="L110" i="1" l="1"/>
  <c r="L107" i="1"/>
  <c r="L102" i="1"/>
  <c r="L100" i="1"/>
  <c r="L101" i="1"/>
  <c r="L91" i="1"/>
  <c r="L57" i="1" l="1"/>
  <c r="L105" i="1" l="1"/>
  <c r="L94" i="1"/>
  <c r="L79" i="1" l="1"/>
  <c r="L99" i="1" l="1"/>
  <c r="L97" i="1"/>
  <c r="L95" i="1"/>
  <c r="L98" i="1" l="1"/>
  <c r="L96" i="1"/>
  <c r="L93" i="1"/>
  <c r="L67" i="1"/>
  <c r="L66" i="1"/>
  <c r="L64" i="1"/>
  <c r="L62" i="1"/>
  <c r="L61" i="1"/>
  <c r="L80" i="1"/>
  <c r="L88" i="1" l="1"/>
  <c r="L87" i="1" l="1"/>
  <c r="L86" i="1"/>
  <c r="L84" i="1"/>
  <c r="L83" i="1"/>
  <c r="L81" i="1"/>
  <c r="L50" i="1"/>
  <c r="L92" i="1" l="1"/>
  <c r="L90" i="1"/>
  <c r="L89" i="1"/>
  <c r="L85" i="1"/>
  <c r="L53" i="1"/>
  <c r="L51" i="1"/>
  <c r="L82" i="1" l="1"/>
  <c r="L48" i="1"/>
  <c r="L76" i="1" l="1"/>
  <c r="L75" i="1" l="1"/>
  <c r="L74" i="1" l="1"/>
  <c r="L73" i="1"/>
  <c r="L72" i="1"/>
  <c r="L71" i="1"/>
  <c r="L77" i="1" l="1"/>
  <c r="L70" i="1" l="1"/>
  <c r="L68" i="1" l="1"/>
  <c r="L58" i="1"/>
  <c r="L55" i="1"/>
  <c r="L69" i="1" l="1"/>
  <c r="L56" i="1" l="1"/>
  <c r="L54" i="1"/>
  <c r="L52" i="1" l="1"/>
  <c r="L49" i="1" l="1"/>
  <c r="L47" i="1" l="1"/>
  <c r="L46" i="1" l="1"/>
  <c r="L45" i="1"/>
  <c r="L38" i="1" l="1"/>
  <c r="L37" i="1" l="1"/>
  <c r="L36" i="1"/>
  <c r="L34" i="1"/>
  <c r="L35" i="1" l="1"/>
  <c r="L33" i="1" l="1"/>
  <c r="L32" i="1"/>
  <c r="L31" i="1" l="1"/>
  <c r="L30" i="1"/>
  <c r="L29" i="1" l="1"/>
  <c r="L28" i="1"/>
  <c r="L23" i="1" l="1"/>
  <c r="L27" i="1"/>
  <c r="L22" i="1"/>
  <c r="L25" i="1" l="1"/>
  <c r="L21" i="1" l="1"/>
  <c r="L17" i="1" l="1"/>
  <c r="L24" i="1" l="1"/>
  <c r="L20" i="1" l="1"/>
  <c r="L12" i="1"/>
  <c r="L11" i="1"/>
  <c r="L8" i="1"/>
  <c r="L4" i="1" l="1"/>
  <c r="L19" i="1"/>
  <c r="L15" i="1"/>
  <c r="L10" i="1"/>
  <c r="L18" i="1"/>
  <c r="L16" i="1" l="1"/>
  <c r="L14" i="1"/>
  <c r="L13" i="1"/>
  <c r="L6" i="1"/>
  <c r="L9" i="1" l="1"/>
  <c r="L5" i="1" l="1"/>
  <c r="L2" i="1"/>
</calcChain>
</file>

<file path=xl/sharedStrings.xml><?xml version="1.0" encoding="utf-8"?>
<sst xmlns="http://schemas.openxmlformats.org/spreadsheetml/2006/main" count="5350" uniqueCount="3316">
  <si>
    <t>OBJETO</t>
  </si>
  <si>
    <t>SUPERVISOR</t>
  </si>
  <si>
    <t>MODALIDAD CONTRATACIÓN</t>
  </si>
  <si>
    <t>VALOR INICIAL</t>
  </si>
  <si>
    <t>VALOR VIGENCIA 2019</t>
  </si>
  <si>
    <t>VALOR VIGENCIA 2020</t>
  </si>
  <si>
    <t>VALOR VIGENCIA 2021</t>
  </si>
  <si>
    <t>VALOR VIGENCIA 2022</t>
  </si>
  <si>
    <t>VALOR TOTAL</t>
  </si>
  <si>
    <t>FECHA DE FIRMA  CONTRATO INICIAL</t>
  </si>
  <si>
    <t>PLAZO DE EJECUCION
FINAL</t>
  </si>
  <si>
    <t xml:space="preserve">NOMBRE DEL REPRESENTANTE LEGAL </t>
  </si>
  <si>
    <t>NIT</t>
  </si>
  <si>
    <t>DIRECCIÓN</t>
  </si>
  <si>
    <t>TELEFONO</t>
  </si>
  <si>
    <t>CORREO ELECTRONICO</t>
  </si>
  <si>
    <t>CIUDAD</t>
  </si>
  <si>
    <t>N° CONTRATO</t>
  </si>
  <si>
    <t>001-2019</t>
  </si>
  <si>
    <t>PEDRO HERRERA ABOGADOS S.A.S</t>
  </si>
  <si>
    <t>N/A</t>
  </si>
  <si>
    <t>CONTRATACION DIRECTA 007-2019</t>
  </si>
  <si>
    <t>PEDRO HEMEL HERRERA MENDEZ</t>
  </si>
  <si>
    <t>CALLE 33 # 7-27 OFICINA 901</t>
  </si>
  <si>
    <t>2451847</t>
  </si>
  <si>
    <t>phhmlegal@gmail.com</t>
  </si>
  <si>
    <t>BOGOTA</t>
  </si>
  <si>
    <t>002-2019</t>
  </si>
  <si>
    <t>ESCUDERO GIRALDO &amp; ABOGADOS S.A.S</t>
  </si>
  <si>
    <t>CONTRATACION DIRECTA 008-2019</t>
  </si>
  <si>
    <t xml:space="preserve">RICARDO ESCUDERO TORRES </t>
  </si>
  <si>
    <t>CARRERA 7 No 32-33  OFICINA 2903</t>
  </si>
  <si>
    <t>3384904</t>
  </si>
  <si>
    <t>ADMINISTRACION@ESCUDERO YGIRALDO.COM</t>
  </si>
  <si>
    <t>004-2019</t>
  </si>
  <si>
    <t xml:space="preserve">PRESTACION DE SERVICIOS PROFESIONALES DE UN MEDICO ESPECIALISTAS EN RADIOTERAPIA PARA EL SERVICIO DE RADIOTERAPIA DEL HOSPITAL MILITAR CENTRAL </t>
  </si>
  <si>
    <t>CONTRATACION DIRECTA 012-2019</t>
  </si>
  <si>
    <t>IVAN DARIO HIDALGO GARCES</t>
  </si>
  <si>
    <t>17.586.602</t>
  </si>
  <si>
    <t>CARRERA 33  A No 25 B - 75   APTO 501 T 3</t>
  </si>
  <si>
    <t>ivan_hidalgo1969@yahoo.com</t>
  </si>
  <si>
    <t>005-2019</t>
  </si>
  <si>
    <t xml:space="preserve">LILIANA MARLENY LOPEZ MURCIA </t>
  </si>
  <si>
    <t xml:space="preserve">PRESTACION DE SERVICIOS PROFESIONALES DE UN MEDICO CON MAGISTER EN GENETICA, ENTRENAMIENTO CLINICO EN LA EVALUACION, DIGNOSTICO Y MANEJO DE LAS ENFERMEDADES MULTISISTEMICAS DE ETIOLOGIA GENETICA PARA EL SERVICIO DE PATOLOGIA DEL HOSPITAL MILITAR CENTRAL </t>
  </si>
  <si>
    <t>CONTRATACION DIRECTA 015-2019</t>
  </si>
  <si>
    <t>LILIANA MARLENY LOPEZ MURCIA</t>
  </si>
  <si>
    <t>52815956</t>
  </si>
  <si>
    <t>CARRERA 12 20 A 121  TORRE 8 APT 403</t>
  </si>
  <si>
    <t>3212150290</t>
  </si>
  <si>
    <t>GIGALOP@GMAIL.COM</t>
  </si>
  <si>
    <t>FUNZA</t>
  </si>
  <si>
    <t>008-2019</t>
  </si>
  <si>
    <t>GENCELL PHARMA SAS</t>
  </si>
  <si>
    <t xml:space="preserve">PRESTACION DE SERVICIOS DE SALUD PARA LA REALIZACION DE DIAGNOSTICOS (ESTUDIOS DE BIOLOGIA MOLECULAR Y ESTUDIOS CITOGENICOS) QUE NO SE REALIZAN EN EL HOSPITAL MILITAR CENTRAL  </t>
  </si>
  <si>
    <t>FABIO ANDRES ZAPATA GOMEZ</t>
  </si>
  <si>
    <t>CARRERA 18 No 84 - 11 CONS 602</t>
  </si>
  <si>
    <t>7425961</t>
  </si>
  <si>
    <t>INFO@GENCEPHARMACOM</t>
  </si>
  <si>
    <t>012-2019</t>
  </si>
  <si>
    <t>ALEXANDER RINCON ULLOA</t>
  </si>
  <si>
    <t>CONTRATACION DIRECTA 011-2019</t>
  </si>
  <si>
    <t>1018429820</t>
  </si>
  <si>
    <t>CARRERA 45 No 45 - 71</t>
  </si>
  <si>
    <t>3202452532</t>
  </si>
  <si>
    <t>ALEXANDERRINCON632@GMAIL.COM</t>
  </si>
  <si>
    <t>013-2019</t>
  </si>
  <si>
    <t>RP MEDICAS S.A</t>
  </si>
  <si>
    <t>SUMINISTRO DE INSUMOS MEDICO QUIRURGICO (PROTESIS TESTICULAR, DRENES, CLIP DE ANEURISMA, CATETER INTRAOSEO, FILTRO DE VENA CAVA, INSUMOS CLINICA DEL DOLOR, CUCHILLAS URETROTOMO, SONDA FOLEY EN SILICONA E INJERTOS PARA ARCOS Y RAIZ AORTICOS) PARA LA REALIZACION DEL PROGRAMA QUIRURGICO EN SALAS DE CIRUGIA Y LOS DEMAS SERVICIOS QUE COMPONEN LA UNIDAD CLINICO QUIRURGICA DEL HOSPITAL MILITAR CENTRAL.</t>
  </si>
  <si>
    <t>MINIMA CUANTIA 003-2019</t>
  </si>
  <si>
    <t>CARMENZA CUARTAS</t>
  </si>
  <si>
    <t>TRASVERSAL 6 No 45 - 135</t>
  </si>
  <si>
    <t>2684904</t>
  </si>
  <si>
    <t>servicioalcliente@rpmedicas.co</t>
  </si>
  <si>
    <t>MEDELLIN</t>
  </si>
  <si>
    <t>015-2019</t>
  </si>
  <si>
    <t>LEFE SUMINISTROS MEDICOS S.A.S</t>
  </si>
  <si>
    <t>SUMINISTRO DE ELEMENTOS PARA ATENCION DE ENEFERMERIA DE LOS PACIENTES DEL HOSPITAL MILITAR CENTRAL</t>
  </si>
  <si>
    <t>MINIMA CUANTIA 005-2019</t>
  </si>
  <si>
    <t>GUSTAVO ADOLFO PRADA MARTINEZ</t>
  </si>
  <si>
    <t>3568417</t>
  </si>
  <si>
    <t>LICITACIONES6@LIFESUMIMED.COM</t>
  </si>
  <si>
    <t>BARRANQUILLA</t>
  </si>
  <si>
    <t>017-2019</t>
  </si>
  <si>
    <t>DELIVERY COLOMBIA SAS</t>
  </si>
  <si>
    <t>PRESTACION DEL SERVICIO DE MENSAJERIA DE CORREO CERTIFICADO A NIVEL LOCAL, PERIFERICO, NACIONAL, TRAYECTO ESPECIAL E INTERNACIONAL, PARA EL HOSPITAL MILITAR CENTRAL</t>
  </si>
  <si>
    <t>MINIMA CUANTIA 007-2019</t>
  </si>
  <si>
    <t>ELIZABETH NUÑEZ BAEZ</t>
  </si>
  <si>
    <t>CALLE 37 No 29 -20</t>
  </si>
  <si>
    <t>7440704</t>
  </si>
  <si>
    <t>gerencia2@coldelivery.com</t>
  </si>
  <si>
    <t>009-2019</t>
  </si>
  <si>
    <t>LABORATORIOS  GOTHAPLAST LTDA</t>
  </si>
  <si>
    <t xml:space="preserve">SUMINISTRO DE INSUMOS MEDICO QUIRUGICO (KIT DE GASTROSTOMIA FELPA CARDIOVASCULAR, SISTEMA DE IRRIGACION EN Y, PROTESIS MAMARIAS EXTERNAS, DOBLE J PEDIATRICOS, HOJAS DE BISTURI, SIERRA DE GIGLY Y QUEMADORES PULMONARES) PARA LA REALIZACION DEL PROGRAMA QUIRURGICO EN SALAS DE CIRUGIA  Y LOS DEMAS SERVICIOS QUE COMPONEN LA UNIDAD CLINICO QUIRURGICA DEL HOSPITAL MILITAR CENTRAL </t>
  </si>
  <si>
    <t>MINIMA CUANTIA 002-2019</t>
  </si>
  <si>
    <t>CARLOS RAFAEL ORTEGA ZAMORANO</t>
  </si>
  <si>
    <t>CARRERA 72 A No 70 - 17</t>
  </si>
  <si>
    <t>2516284</t>
  </si>
  <si>
    <t>ASISTENTE2@LABGOTHAPLAST.COM.CO</t>
  </si>
  <si>
    <t>014-2019</t>
  </si>
  <si>
    <t>QUIRURGICOS LTDA</t>
  </si>
  <si>
    <t>SUMINISTRO DE INSUMOS MEDICO QUIRURGICO (PROTESIS TESTICULAR, DRENES, CLIP DE ANEURISMA, CATETER INTRAOSEO, FILTRO DE VENA CAVA, INSUMOS CLINICA DEL DOLOR, CUCHILLAS URETROTOMO, SONDA FOLEY EN SILICONA E INJERTOS PARA ARCOS Y RAIZ AORTICOS) PARA LA REALIZ</t>
  </si>
  <si>
    <t>JAIRO DIAZ JARAMILLO</t>
  </si>
  <si>
    <t>CALLE 26 No  69 D - 91 OFIC 606</t>
  </si>
  <si>
    <t>7455208</t>
  </si>
  <si>
    <t>CVERDIGUER@QUIRURGICOSLTDA</t>
  </si>
  <si>
    <t>018-2019</t>
  </si>
  <si>
    <t>JULIA SAMANDA MARTINEZ RICO</t>
  </si>
  <si>
    <t>PRESTACION DE SERVICIOS PROFESIONALES EN MICROBIOLOGIA Y BIOANALISTA Y/ LICENCIADO EN BIOLOGIA CON MAGISTER EN GENETICA HUMANA CON FORMACION EN CITOGENETICA HUMANA CON FORMACION EN CITOGENETICA CONVENCIONAL Y MOLECULAR</t>
  </si>
  <si>
    <t>CONTRATACION DIRECTA 020-2019</t>
  </si>
  <si>
    <t>1015396068</t>
  </si>
  <si>
    <t>CARRERA 60 No 67 B - 49 BLO 12 APT 302</t>
  </si>
  <si>
    <t>2409571</t>
  </si>
  <si>
    <t>JSMARTINEZR@UNAL.EDU.CO</t>
  </si>
  <si>
    <t>003-2019</t>
  </si>
  <si>
    <t>CARLOS ALBERTO GARCIA LINARES</t>
  </si>
  <si>
    <t>PRESTACION DE SERVICIOS PROFESIONALES EN ENDOCRINOLOGIA COMO ESPECIALISTA EN ENDOCRINO</t>
  </si>
  <si>
    <t>CONTRATACION DIRECTA 010-2019</t>
  </si>
  <si>
    <t>CALLE 128 A No 18 - 48</t>
  </si>
  <si>
    <t>cglmed@yahoo.com</t>
  </si>
  <si>
    <t>007-2019</t>
  </si>
  <si>
    <t>MARIA JANETH VARGAS MANRIQUE</t>
  </si>
  <si>
    <t>PRESTACION DE SERVICIOS PROFESIONALES DE UN MEDICO ESPECIALISTA EN PATOLOGIA CON SUBESPECIALIDAD EN DERMATOPATOLOGIA PARA EL SERVICIO DE PATOLOGIA DEL HOSPITAL MILITAR CENTRAL</t>
  </si>
  <si>
    <t>CONTRATACION DIRECTA 014-2019</t>
  </si>
  <si>
    <t>41941943</t>
  </si>
  <si>
    <t>CALLE 52 No 3 -52</t>
  </si>
  <si>
    <t>3002219778</t>
  </si>
  <si>
    <t>MAJAVAMA943@GMAIL.COM</t>
  </si>
  <si>
    <t>MEDICAL ZONE SAS</t>
  </si>
  <si>
    <t>SUMINISTRO DE INSUMOS MEDICO QUIRURGICOS ( KIT DE GASTROSTOMIA  FELPA CARDIOVASCULAR, SISTEMA DE IRRIGACION EN Y, PROTESIS MAMARIAS EXTERNAS, DOBLE J PEDIATRICOS, HOJAS DE BISTURI, SIERRA DE GIGLY Y BLOQUEADORES PULMONARES) PARA LA REALIZACION DE PROGRAMA QUIRURGICO EN SALAS DE CIRUGIA Y LOS DEMAS SERVICIOS QUE COMPONEN LA UNIDAD CLINICO QUIRURGICA DEL HOSPITAL MILITAR CENTRAL</t>
  </si>
  <si>
    <t>JORGE ENRIQUE PAREDES HERNANDEZ</t>
  </si>
  <si>
    <t>CARRERA 4 No 66 - 10 OFIC 604</t>
  </si>
  <si>
    <t>3102053114</t>
  </si>
  <si>
    <t>MEDZONEVENTAS@GMAIL.COM</t>
  </si>
  <si>
    <t>011-2019</t>
  </si>
  <si>
    <t>INCOLMEDICA S.A</t>
  </si>
  <si>
    <t>ALBERTO ÑUSTES</t>
  </si>
  <si>
    <t>CALLE 36 No  15 - 42</t>
  </si>
  <si>
    <t>12889858</t>
  </si>
  <si>
    <t>SAMITOCA@HOTMIAL.COM</t>
  </si>
  <si>
    <t>020-2019</t>
  </si>
  <si>
    <t>MERCK S.A</t>
  </si>
  <si>
    <t>SUMINISTRO DE LOS MEDICAMENTOS DE ALTO COSTO "CETUXIMAB (ERBITUX) E INTERFERON BETA 1A RECOMBINANTE HUMANO" PARA PACIENTES DEL SUBSISTEMA DE SALU DE LAS FUERZAS MILITARES DEL HOSPITAL MILITAR CENTRAL</t>
  </si>
  <si>
    <t>CONTRATACION DIRECTA 006-2019</t>
  </si>
  <si>
    <t>EDUARDO ABRACZKA</t>
  </si>
  <si>
    <t>CRA 9 No  101 - 67</t>
  </si>
  <si>
    <t>4252770</t>
  </si>
  <si>
    <t>YENIFER.GIRALDO@MERCKGROUP.COM</t>
  </si>
  <si>
    <t>023-2019</t>
  </si>
  <si>
    <t>MEDACOP S.A.S</t>
  </si>
  <si>
    <t>ADQUISICON DE MEDALLAS E INCENTIVOS PARA EL PERSONAL DEL HOSPITAL MILITAR CENTRAL</t>
  </si>
  <si>
    <t>MINIMA CUANTIA 012-2019</t>
  </si>
  <si>
    <t>CRA 54 No 17 - 59</t>
  </si>
  <si>
    <t>4461613</t>
  </si>
  <si>
    <t>GERENCIA@MEDACOP.COM</t>
  </si>
  <si>
    <t>016-2019</t>
  </si>
  <si>
    <t>PENSEMOS S.A</t>
  </si>
  <si>
    <t>RENOVACION ACTUALIZACION Y SOPORTE TECNICO DE SOFTWARE SUITE VISION EMPRESARIAL DEL HOSPITAL MILITAR CENTRAL PARA LA VIGENCIA 2019</t>
  </si>
  <si>
    <t>CONTRATACION DIRECTA No 018-2019</t>
  </si>
  <si>
    <t xml:space="preserve">CALLE 50 No 28- 25 OFIC 302 </t>
  </si>
  <si>
    <t>6521020</t>
  </si>
  <si>
    <t>FINANCIEREA@PENSEMOS.COM</t>
  </si>
  <si>
    <t>BUCARAMANGA</t>
  </si>
  <si>
    <t>019-2019</t>
  </si>
  <si>
    <t>JANSSEN CILAG S.A</t>
  </si>
  <si>
    <t>SUMINISTRO DE MEDICAMENTOS DE ALTO COSTO "BENDAMUSTINA, DARATUMUMAB, GOLIMUMAB, TRABECTEDINA Y USTEKINUMAB" PARA PACIENTES DEL SSFM DEL HOSPITAL MILITAR CENTRAL</t>
  </si>
  <si>
    <t>CONTRATACION DIRECTA 005-2019</t>
  </si>
  <si>
    <t>ADOLFO IBARRA GARCIA</t>
  </si>
  <si>
    <t>CRA 11 A No  94 - 45</t>
  </si>
  <si>
    <t>2190000</t>
  </si>
  <si>
    <t>PBEJARAN@ITS.NJN.COM</t>
  </si>
  <si>
    <t>GAMALIEL VESGA FLOREZ</t>
  </si>
  <si>
    <t>024-2019</t>
  </si>
  <si>
    <t>PRONUCLEAR S.A.S</t>
  </si>
  <si>
    <t xml:space="preserve">SUMINISTRO DE OCTREOTIDE - TC 99 M PARA LOS PACIENTES DEL SERVICIO DE MEDICINA NUCLEAR DEL HOSPITAL MILITAR CENTRAL </t>
  </si>
  <si>
    <t>MINIMA CUANTIA  010 - 2019</t>
  </si>
  <si>
    <t>LILIANA MARIA ARDILA SALAS</t>
  </si>
  <si>
    <t>CRA 17 No 161 A - 18</t>
  </si>
  <si>
    <t>7499093</t>
  </si>
  <si>
    <t>GERENCIA @PRONUCLEAR.COM.CO</t>
  </si>
  <si>
    <t>021-2019</t>
  </si>
  <si>
    <t>INDUSTRIA FARMACEUTICA UNION DE VERTICE DE TECNOFARMA S.A</t>
  </si>
  <si>
    <t>SUMINISTRO DE MEDICAMENTOS DE ALTO COSTO LENALIDOMIDA Y PACLITAXEL EN NANOPARTICULAS PARA PACIENTES HOSPITALIZADOS Y AMBULATORIOS DEL HOSPITAL MILITAR CENTRAL</t>
  </si>
  <si>
    <t>CONTRATACION DIRECTA 003-2019</t>
  </si>
  <si>
    <t>CARLOS OSCAR ESTRUCH -NORKA LUCIA CORDERO PEÑA</t>
  </si>
  <si>
    <t>CRA 16 No 85 - 96</t>
  </si>
  <si>
    <t>6460505</t>
  </si>
  <si>
    <t>JARIAS@TECNOFARMA.COM.CO</t>
  </si>
  <si>
    <t>026-2019</t>
  </si>
  <si>
    <t>INVERSIONES MONTE SACRO LTDA</t>
  </si>
  <si>
    <t>SUMINISTRO DE ARREGLOS FLORARES PARA HONRAR LA MEMORIA DE LOS EMPLEADOS DEL HOSPITAL MILITAR CENTRAL QUE FALLEZCAN DURANTE LA VIGENCIA 2019</t>
  </si>
  <si>
    <t>MINIMA CUANTIA  015 - 2019</t>
  </si>
  <si>
    <t>CESAR DANIEL LOPEZ CAÑON</t>
  </si>
  <si>
    <t>CALLE 33 A No 15 - 44</t>
  </si>
  <si>
    <t>3231590</t>
  </si>
  <si>
    <t>GERENCIADESERVICIOS @EXELENCIAEXEQUIAL.CO</t>
  </si>
  <si>
    <t>022-2019</t>
  </si>
  <si>
    <t>SISTEMA Y ASESORIA DE COLOMBIA S.A</t>
  </si>
  <si>
    <t>ACTUALIZACION Y SOPORTE REMOTO Y A DISTANCIA PARA EL SISTEMA DE INFORMACION DINAMICA GERENCIAL HOSPITALARIA NET WEBSERVICES 2019 PARA ORACLE 12C RELEASE 22"</t>
  </si>
  <si>
    <t>CONTRATACION DIRECTA 013-2019</t>
  </si>
  <si>
    <t>ALVARO CANO HERNANDEZ</t>
  </si>
  <si>
    <t>CRA 45 No 108 - 27  TORRE 2 OFIC 1408</t>
  </si>
  <si>
    <t>5717560540</t>
  </si>
  <si>
    <t>SYAC@SYAC.NET.CO</t>
  </si>
  <si>
    <t>025-2019</t>
  </si>
  <si>
    <t>INTERLAB COLOMBIA S.A.S</t>
  </si>
  <si>
    <t>SUMINISTRO DE INSUMOS REACTIVOS Y ELEMENTOS PARA DIAGNOSTICO DE ENFERMEDADES DE LA COAGULACION PARA LA ATENCION DE PACIENTES DEL HOSPITAL MILITAR CENTRAL</t>
  </si>
  <si>
    <t>MINIMA CUANTIA  013 - 2019</t>
  </si>
  <si>
    <t>RAMON CAMILO FUENTES</t>
  </si>
  <si>
    <t>8985371</t>
  </si>
  <si>
    <t>CFUENTES@INTERLABCOLOMBIA.COM</t>
  </si>
  <si>
    <t>027-2019</t>
  </si>
  <si>
    <t>EQUITRONIC S.A</t>
  </si>
  <si>
    <t>SUMINISTRO DE ELEMENTOS PARA TERAPIA RESPIRATORIA DEL HOSPITAL MILITAR CENTRA.</t>
  </si>
  <si>
    <t>MINIMA CUANTIA  006 - 2019</t>
  </si>
  <si>
    <t>ANDRES JARAMILLO GIRALDO</t>
  </si>
  <si>
    <t>CRA 49 No 61 sur  - 68</t>
  </si>
  <si>
    <t>4441177</t>
  </si>
  <si>
    <t>COMERCIAL @EQUINOTRONIC.COM.CO</t>
  </si>
  <si>
    <t>028-2019</t>
  </si>
  <si>
    <t>TECNICA ELECTROMEDICA S.A</t>
  </si>
  <si>
    <t>HERNAN MOLANO RIVERO</t>
  </si>
  <si>
    <t>CALLE 47  No 5 - 26</t>
  </si>
  <si>
    <t>7568787</t>
  </si>
  <si>
    <t>LICITACIONES@TECNICAELECTROMEDICA.COM</t>
  </si>
  <si>
    <t>029-2019</t>
  </si>
  <si>
    <t>INTERSURGICAL S.A.S</t>
  </si>
  <si>
    <t>RICHARD MARK WHYTLEY</t>
  </si>
  <si>
    <t>AUTOPISTA MEDELLIN  K.M 2,5 SENTRO INDUSTRIL PORTO SABAN 80 BODEGA 69</t>
  </si>
  <si>
    <t>5897515</t>
  </si>
  <si>
    <t>PEDIDOS@INTERSURGICAL.CO</t>
  </si>
  <si>
    <t>COTA</t>
  </si>
  <si>
    <t>AUTOPISTA MEDELLIN  K.M 2,5 SENTRO INDUSTRIL PORTO SABAN 80 BODEGA 50</t>
  </si>
  <si>
    <t>030-2019</t>
  </si>
  <si>
    <t>EDUAR ENRIQUE MEDINA DIAZ</t>
  </si>
  <si>
    <t>PRESTACION DE SERVICIOS PROFESIONALES PARA ESTRUCTURAR Y GESTIONAR PROYECTOS ESTRATEGICOS EN SALUD</t>
  </si>
  <si>
    <t>CONTRATACION DIRECTA 023-2019</t>
  </si>
  <si>
    <t>EDUARDO  MEDINA DIAZ</t>
  </si>
  <si>
    <t>19441275</t>
  </si>
  <si>
    <t>3108077965</t>
  </si>
  <si>
    <t>CALLE 106 B No 59 - 50</t>
  </si>
  <si>
    <t>EMEDINADIAZ@YAHOO.COM</t>
  </si>
  <si>
    <t>031-2019</t>
  </si>
  <si>
    <t>BIOMOLECULAR DIAGNOSTICA S.A.S</t>
  </si>
  <si>
    <t xml:space="preserve">PRESTACION DE SERVICIOS DE EXAMENES DE MICROSCOPIA ELECTRONICA EN BIOPSIAS PARA LA ATENCION DE LOS USUARIOS DEL HOSPITA MILITAR CENTRAL </t>
  </si>
  <si>
    <t>MINIMA CUANTIA 023-2019</t>
  </si>
  <si>
    <t>ZULMA LILIANA MENDEZ CAMPOS</t>
  </si>
  <si>
    <t>CALLE 102 A No 45 - 46</t>
  </si>
  <si>
    <t>2564281</t>
  </si>
  <si>
    <t>GERENCIA@BIOMOLECULAR-.COM</t>
  </si>
  <si>
    <t>032-2019</t>
  </si>
  <si>
    <t>LEGIS EDITORES S.A</t>
  </si>
  <si>
    <t>RENOVACION Y ACTUALIZACION DE OBRAS JURIDICAS LEGIS POR EL SISTEMA DE HOJAS SUSTITUIBLES CON ACCESO A INTERNET, PARA LA UNIDAD DE COMPRAS Y LICITACIONES, BIENES ACTIVOS DEL HOSPITAL MILITAR CENTRAL</t>
  </si>
  <si>
    <t>CONTRATACION DIRECTA 022-2019</t>
  </si>
  <si>
    <t>AV CALLE 26 No 82 - 70</t>
  </si>
  <si>
    <t>4255255</t>
  </si>
  <si>
    <t xml:space="preserve">ERIC RINCON CARDENAS </t>
  </si>
  <si>
    <t>NOTIFCACIONES@LEGIS.COM.CO</t>
  </si>
  <si>
    <t>034-2019</t>
  </si>
  <si>
    <t>FUNDACION COSME Y DAMIAN</t>
  </si>
  <si>
    <t>SUMINISTRO DE ALOINJERTOS BANCO DE HUESO, PARA EL AREA DE ORTOPEDIA Y TRAUMATOLOGIA DEL HOSPITAL  MILITAR CENTRAL</t>
  </si>
  <si>
    <t>MINIMA CUANTIA 019-2019</t>
  </si>
  <si>
    <t>JUAN FERNANDO CORRAL STRASSMAN</t>
  </si>
  <si>
    <t>800053550</t>
  </si>
  <si>
    <t>CALLE 119 No 7 - 14</t>
  </si>
  <si>
    <t>6583200</t>
  </si>
  <si>
    <t>JEFATURAAP2017@GIMAIL.COM</t>
  </si>
  <si>
    <t>038-2019</t>
  </si>
  <si>
    <t xml:space="preserve">LEVERIT COLOMBIA </t>
  </si>
  <si>
    <t>RENOVACION DE POLIZA DE SOPORTE TECNICO DE FABRICA Y MIGRACION DE LA HERRAMIENTA DE ADMINISTRACION DE INCIDENTES Y REQUERIMIENTO - MATIC DE LA UNIDAD DE INFORMATICA PARA EL HOSPITAL MILITAR CENTRAL</t>
  </si>
  <si>
    <t>CONTRATACION DIRECTA 024-2019</t>
  </si>
  <si>
    <t>DAVID SALAZAR CUERVO</t>
  </si>
  <si>
    <t>AVENIDA 68 C -61</t>
  </si>
  <si>
    <t>4276047</t>
  </si>
  <si>
    <t>ADMINISTRATIVO.CO@LEVERIT.COM</t>
  </si>
  <si>
    <t>033-2019</t>
  </si>
  <si>
    <t>NEFROMEDICAS S.A.S</t>
  </si>
  <si>
    <t xml:space="preserve">SUMINISTRO DE INSUMOS MEDICO-QUIRURGICOS (SISTEMA DE FIJACION DE SUTURA EN TITANIO PARA COLOCACION DE PROTESIS VALVULARES CARDIACAS) PARA RELIZACION DEL PROGRAMA QUIRURGICO EN SALAS DE CIRUGIA DEL SERVICIO DE CIRUGIA CARDIOVSCULAR DEL HOSPITAL MILITAR CENTRAL </t>
  </si>
  <si>
    <t>MINIMA CUANTIA 016-2019</t>
  </si>
  <si>
    <t>CESAR HUMBERTO CAMPOS LANDAZABAL</t>
  </si>
  <si>
    <t xml:space="preserve">CRA 46 No 152-46 </t>
  </si>
  <si>
    <t>6145407</t>
  </si>
  <si>
    <t>WWW.NEFROMEDICAS.COM</t>
  </si>
  <si>
    <t>039-2019</t>
  </si>
  <si>
    <t>COMSILA SAS</t>
  </si>
  <si>
    <t xml:space="preserve">ADQUISICION DE CARPETAS FONDEADAS PARA EL HOSPITALMILITAR CENTRAL </t>
  </si>
  <si>
    <t>MINIMA CUANTIA 022-2019</t>
  </si>
  <si>
    <t>MARIA CAMILA SIERRA LAITON</t>
  </si>
  <si>
    <t>CARRERA 28 No 10 - 85</t>
  </si>
  <si>
    <t>3835895</t>
  </si>
  <si>
    <t>COMERCIALIZADORACONSILA@GMAIL.COM</t>
  </si>
  <si>
    <t>035-2019</t>
  </si>
  <si>
    <t>SOFTWARE IT S.AS.</t>
  </si>
  <si>
    <t>MINIMA CUANTIA 021-2019</t>
  </si>
  <si>
    <t>WALTER GIRALDO GOMEZ</t>
  </si>
  <si>
    <t>CARRERA 13 # 64 - 16</t>
  </si>
  <si>
    <t>8138619</t>
  </si>
  <si>
    <t>COMERCIAL@SOFTWAREIT.COM.CO</t>
  </si>
  <si>
    <t>036-2019</t>
  </si>
  <si>
    <t>HAULAND GROUP S.A.S</t>
  </si>
  <si>
    <t>ADQUISICION DE AYUDAS DIDACTICAS PARA LA CAPACITACION DE ESTUDIANTES DE LA ESCUELA DE ENFERMERIA Y PERSONAL DEL HOSPITAL MILITAR CENTRAL</t>
  </si>
  <si>
    <t>MINIMA CUANTIA 024-2019</t>
  </si>
  <si>
    <t>CLAUDIA BARON LEON</t>
  </si>
  <si>
    <t>CARRERA 70 C No 52 - 92</t>
  </si>
  <si>
    <t>3227195</t>
  </si>
  <si>
    <t>GERENCIA@HAULANDGROUP.COM</t>
  </si>
  <si>
    <t>037-2019</t>
  </si>
  <si>
    <t>AUDIFARMA S.A</t>
  </si>
  <si>
    <t>SUMINISTRO DE MEDICAMENTOS DE ALTO COSTO ECULIZUMAB Y GALSULFASA PARA PACIENTES DEL HOSPITAL MILITAR CENTRAL</t>
  </si>
  <si>
    <t>CONTRATACION DIRECTA 004-2019</t>
  </si>
  <si>
    <t>MARTHA SUSANA CASTILLO SUAREZ</t>
  </si>
  <si>
    <t>CALLE 12 No 79 A - 25 BODEGA 25</t>
  </si>
  <si>
    <t>5874700</t>
  </si>
  <si>
    <t>ALIANZASA@AUDIFARMA.COM.CO</t>
  </si>
  <si>
    <t>041-2019</t>
  </si>
  <si>
    <t>DIEGO LUIS BETANCOURT CORREA</t>
  </si>
  <si>
    <t>PRESTACION DE SERVICIOS PROFESIONALES DE UN OFICIAL DE CUMPLIMIENTO PARA ADMINISTRAR EL SISTEMA DE RIESGO DE LAVADO DE ACTIVOS Y FINANCIACION DEL TERRORISMO SARLAF EN EL HOSPITAL MILITAR CENTRAL</t>
  </si>
  <si>
    <t>CONTRATACION DIRECTA 028-2019</t>
  </si>
  <si>
    <t>79510068</t>
  </si>
  <si>
    <t>CALLE 4 B No 23 A - 28</t>
  </si>
  <si>
    <t>3158996833</t>
  </si>
  <si>
    <t>DIEBET326@HOTMAIL.COM</t>
  </si>
  <si>
    <t>042-2019</t>
  </si>
  <si>
    <t>MUEBLES ROMERO S.A.S</t>
  </si>
  <si>
    <t xml:space="preserve">ADQUISICION DE SILLAS RECLINABLES (POLTRONAS) HOSPITALARIAS PARA EL SERVICIO DE URGENCIAS Y CONSULTA EXTERNA DEL HOSPITAL MILITAR CENTRAL </t>
  </si>
  <si>
    <t>MINIMA CUANTIA 025-2019</t>
  </si>
  <si>
    <t>CARRERA 70 No 31 - 45 SUR</t>
  </si>
  <si>
    <t>4524094</t>
  </si>
  <si>
    <t>LICITACIONES2@MUEBLESROMERO.NET</t>
  </si>
  <si>
    <t>044-2019</t>
  </si>
  <si>
    <t>CIACOMEQ LTDA ASESORA DE ESPECIALIDADES QUIMICAS LTDA</t>
  </si>
  <si>
    <t xml:space="preserve">SUMINISTRO DE INSUMOS PARA LA EJECUCION DE PROCESOS DE LIMPIEZA Y DESINFECCION EN EL HOSPITAL MILITAR CENTRAL </t>
  </si>
  <si>
    <t>MINIMA CUANTIA 029-2019</t>
  </si>
  <si>
    <t>GLORIA AMPARO ALMECIGA GARCIA</t>
  </si>
  <si>
    <t>CARRERA 63 No 5A - 85</t>
  </si>
  <si>
    <t>2900093</t>
  </si>
  <si>
    <t>GALMECIGA@CIACOMEQ.COM</t>
  </si>
  <si>
    <t>045-2019</t>
  </si>
  <si>
    <t>ET SERVICES S.A.S</t>
  </si>
  <si>
    <t xml:space="preserve">MANTENIMIENTO PREVENTIVO Y LOS CORRECTIVOS QUE SEAN NECESARIOS INCLUYENDO SUMINISTRO DE REPUESTOS, ACCESORIOS E INSUMOS Y/O CONSUMIBLES DE LOS EQUIPOS DE RAYOS X DEL SERVICIO DE IMÁGENES DIAGNOSTICAS Y URGENCIAS DEL HOSPITAL MILITAR CENTRAL  </t>
  </si>
  <si>
    <t>MINIMA CUANTIA 014-2019</t>
  </si>
  <si>
    <t>CALLE 59 A No 74 - 69</t>
  </si>
  <si>
    <t>780262612</t>
  </si>
  <si>
    <t>CONTABILIDAD@ETSERVICSSAS.COM</t>
  </si>
  <si>
    <t>010-2019</t>
  </si>
  <si>
    <t>040-2019</t>
  </si>
  <si>
    <t>CORPORACION SINDROME DE DOWN</t>
  </si>
  <si>
    <t>CONTRATACION DIRECTA 021-2019</t>
  </si>
  <si>
    <t>PRESTACION DE SERVICIOS PROFESIONALES EN TERAPIAS INTEGRALES E INTERDISCIPLINARIAS MENSUALES PARA PACIENTES DEL HOSPITAL MILITAR CENTRAL</t>
  </si>
  <si>
    <t>LUZ EUGENIA GARCIA DE GALINDO</t>
  </si>
  <si>
    <t>CARRERA 49 # 99 - 10</t>
  </si>
  <si>
    <t>6249811</t>
  </si>
  <si>
    <t>ADMINISTRACION@CORPORACIONSINDROMEDE DOWNORG</t>
  </si>
  <si>
    <t>ANULADO</t>
  </si>
  <si>
    <t>046-2019</t>
  </si>
  <si>
    <t>SELECCIÓN ABREVIADA 003-2019</t>
  </si>
  <si>
    <t>YADIRA VASQUEZ VIZCAINO</t>
  </si>
  <si>
    <t>048-2019</t>
  </si>
  <si>
    <t>DIEGO FERNANDO CALZADA VARGAS    ESTABLECIMIENTO DE COMERCIO:COMANDOS DE SELVA</t>
  </si>
  <si>
    <t>MINIMA CUANTIA 027-2019</t>
  </si>
  <si>
    <t xml:space="preserve">ADQUISICION DE CHALECOS PARA EL PERSONAL DE ATENCION AL USUARIO DE URGENCIAS DEL HOSPITAL MILITAR CENTRAL </t>
  </si>
  <si>
    <t xml:space="preserve">DIEGO FERNANDO CALZADAS VARGAS </t>
  </si>
  <si>
    <t>79334466</t>
  </si>
  <si>
    <t>CARRERA 68 A No 23 - 47</t>
  </si>
  <si>
    <t>5615324</t>
  </si>
  <si>
    <t>COMANDOSDESELVA@HOTMAIL.COM</t>
  </si>
  <si>
    <t>051-2019</t>
  </si>
  <si>
    <t>GRUPO LOS LAGOS S.A.S</t>
  </si>
  <si>
    <t>MINIMA CUANTIA 035-2019</t>
  </si>
  <si>
    <t>SUMINISTRO DE PAPEL FOTOCOPIA PARA IMPRESIÓN PARA EL HOSPITAL MILITAR CENTRAL</t>
  </si>
  <si>
    <t>HECTOR CORREA GIRALDO</t>
  </si>
  <si>
    <t>CARRERA 28 No 78 - 27</t>
  </si>
  <si>
    <t>7470153</t>
  </si>
  <si>
    <t>HCG.LAGOS@GMAIL.COM</t>
  </si>
  <si>
    <t>MIGUEL ANGEL TOVAR HERRARA</t>
  </si>
  <si>
    <t>900073771</t>
  </si>
  <si>
    <t>GUILLERMO CHACON GARZON</t>
  </si>
  <si>
    <t>OSWALDO RINCON SIERRA</t>
  </si>
  <si>
    <t>PAULA ANDREA GAITAN ROJAS</t>
  </si>
  <si>
    <t>WILLIAM QUIROGA</t>
  </si>
  <si>
    <t>WILLIAM SANCHEZ MANDONADO</t>
  </si>
  <si>
    <t xml:space="preserve">DIANA MARCELA RODRIGUEZ </t>
  </si>
  <si>
    <t>WILLIAM QUIROGA                                DOUGLAS ALDEMAR CACERES                 HANS GARCIA ARAQUE</t>
  </si>
  <si>
    <t xml:space="preserve">CLAUDIA ROCIO RAMIREZ </t>
  </si>
  <si>
    <t>EINER TAPASCO FLOREZ</t>
  </si>
  <si>
    <t>MARIO MENA</t>
  </si>
  <si>
    <t>LUIS EDUARDO QUIROGA</t>
  </si>
  <si>
    <t>CAROLINA MORENO MALDONADO</t>
  </si>
  <si>
    <t>MARTHA LUCIA PINZON</t>
  </si>
  <si>
    <t>LUISA JHOANA PALACIOS VELOSA</t>
  </si>
  <si>
    <t>OSCAR ALEXANDER MESA MESA</t>
  </si>
  <si>
    <t>CARLOS ALBERTO ARIAS</t>
  </si>
  <si>
    <t>JOSE IGNACIO SANCHEZ URBINA</t>
  </si>
  <si>
    <t>ARIEL VALENCIA SANDOVAL</t>
  </si>
  <si>
    <t>JULIETA BARRERA CORONADO</t>
  </si>
  <si>
    <t>MIGUEL ANGEL OBANDO CASTILLO</t>
  </si>
  <si>
    <t>GRACIELA DEL PILAR GUERRERO RUIZ</t>
  </si>
  <si>
    <t>LUIS ALIRIO RINTA GOMEZ</t>
  </si>
  <si>
    <t xml:space="preserve">GILBERTO ROMERO ARDILA </t>
  </si>
  <si>
    <t xml:space="preserve">MARIA CRISTINA WILCHES </t>
  </si>
  <si>
    <t>901039882-7</t>
  </si>
  <si>
    <t>17149613-8</t>
  </si>
  <si>
    <t>900407111-2</t>
  </si>
  <si>
    <t>830061856-1</t>
  </si>
  <si>
    <t>830071846-9</t>
  </si>
  <si>
    <t>860070078-3</t>
  </si>
  <si>
    <t>811019499-7</t>
  </si>
  <si>
    <t>860024862-6</t>
  </si>
  <si>
    <t>900240177-9</t>
  </si>
  <si>
    <t>804002893-6</t>
  </si>
  <si>
    <t>8301417178-8</t>
  </si>
  <si>
    <t>890101553-4</t>
  </si>
  <si>
    <t>860000580-0</t>
  </si>
  <si>
    <t>800100610-4</t>
  </si>
  <si>
    <t>800149562-0</t>
  </si>
  <si>
    <t>830096688-1</t>
  </si>
  <si>
    <t>ADRINA MARCELA PEREZ CASTILLO</t>
  </si>
  <si>
    <t>830089496-3</t>
  </si>
  <si>
    <t>053-2019</t>
  </si>
  <si>
    <t>ORGANIZACIÓN AXON 360 S.A.S</t>
  </si>
  <si>
    <t>MINIMA CUANTIA 048-2019</t>
  </si>
  <si>
    <t>CONTRATAR LA PRESTACION DE SERVICIO DEL  TRASMISION EN VIVO Y EN DIRECTO VIA STREAMING DE LA AUDIENCIA PUBLICA DE RENDICION DE CUENTAS DEL HSITAL MILITAR CENTRAL</t>
  </si>
  <si>
    <t>KATALINA PIÑEROS</t>
  </si>
  <si>
    <t>GILBERTO GARCIA BUITRAGO</t>
  </si>
  <si>
    <t>800212052-5</t>
  </si>
  <si>
    <t>CALLE 74 A No 60 - 56</t>
  </si>
  <si>
    <t>7450360</t>
  </si>
  <si>
    <t>ADACARBAJAL@AXON360.CO</t>
  </si>
  <si>
    <t>055-2019</t>
  </si>
  <si>
    <t>MINIMA CUANTIA 038-2019</t>
  </si>
  <si>
    <t>SUMINISTRO DE PROTESIS DE PENE PARA PACIENTES DEL SERVICIO DE UROLOGIA DEL HOSPITAL MILITAR CENTRAL</t>
  </si>
  <si>
    <t>SERVICLIENTEBOGOTA2@RPMEDICAS.CO</t>
  </si>
  <si>
    <t>067-2019</t>
  </si>
  <si>
    <t>INSTITUTO DE ORTOPEDIA INFANTIL ROOSERVELT</t>
  </si>
  <si>
    <t>CONTRATACION DIRECTA 026-2019</t>
  </si>
  <si>
    <t>PRESTACION DE SERVICIOS MEDICO QUIRURGICO Y ORTOPEDICOS MULTIPLES PARA PACIENTE MENOR DE EDAD DE ACUERDO A LOS SERVICIOS QUE LE SEAN REQUERIDOS Y DEBIDAMENTE AUTORIZADOS POR EL HOSPITAL MILITAR CENTRAL</t>
  </si>
  <si>
    <t>JOSE IGNACION ZAPATA SANCHEZ</t>
  </si>
  <si>
    <t>860013874-7</t>
  </si>
  <si>
    <t>CARRERA 4 ESTE  No 17 - 50</t>
  </si>
  <si>
    <t>3534000</t>
  </si>
  <si>
    <t>DESARROLLOIOIR@IOIR.ORG.CO</t>
  </si>
  <si>
    <t>WILLIAM RAFAEL ARBELAEZ</t>
  </si>
  <si>
    <t>900542229-1</t>
  </si>
  <si>
    <t>860402837-3</t>
  </si>
  <si>
    <t>811030191-9</t>
  </si>
  <si>
    <t>830004892-2</t>
  </si>
  <si>
    <t>900169174-4</t>
  </si>
  <si>
    <t>900110259-7</t>
  </si>
  <si>
    <t>860042209-2</t>
  </si>
  <si>
    <t>860059124-1</t>
  </si>
  <si>
    <t>900818708-2</t>
  </si>
  <si>
    <t>901005042-0</t>
  </si>
  <si>
    <t>816001182-7</t>
  </si>
  <si>
    <t>900039083-5</t>
  </si>
  <si>
    <t>900889064-1</t>
  </si>
  <si>
    <t>800037619-0</t>
  </si>
  <si>
    <t>860066674-8</t>
  </si>
  <si>
    <t>043-2019</t>
  </si>
  <si>
    <t>EDITORIAL JURIDICA CONTRATACION EN LINEA SAS</t>
  </si>
  <si>
    <t>CONTRATACION DIRECTA 025-2019</t>
  </si>
  <si>
    <t xml:space="preserve">LA SUSCRIPCION ANUAL A LA BASE DE DATOS Y SERVICIOS DE INFORMACION JURIDICA DENOMINADO "CONTRATACION EN LINEA" PARA EL HOSPITAL MILITAR CENTRAL </t>
  </si>
  <si>
    <t>900565863-9</t>
  </si>
  <si>
    <t>JULIANA CAROLINA ARDILA PEREZ</t>
  </si>
  <si>
    <t>CALLE 67 No 4 A  - 15</t>
  </si>
  <si>
    <t>4897045</t>
  </si>
  <si>
    <t>ATENCIONALCLIENTE@CONTRATACIONENLINEA.CO</t>
  </si>
  <si>
    <t>OCTAVIANO ROMERO MORENO</t>
  </si>
  <si>
    <t>860451304-9</t>
  </si>
  <si>
    <t>900346138-8</t>
  </si>
  <si>
    <t>860053274-9</t>
  </si>
  <si>
    <t>054-2019</t>
  </si>
  <si>
    <t>MEDIHUMANA COLOMBIA S.A</t>
  </si>
  <si>
    <t>MINIMA CUANTIA 018-2019</t>
  </si>
  <si>
    <t>SUMINISTRO Y ADAPTACION DE AUDIFONOS CONVENCIONALES PARA SER ADAPTADOS A PACIENTES CON HIPOACUSIA NEUROSENSORIAL LEVE - MODERADA - SEVERA CON PTA DE 30 DB</t>
  </si>
  <si>
    <t>ELIZABETH GONZALES OSSA</t>
  </si>
  <si>
    <t>830055758-1</t>
  </si>
  <si>
    <t>CALLE 90 No 19 A - 49 OFIC 746</t>
  </si>
  <si>
    <t>6114015</t>
  </si>
  <si>
    <t>ACARDENAS@MEDIHUMANA.COM</t>
  </si>
  <si>
    <t>057-2019</t>
  </si>
  <si>
    <t>AURA MARIA DOMINGUEZ PERILLA</t>
  </si>
  <si>
    <t>CONTRATACION DIRECTA 036-2019</t>
  </si>
  <si>
    <t xml:space="preserve">PRESTACION DE SERVICIOS PROFESIONALES COMO MEDICO INTERNISTA EN REUMATOLOGIA </t>
  </si>
  <si>
    <t>JUAN MANUEL BELLO</t>
  </si>
  <si>
    <t>52618090</t>
  </si>
  <si>
    <t>VARIANTE CAJICA ZIPA KM 1.5 CAMINOS CHUNUGUA</t>
  </si>
  <si>
    <t>3102372279</t>
  </si>
  <si>
    <t>AURADOME@YAHOO.COM</t>
  </si>
  <si>
    <t>068-2019</t>
  </si>
  <si>
    <t>SUBE INGENIERIA S.A.S</t>
  </si>
  <si>
    <t>MINIMA CUANTIA 032-2019</t>
  </si>
  <si>
    <t xml:space="preserve">MANTENIMIENTO PREVENTIVO Y CORRECTIVO INCLUYENDO REPUESTOS NUEVOS (NO REMANUFACTURADOS) AL EQUIPO MOTOGENERADOR CON CAPACIDAD DE 1000 KW MARCA CUMMIS UBICDO EN LA PLANTA ELECTRICA DE EMERGENCIA DEL HOSPITAL MILITAR CENTRAL </t>
  </si>
  <si>
    <t>JAVIER VEGA TABOADA</t>
  </si>
  <si>
    <t>WILMR ALFONSO GUERRA DIAZ</t>
  </si>
  <si>
    <t>901253012-2</t>
  </si>
  <si>
    <t>URBANIZACION EL RODEO MZ 3 LOTE 14 SECTOR 2</t>
  </si>
  <si>
    <t>3122282769</t>
  </si>
  <si>
    <t>SUBEINGENIERIA@GMAIL.COM</t>
  </si>
  <si>
    <t>CARTAGENA</t>
  </si>
  <si>
    <t>069-2019</t>
  </si>
  <si>
    <t>RIVEROS BOTERO COMPAÑÍA LIMITADA</t>
  </si>
  <si>
    <t>SUMINISTRO DE CONTENEDORES HERMETICOS, RIGIDOS Y DESECHABLES CON SOPORTES DE PARED Y DE MESA, PARA EL DESCARTE Y RECOLECCION DEL MATERIAL PELIGROSO CORTOPUNZANTE</t>
  </si>
  <si>
    <t>LUZ MYRIAM BOTERO OSPINA</t>
  </si>
  <si>
    <t>800184048-4</t>
  </si>
  <si>
    <t>CARRERA 72 No 64 F - 50</t>
  </si>
  <si>
    <t>7447551</t>
  </si>
  <si>
    <t>GERENCIARB@PRODUCTOS PLASTICOS.CO</t>
  </si>
  <si>
    <t>076-2019</t>
  </si>
  <si>
    <t>SCALAS S.A.S</t>
  </si>
  <si>
    <t>MINIMA CUANTIA 042-2019</t>
  </si>
  <si>
    <t xml:space="preserve">ADQUISICION DE IMPRESORAS PARA EL HOSPITAL MILITAR CENTRAL </t>
  </si>
  <si>
    <t>JUAN CARLOS ROBLEDO VELEZ</t>
  </si>
  <si>
    <t>900603126-2</t>
  </si>
  <si>
    <t>KM 1.5 VIA COTA SIBERIA</t>
  </si>
  <si>
    <t>INFO@SCALAS.CO</t>
  </si>
  <si>
    <t>5528000</t>
  </si>
  <si>
    <t>070-2019</t>
  </si>
  <si>
    <t>SELECCIÓN ABREVIADA 001-2019</t>
  </si>
  <si>
    <t xml:space="preserve">SUMINISTRO DE ELEMENTOS DE CURACION DESTINADOS A LA ATENCION DE PACIENTES DEL HOSPITAL MILITAR CENTRAL </t>
  </si>
  <si>
    <t>SERVICIOALCLIENTE@RPMEDICAS.CO</t>
  </si>
  <si>
    <t>071-2019</t>
  </si>
  <si>
    <t>HB SUPPLIER S.A</t>
  </si>
  <si>
    <t>AICARDO BONILLA VELANDIA</t>
  </si>
  <si>
    <t>830126596-0</t>
  </si>
  <si>
    <t>CALLE 21 A No 172 - 27</t>
  </si>
  <si>
    <t>6780040</t>
  </si>
  <si>
    <t>CORPORATIVO@HBSUPPLIER.COM</t>
  </si>
  <si>
    <t>072-2019</t>
  </si>
  <si>
    <t>6516284</t>
  </si>
  <si>
    <t>073-2019</t>
  </si>
  <si>
    <t>AMAREY NOVA MEDICAL S.A</t>
  </si>
  <si>
    <t>ESTEBAN LIZARAZO LIZARAZO</t>
  </si>
  <si>
    <t>800250382-2</t>
  </si>
  <si>
    <t>TRASVERSAL 23 No 93 - 23</t>
  </si>
  <si>
    <t>7447300</t>
  </si>
  <si>
    <t>FLOR.QUINTERO@GRUPOAMAREY.COM</t>
  </si>
  <si>
    <t>074-2019</t>
  </si>
  <si>
    <t>MINIMA CUANTIA 036-2019</t>
  </si>
  <si>
    <t>PRESTACION DE SERVICIOS MEDICO QUIRURGICOS Y ORTOPEDICOS MULTIPLES CON PERSONAL ALTAMENTE CALIFICADO EN EL MANEJO DE PATOLOGIAS CONGENITAS NEUROLOGICAS Y DEL SISTEMA MUSCULO ESQUELETICO EN PACIENTES MENORES DE EDAD DE ACUERDO A LOS SERVICIOS QUE LE SEAN REQUERIDOS Y DEBIDAMENTE AUTORIZADOS POR EL ESTABLECIMINETO PUBLICO HOSPITAL MILITAR CENTRAL</t>
  </si>
  <si>
    <t>CESAR ERNESTO ARANGO PILONIETA</t>
  </si>
  <si>
    <t>075-2019</t>
  </si>
  <si>
    <t>ARRENDAMIENTO DE UN (1) EQUIPO DE NEURONAVEGADOR CS-AXIEM POR IMAGEN INCLUYE PUNTERO TRACER PARA REGISTRO KIT RESECCION DE TUMOR NO INVASIVO NAVEGACION 3D CONTROLADOR POR MICROPROCESADOR CON MICROPIES PARA LOS SERVICIOS DEL HOSPITAL MILITAR CENTRAL.</t>
  </si>
  <si>
    <t>ERIK MUÑOZ RODRIGUEZ</t>
  </si>
  <si>
    <t>OVIDIO TORRES RINCON</t>
  </si>
  <si>
    <t>830025149-8</t>
  </si>
  <si>
    <t>CALLE 116 No 7 - 15 OFICINA 1101</t>
  </si>
  <si>
    <t>6683777-135</t>
  </si>
  <si>
    <t>RUTH.ISNELDA.GAVIRIA@MECTRONIC.COM</t>
  </si>
  <si>
    <t>047-2019</t>
  </si>
  <si>
    <t>ABBOTT LABORATORIES DE COLOMBIA S.A</t>
  </si>
  <si>
    <t>MINIMA CUANTIA 033-2019</t>
  </si>
  <si>
    <t xml:space="preserve">SUMINISTRO DE INSUMOS Y REACTIVOS POINT OF CARE, PARA EL SERVICIO DE URGENCIAS DEL HOSPITAL MILITAR CENTRAL </t>
  </si>
  <si>
    <t>SUBDIRECCION DE SERVICIOS Y APOYO</t>
  </si>
  <si>
    <t>JUAN MANUEL FONSECA SARAVIA</t>
  </si>
  <si>
    <t>CALLE 100 No 9 A - 45 PISO 14</t>
  </si>
  <si>
    <t>6285745</t>
  </si>
  <si>
    <t>RODRIGUEZ.SANDRA@ABBOTT.COM</t>
  </si>
  <si>
    <t>860002134-8</t>
  </si>
  <si>
    <t>081-2019</t>
  </si>
  <si>
    <t>EEMC S.A.S</t>
  </si>
  <si>
    <t>MINIMA CUANTIA 045-2019</t>
  </si>
  <si>
    <t>SUMINISTRO DE BRAZALETES PARA TOMA DE TENSION ARTERIAL A LOS PACIENTES DEL HOSPITAL MILITAR CENTRAL</t>
  </si>
  <si>
    <t>OSCAR ERNESTO MEDINA MARTINEZ</t>
  </si>
  <si>
    <t>800101378-4</t>
  </si>
  <si>
    <t>CALLE 67 B No 64 - 14</t>
  </si>
  <si>
    <t>7159817</t>
  </si>
  <si>
    <t>SOPORTE@EEMCLTDA.COM</t>
  </si>
  <si>
    <t>SUBDIRECCION DE DOCENCIA</t>
  </si>
  <si>
    <t>SUBDIRECCION ADMINISTRATIVA</t>
  </si>
  <si>
    <t>050-2019</t>
  </si>
  <si>
    <t>ARIEL RODRIGUEZ PARRA</t>
  </si>
  <si>
    <t>CONTRATACION DIRECTA 033-2019</t>
  </si>
  <si>
    <t>PRESTACION DE SERVICIOS PROFESIONALES DE UN MEDICO ESPECIALISTA EN MEDICINA FAMILIAR PARA EL HOSPITAL MILITAR CENTRAL</t>
  </si>
  <si>
    <t>79413473</t>
  </si>
  <si>
    <t>CALLE 175 No 17 A - 11</t>
  </si>
  <si>
    <t>3108628702</t>
  </si>
  <si>
    <t>ARROXIM@HOTMAIL.COM</t>
  </si>
  <si>
    <t>052-2019</t>
  </si>
  <si>
    <t>JAIME FERNANADO GUZMAN MORA</t>
  </si>
  <si>
    <t>CONTRATACION DIRECTA 031-2019</t>
  </si>
  <si>
    <t>PRESTACION DE SERVICIOS PROFECIONALES Y APOYO A LA GESTION DE UN ABOGADO ESPECIALISTA EN GERENCIA EN SALUD Y DERECHO MEDICO PARA EL HOSITAL MILITAR CENTRAL</t>
  </si>
  <si>
    <t>LINA MARCELA CARDENAS CORTES</t>
  </si>
  <si>
    <t>19136004</t>
  </si>
  <si>
    <t>084-2019</t>
  </si>
  <si>
    <t>KAIKA S.A.S</t>
  </si>
  <si>
    <t>MINIMA CUANTIA 066-2019</t>
  </si>
  <si>
    <t xml:space="preserve">SUMINISTRO DE INSUMOS METODO DE ESTERILIZACION FORMALDEHIDO PARA EL HOSPITAL MILITAR CENTRAL </t>
  </si>
  <si>
    <t>MARTHA LIGIA CASTAÑO ARROYO</t>
  </si>
  <si>
    <t>HUMBERTO DURAN ORTIZ</t>
  </si>
  <si>
    <t>CARRERA 7 No 69 - 53</t>
  </si>
  <si>
    <t>3478826</t>
  </si>
  <si>
    <t>SOPORTE@KAIKA.COM.CO</t>
  </si>
  <si>
    <t>088-2019</t>
  </si>
  <si>
    <t>GLOBAL NETWORKS SOLUCIONES S.A</t>
  </si>
  <si>
    <t>MINIMA CUANTIA 068-2019</t>
  </si>
  <si>
    <t xml:space="preserve">RENOVACION DEL SOPORTE DE FABRICA CISCO, VMWARE Y NETAPP PARA LA SOLUCION DATACENTER DEL HOSPITAL MILITAR CENTRAL </t>
  </si>
  <si>
    <t>860001911-1</t>
  </si>
  <si>
    <t>LUIS ENRIQUE ROJAS MARIN</t>
  </si>
  <si>
    <t>CALLE 6 No 39 - 25</t>
  </si>
  <si>
    <t>4862525</t>
  </si>
  <si>
    <t>JDAVILA@GNS.COM.CO</t>
  </si>
  <si>
    <t>CALI</t>
  </si>
  <si>
    <t>089-2019</t>
  </si>
  <si>
    <t>LABORATORIOS DAI DE COLOMBIA S.A.S</t>
  </si>
  <si>
    <t>MINIMA CUANTIA 075-2019</t>
  </si>
  <si>
    <t>ARRENDAMIENTO DE DOS (2) EQUIPOS PARA EL AREA DE COAGULACION PARA EL PROCESAMIENTO DE PRUEBAS DE RUTINA Y ESPECIALES</t>
  </si>
  <si>
    <t>900054055-1</t>
  </si>
  <si>
    <t>GLORIA RAMOS RAMOS</t>
  </si>
  <si>
    <t>LEONARDO ALONSO MORA</t>
  </si>
  <si>
    <t>830040256-0</t>
  </si>
  <si>
    <t>CALLE 74 No  28 B - 28</t>
  </si>
  <si>
    <t>2122744</t>
  </si>
  <si>
    <t>INFO@CO.LABDAI.COM</t>
  </si>
  <si>
    <t>091-2019</t>
  </si>
  <si>
    <t xml:space="preserve">SUMINISTRO DE INSUMOS Y MATERIA PRIMA PARA LA ELABORACION DE PAPELERIA REQUERIDA EN EL HOSPITAL MILITAR CENTRAL </t>
  </si>
  <si>
    <t xml:space="preserve">VICTOR BEJARANO </t>
  </si>
  <si>
    <t xml:space="preserve"> SUBDIRECCION MEDICA</t>
  </si>
  <si>
    <t>049-2019</t>
  </si>
  <si>
    <t>IMPULSORES INTERNACIONALES S.A.S</t>
  </si>
  <si>
    <t>MINIMA CUANTIA 031-2019</t>
  </si>
  <si>
    <t>SUMINISTRO DE PAPEL PARA ECOGRAFIA DE ALTA DENSIDAD, PROTECTORES AUDITIVOS DESECHABLES Y ELECTRODOS PARA RESONANCIA MAGNETICA, PARA EL SERVICIO DE IMÁGENES DIAGNOSTICAS DEL HOSPITAL MILITAR CENTRAL</t>
  </si>
  <si>
    <t>JULIAN RICARDO RUSSI RAMIREZ</t>
  </si>
  <si>
    <t>AV CARRERA 45 A No 147 - 66</t>
  </si>
  <si>
    <t>6488080</t>
  </si>
  <si>
    <t>VENTAS MEDICOS@IMPULMEDICOS.COM</t>
  </si>
  <si>
    <t>860066633-6</t>
  </si>
  <si>
    <t>080-2019</t>
  </si>
  <si>
    <t>VISION BOGOTA S.A.S</t>
  </si>
  <si>
    <t>SUMINISTRO DE LENTES Y MONTURAS PARA LOS FUNCIONARIOS DE PLANTA Y BENEFICIARIOS DEL HOSPITAL MILITAR CNETRAL</t>
  </si>
  <si>
    <t>JEANNETH ELOYNE TOQUICA OSORIO</t>
  </si>
  <si>
    <t>EDUARDO QUINTERO RUEDA</t>
  </si>
  <si>
    <t>901080280-6</t>
  </si>
  <si>
    <t>CARRERA 47 A No 96 - 41 OFC 203</t>
  </si>
  <si>
    <t>3002024256</t>
  </si>
  <si>
    <t>MARLENRUEDA20@HOTMAIL.COM</t>
  </si>
  <si>
    <t>082-2019</t>
  </si>
  <si>
    <t>DISTRICOFER S.A.S</t>
  </si>
  <si>
    <t>MINIMA CUANTIA 040-2019</t>
  </si>
  <si>
    <t xml:space="preserve">MANTENIMIENTO PREVENTIVO Y CORRECTIVO INCLUIO REPUESTOS ORIGINALES NUEVOS, NO REMANUFACTURADOS,NECESARIOS PARA GARANTIZAR EL CONTINUO FUNCIONAMIENTO DE LAS MAQUINAS DE COSER DEL SERVICODE LA LAVANDERIA DEL  HOSPITAL MILITAR CENTRAL </t>
  </si>
  <si>
    <t>FANNY JANETH GUERRERO OROZCO</t>
  </si>
  <si>
    <t>900080520-5</t>
  </si>
  <si>
    <t>CALLE 42 A No 52 C -25 SUR</t>
  </si>
  <si>
    <t>2307134</t>
  </si>
  <si>
    <t>DISTRICOFERVENTAS@GMAIL.COM</t>
  </si>
  <si>
    <t>083-2019</t>
  </si>
  <si>
    <t>INSTITUTO COLOMBIANO DE NORMAS TECNICAS Y CERTIFICACION ICONTEC</t>
  </si>
  <si>
    <t>MINIMA CUANTIA 054-2019</t>
  </si>
  <si>
    <t xml:space="preserve">PRESTACION DE SERVICIOS PARA AUDITORIA DE SEGUIMIENTO DE LA CERTIFICACION ISO 9001 DE LA ESCUELA DE ENFERMERIA DEL HOSPITAL MILITAR CENTRAL </t>
  </si>
  <si>
    <t>ROBERTO ENRIQUE MONTOYA VILLA</t>
  </si>
  <si>
    <t>860012336-1</t>
  </si>
  <si>
    <t>CARRERA 13 No 97 -75</t>
  </si>
  <si>
    <t>6078888</t>
  </si>
  <si>
    <t>GPOSASDA@ICONTEC.ORG</t>
  </si>
  <si>
    <t>085-2019</t>
  </si>
  <si>
    <t>HOSPITECNICA S.A.S</t>
  </si>
  <si>
    <t>MINIMA CUANTIA 044-2019</t>
  </si>
  <si>
    <t xml:space="preserve">SUMINISTRO DE ELEMENTOS PARA MONITORIZACION ELECTROCARDIOGRAFICA Y MATERIAL LIBRE DE LATEX, PARA EL HOSPITAL MILITAR CENTRAL </t>
  </si>
  <si>
    <t>HUGO GERMAN MENDIVELSO OJEDA</t>
  </si>
  <si>
    <t>830131869-6</t>
  </si>
  <si>
    <t>CALLE 85 A No 49 A - 64</t>
  </si>
  <si>
    <t>5334444</t>
  </si>
  <si>
    <t>LICITACIONES@HOSPITECNICA.COM.CO</t>
  </si>
  <si>
    <t>086-2019</t>
  </si>
  <si>
    <t>087-2019</t>
  </si>
  <si>
    <t>BECTON DICKINSON DE COLOMBIA LTDA</t>
  </si>
  <si>
    <t>PAMELA XIMENA SAAVEDRA MORALES</t>
  </si>
  <si>
    <t>860020309-6</t>
  </si>
  <si>
    <t>VDA VUELTA GRANDE A 150 MTS GLORIETA SIBERIA VIA COTA</t>
  </si>
  <si>
    <t>7566060</t>
  </si>
  <si>
    <t>LICITACIONES.COL@BD.COM</t>
  </si>
  <si>
    <t>079-2019</t>
  </si>
  <si>
    <t>OPTICA ALEMANA E Y H SCHMIDT S.A</t>
  </si>
  <si>
    <t>NATALIA GUTIERREZ DUEÑAS</t>
  </si>
  <si>
    <t>860008392-9</t>
  </si>
  <si>
    <t>CALLE 19 No 9 - 47</t>
  </si>
  <si>
    <t>3348891</t>
  </si>
  <si>
    <t>NGUTIERRES@OPTICAALEMANA.COM.CO</t>
  </si>
  <si>
    <t>060-2019</t>
  </si>
  <si>
    <t>EDWARDS LIFESCIENCES COLOMBIA S.A.S</t>
  </si>
  <si>
    <t>JOSE PABLO URIBE LOPEZ</t>
  </si>
  <si>
    <t>900618831-2</t>
  </si>
  <si>
    <t>CARRERA 7 No 114 - 33</t>
  </si>
  <si>
    <t>7456572</t>
  </si>
  <si>
    <t>COLOMBIA_ATC@EDWARDS.COM</t>
  </si>
  <si>
    <t xml:space="preserve"> BOGOTA</t>
  </si>
  <si>
    <t>061-2019</t>
  </si>
  <si>
    <t>WORLD MEDICAL S.A.S</t>
  </si>
  <si>
    <t>SUMINISTRO DE INSUMOS MEDICO QUIRURGICOS PARA LA REALIZACION DEL PROGRAMA QUIRURGICO EN LAS SALAS  DE CIRUGIA Y LOS DEMAS SERVICIOS QUE COMPONEN LA UNIDAD CLINICO QUIRURGICA DEL HOSPITAL MILITAR CENTRAL DECLARADOS DESIERTOS PROCESO DE LICITACION PUBLICA No 032/2018</t>
  </si>
  <si>
    <t>NUBIA STELLA GAMBOA CASTILLO</t>
  </si>
  <si>
    <t>830065332-0</t>
  </si>
  <si>
    <t>CARRERA 7 No 156 - 68</t>
  </si>
  <si>
    <t>7433292</t>
  </si>
  <si>
    <t>WORLDMEDICAL@WORLDMEDICA.COM.CO</t>
  </si>
  <si>
    <t>063-2019</t>
  </si>
  <si>
    <t>HOSPIMEDICS S.A</t>
  </si>
  <si>
    <t>BRIGITTE LINA MEYER TELLEZ</t>
  </si>
  <si>
    <t>860351760-5</t>
  </si>
  <si>
    <t>AV CRA 45 No 118 - 60</t>
  </si>
  <si>
    <t>6209777</t>
  </si>
  <si>
    <t>MSANCHEZ@HOSPIMEDICS.COM</t>
  </si>
  <si>
    <t>065-2019</t>
  </si>
  <si>
    <t>CAROLINA PERDOMO MESA</t>
  </si>
  <si>
    <t>800121151-5</t>
  </si>
  <si>
    <t xml:space="preserve">KM 1,5 VIA SIBERIA -COTA PARQUE INDUSTRIAL POTRERO CHICO </t>
  </si>
  <si>
    <t>8773979 EXT 209</t>
  </si>
  <si>
    <t>AMORRIS@CTPMEDICA.COM</t>
  </si>
  <si>
    <t>SIBERIA</t>
  </si>
  <si>
    <t>066-2019</t>
  </si>
  <si>
    <t>EXEL MEDICAL S.A.S</t>
  </si>
  <si>
    <t>RUBEN DUQUE</t>
  </si>
  <si>
    <t>JOSE FERNANDO RICON RIVERO</t>
  </si>
  <si>
    <t>900127147-5</t>
  </si>
  <si>
    <t>CALLE 147 No 17 - 78 OFICINA 606 EDIFICIO SOKO</t>
  </si>
  <si>
    <t>7451529  -  3504366247</t>
  </si>
  <si>
    <t>FERNANDO.RINCON@EXELMEDICAL.COM</t>
  </si>
  <si>
    <t>092-2019</t>
  </si>
  <si>
    <t>FUNDACION NIÑEZ Y DESARROLLO FND COLOMBIA</t>
  </si>
  <si>
    <t>CONTRATACION DIRECTA 030-2019</t>
  </si>
  <si>
    <t>CARMEN TERESA ESQUIVIA PAJARO</t>
  </si>
  <si>
    <t>DORALISSE VALLEJO MACIAS</t>
  </si>
  <si>
    <t>860034503-1</t>
  </si>
  <si>
    <t xml:space="preserve">AV CARRERA 60 No 63-63 </t>
  </si>
  <si>
    <t>3108259-3204945916</t>
  </si>
  <si>
    <t>INFORMACION@FNDCOLOMBIA.ORG</t>
  </si>
  <si>
    <t>095-2019</t>
  </si>
  <si>
    <t>QUIMIOLAB</t>
  </si>
  <si>
    <t>MINIMA CUANTIA 053-2019</t>
  </si>
  <si>
    <t>SUMINISTRO DE INSUMO Y REACTIVOS POINT OF CARE, PARA EL SERVICIO DE URGENCIAS DEL HOSPITAL MILITAR CENTRAL</t>
  </si>
  <si>
    <t>LILIANA RAMIREZ</t>
  </si>
  <si>
    <t>830024737-4</t>
  </si>
  <si>
    <t xml:space="preserve">CARRERA 38 No 55 - 40 </t>
  </si>
  <si>
    <t>3155322</t>
  </si>
  <si>
    <t>INFO@QUIMIOLAB.COM</t>
  </si>
  <si>
    <t>097-2019</t>
  </si>
  <si>
    <t xml:space="preserve">FREDDY ESTRADA RODRIGUEZ </t>
  </si>
  <si>
    <t>MINIMA CUANTIA 076-2019</t>
  </si>
  <si>
    <t>CONTRATAR LA INTERVENTORIA TECNICA, ADMINISTRATIVA, JURIDICA, FINANCIERA CONTABLE Y AMBIENTAL AL CONTRATO DE OBRA CUYO OBJETO ES LA CONSTRUCCION DE TODOS LOS AMBIENTES Y AREAS QUE CONFORMAN LA SALA DE CIRUGIA Y VESTIERES EN EL CUARTO PISO SUR HOSPITAL MILITAR CENTRAL</t>
  </si>
  <si>
    <t>CESAR AUGUSTO CASTILLO VARGAS</t>
  </si>
  <si>
    <t>FREDDY ESTRADA  RODRIGUEZ</t>
  </si>
  <si>
    <t>79571124</t>
  </si>
  <si>
    <t>CALLE 10  No 80  F - 40  TORRE 2 APTO 907</t>
  </si>
  <si>
    <t>6599598</t>
  </si>
  <si>
    <t>FREDDYESTRADA.ARQ@GMAIL.COM</t>
  </si>
  <si>
    <t>094-2019</t>
  </si>
  <si>
    <t>FUNDACION DEPORTIVA ADAI</t>
  </si>
  <si>
    <t>MINIMA CUANTIA 052-2019</t>
  </si>
  <si>
    <t xml:space="preserve">ADQUISICION DE ELEMENTOS DEPORTIVOS Y UNIFORMES DEPORTIVOS PARA EL HOSPITAL MILITAR CENTRAL </t>
  </si>
  <si>
    <t>JUAN CARLOS GOMEZ ROJAS</t>
  </si>
  <si>
    <t>900110462-6</t>
  </si>
  <si>
    <t>CARRERA 16 No 50 - 36O OFIC 204</t>
  </si>
  <si>
    <t>2498649</t>
  </si>
  <si>
    <t>FUNDEPORADAI@GMAIL.COM</t>
  </si>
  <si>
    <t>096-2019</t>
  </si>
  <si>
    <t>ROCHEM BIOCARE COLOMBIA S.A.S</t>
  </si>
  <si>
    <t>MINIMA CUANTIA 061-2019</t>
  </si>
  <si>
    <t xml:space="preserve">SUMINISTRO DE REACTIVOS Y ELEMENTOS PARA EL DIAGNOSTICO POR BIOLOGIA MOLECULAR DE ENFERMEDADES INFECCIOSAS PARA LA ATENCION DE USUARIOS DEL HOSPITAL MILITAR CENTRAL </t>
  </si>
  <si>
    <t>LAURA GUAVITA</t>
  </si>
  <si>
    <t>SANTIAGO PADILLA BERNAL</t>
  </si>
  <si>
    <t>860500862-8</t>
  </si>
  <si>
    <t>CALLE 13 No 60 - 49</t>
  </si>
  <si>
    <t>7455954</t>
  </si>
  <si>
    <t>PEDIDOS@ROCHEMBIOCARE.COM</t>
  </si>
  <si>
    <t>098-2019</t>
  </si>
  <si>
    <t>OPEN FOR DRESSMAKING S.A.S</t>
  </si>
  <si>
    <t xml:space="preserve">ADQUISICION DE CHAQUETAS DE PRESENTACION PARA EL PERSONAL DE ATENCION AL USUARIO DEL HOSPITAL MILITAR CENTRAL </t>
  </si>
  <si>
    <t xml:space="preserve">NATALIA PATRICIA NIETO  </t>
  </si>
  <si>
    <t>GERMAN ORTIZ AVILA</t>
  </si>
  <si>
    <t>900813511-6</t>
  </si>
  <si>
    <t>CALLE 17 A No 10 A -70 SUR</t>
  </si>
  <si>
    <t>7571424</t>
  </si>
  <si>
    <t>DISTRIBUCIONESOPENFOR@HOTMAIL.COM</t>
  </si>
  <si>
    <t>078-2019</t>
  </si>
  <si>
    <t>KAESER COMPRESORES DE COLOMBIA LTDA</t>
  </si>
  <si>
    <t>CONTRATACION DIRECTA 032-2019</t>
  </si>
  <si>
    <t xml:space="preserve">MANTENIMIENTO PREVENTIVO CORECCTIVO GENERAL, CON SUMINISTRO DE REPUESTOS, AL SISTEMA DE VACIO MARCA KAESER DEL HOSPITAL MILITAR CENTRAL Y DEMAS REPARACIONES QUE SE PRESENTEN Y SEAN NECESARIAS PARA LA OPTIMA PRESTACION DEL SERVICIO DE LA ENTIDAD HOSPITALARIA </t>
  </si>
  <si>
    <t>NELSON ENRIQUE LOPEZ</t>
  </si>
  <si>
    <t>830067414-5</t>
  </si>
  <si>
    <t>7429393</t>
  </si>
  <si>
    <t>INFO.COLOMBIA@KAESER.COM</t>
  </si>
  <si>
    <t>093-2019</t>
  </si>
  <si>
    <t>EMELAB SAS</t>
  </si>
  <si>
    <t>MINIMA CUANTIA 059-2019</t>
  </si>
  <si>
    <t xml:space="preserve">SUMINISTRO DE ESTANTE EN ACERO INOXIDABLE PARA LAS SALAS DE CIRUGIA DEL HOSPITAL MILITAR CENTRAL </t>
  </si>
  <si>
    <t>HANS FRED GARCIA ARAQUE</t>
  </si>
  <si>
    <t>RICARDO CASTILLO BERNAL</t>
  </si>
  <si>
    <t>901143768-1</t>
  </si>
  <si>
    <t>CALLE 145 No 46 - 80</t>
  </si>
  <si>
    <t>5163641</t>
  </si>
  <si>
    <t>VENTAS@EMELABSAS.COM</t>
  </si>
  <si>
    <t>104-2019</t>
  </si>
  <si>
    <t>DATA-LINK CORP S.A.S</t>
  </si>
  <si>
    <t xml:space="preserve">ADQUISICION DE TARJETAS DE PROXIMIDAD PARA EL ACCESO EN PUERTAS DE SEGURIDAD PARA EL HOSPITAL MILITAR CENTRAL </t>
  </si>
  <si>
    <t>JEIMY LIZETH MUÑOZ COMETA</t>
  </si>
  <si>
    <t>DIEGO GUTIERREZ PATIÑO</t>
  </si>
  <si>
    <t>900956306</t>
  </si>
  <si>
    <t>CARRERA 9 No 23 - 59 OFIC 205</t>
  </si>
  <si>
    <t>4327659</t>
  </si>
  <si>
    <t>COMERCIALDATALINK@GMAIL.COM</t>
  </si>
  <si>
    <t>056-2019</t>
  </si>
  <si>
    <t>CONTRATACION DIRECTA 027-2019</t>
  </si>
  <si>
    <t>PRESTACION DE SERVICIOS DE SALUD PARA REALIZAR PROCEDIMIENTOS DE TRASPLANTE DE ORGANOS Y TEJIDOS PARA EL TRATAMIENTO INTEGRAL DE LOS USUARIOS DEL SUBSISTEMA DE SALUD DE LAS FUERZAS MILITARES</t>
  </si>
  <si>
    <t>CAROLINA GUARIN VILLABON</t>
  </si>
  <si>
    <t xml:space="preserve">SANTIAGO CABRERA GONZALEZ </t>
  </si>
  <si>
    <t>860035992-2</t>
  </si>
  <si>
    <t>CALLE 163 A No 13B - 60</t>
  </si>
  <si>
    <t>6672717</t>
  </si>
  <si>
    <t>YPPENA@CARDIOINFANTIL.ORG</t>
  </si>
  <si>
    <t>090-2019</t>
  </si>
  <si>
    <t>ADQUISICION, INSTALACION Y PUESTA EN FUNCIONAMINETO DE NEVERAS, CONGELADORES Y ULTRACONGELADORES PARA LOS DIFERENTES SERVICIOS DEL HOSPITAL MILITAR CENTRAL</t>
  </si>
  <si>
    <t>MIGUEL FELIPE CONTRERAS BARRAGAN</t>
  </si>
  <si>
    <t>830134409-5</t>
  </si>
  <si>
    <t>CALLE 40 No 25 - 0</t>
  </si>
  <si>
    <t>3224175</t>
  </si>
  <si>
    <t>GYC.MEDICALS@GMAIL.COM</t>
  </si>
  <si>
    <t>100-2019</t>
  </si>
  <si>
    <t>UNIPLES S.A</t>
  </si>
  <si>
    <t>SUBASTA INVERSA  001-2019</t>
  </si>
  <si>
    <t>ADQUISICION DE EQUIPOS DE COMPUTO TODO EN UNO PARA LOS DIFERENTES SERVICOS DEL HOSPITAL MILITAR CENTRAL</t>
  </si>
  <si>
    <t>CARLOS MARIO ESCOBAR ORTIZ</t>
  </si>
  <si>
    <t>811021363-0</t>
  </si>
  <si>
    <t>CALLE 80 VIA SIBERIA KM 1.3 PARQUE INSDUSTRIAL TERRAPUERTO BODEGA 23</t>
  </si>
  <si>
    <t>5936870</t>
  </si>
  <si>
    <t>INFO@UNIPLES.COM</t>
  </si>
  <si>
    <t>099-2019</t>
  </si>
  <si>
    <t>NESTOR FIDEL RODRIGUEZ RODRIGUEZ</t>
  </si>
  <si>
    <t>MINIMA CUANTIA 072-2019</t>
  </si>
  <si>
    <t xml:space="preserve">MANTENIMIENTO PREVENTIVO Y CORRECTIVO, INCLUDO SUMINISTRO DE REPUESTOS Y MANO DE OBRA, AL EQUIPO DE IMPRESIÓN DEL HOSPITAL MILITAR CENTRAL </t>
  </si>
  <si>
    <t>3054873</t>
  </si>
  <si>
    <t>CARRERA 1 ESTE  No 67 A - 66 SUR APT 101  T.6</t>
  </si>
  <si>
    <t>3112558384</t>
  </si>
  <si>
    <t>NESTROFRO@HOTMAIL.COM</t>
  </si>
  <si>
    <t>101-2019</t>
  </si>
  <si>
    <t>UROMEDICOS LTDA</t>
  </si>
  <si>
    <t>MINIMA CUANTIA 071-2019</t>
  </si>
  <si>
    <t xml:space="preserve">ALQUILER DE EQUIPO LASER THULIUM CON TODOS LOS ACCESORIOS CORRESPONDIENTES INCLUIDO MANTENIMINETO PREVENTIVO, CORRECTIVO PARA EL AREA DE UROLOGI DEL HOSPITAL MILITAR CENTRAL </t>
  </si>
  <si>
    <t>JOSE GREGORIO SANCHEZ</t>
  </si>
  <si>
    <t>900214145-3</t>
  </si>
  <si>
    <t>CARRERA 28 No 40 - 16</t>
  </si>
  <si>
    <t>3108760723</t>
  </si>
  <si>
    <t>JGSG180@YAHOO.ES</t>
  </si>
  <si>
    <t>106-2019</t>
  </si>
  <si>
    <t>JOSE AGUSTIN VEGA PACHON</t>
  </si>
  <si>
    <t>CONTRATACION DIRECTA 041-2019</t>
  </si>
  <si>
    <t xml:space="preserve">PRESTACION DE SERVICIOS PROFESIONALES DE UN MEDICO NEURORADIOLOGO QUE REALICE INTERPRETACION DE TOMOGRAFIA Y RESONANCIA PARA EL SERVICIO DE RADIOLOGIA DEL HOSPITAL MILITAR CENTRAL </t>
  </si>
  <si>
    <t>ALVARO TAFUR ANZOLA</t>
  </si>
  <si>
    <t>72224999</t>
  </si>
  <si>
    <t>CALLE 160 No 72 - 51 INT 1 - 1303</t>
  </si>
  <si>
    <t>3174696020</t>
  </si>
  <si>
    <t>JOSEMEDRAD@HOTMAIL.COM</t>
  </si>
  <si>
    <t>109-2019</t>
  </si>
  <si>
    <t>MINIMA CUANTIA 073-2019</t>
  </si>
  <si>
    <t xml:space="preserve">SUMINISTRO DE MATERIAL RADIOACTIVO PARA RALIZAR ESTUDIOS DIAGNOSTICOS, GAMAGRAFIAS DE LOS DIFERENTES ORGANOS Y SISTEMAS PARA EL ESTUDIO DE TUMORES NEUROENDOCRINOS, NANOCOLOIDE Y DTPA 1-5 MCI PARA EL HOSPIAL MILITAR CENTRAL </t>
  </si>
  <si>
    <t xml:space="preserve">LILIANA GOMEZ SANTOFIMIO </t>
  </si>
  <si>
    <t>CARRERA 17 No 161 A - 18</t>
  </si>
  <si>
    <t>GERENCIA@PRONUCLEAR.COM.CO</t>
  </si>
  <si>
    <t>107-2019</t>
  </si>
  <si>
    <t>MACROSEARCH LTDA</t>
  </si>
  <si>
    <t>MINIMA CUANTIA 080-2019</t>
  </si>
  <si>
    <t xml:space="preserve">MANTENIMIENTO PREVENTIVO Y LOS CORRECTIVOS QUE SEAN NECESARIOS INCLUIDO REPUESTOS ORIGINALES NUEVOS NO REMANUFACTURADOS PARA LOS EQUIPOS DE MARCA THERMO FISHER SCIENTIFIC (PROCESADOR AUTOMATICO DE TEJIDOS, ESTACION DE MACROSCOPIA, CITOCENTRIFUGA, CRIOSTATO ELECTRONICO Y REFRIGERADOR PARA CADA VERES) DEL SERVICIO DE PATOLOGIA DEL HOSPITAL MILITAR CENTRAL  </t>
  </si>
  <si>
    <t>LUZ AMPARO RAMIREZ AGUDELO</t>
  </si>
  <si>
    <t>830071701-1</t>
  </si>
  <si>
    <t>CALLE 103 No 45 A - 29</t>
  </si>
  <si>
    <t>6002126</t>
  </si>
  <si>
    <t>MACROSEARCHLTDA@YAHOO.COM</t>
  </si>
  <si>
    <t>110-2019</t>
  </si>
  <si>
    <t>MANTENIMIENTO PREVENTIVO Y LOS CORRECTIVOS QUE SEAN NECESARIOS INCLUIDO REPUESTOS ORIGINALES NUEVOS NO REMANUFACTURADOS PARA LOS EQUIPO DE MARCA MEDRAD (MONITOR DE SIGNOS VITALES PARA RESONANCIA MAGNETICA) DEL SERVICIO DE IMÁGENES DIAGNOSTICAS DEL HOSPITAL MILITAR CENTRAL</t>
  </si>
  <si>
    <t>111-2019</t>
  </si>
  <si>
    <t>SMN SOLUCIONES INTEGRALES S.A.S</t>
  </si>
  <si>
    <t>MINIMA CUANTIA 060-2019</t>
  </si>
  <si>
    <t xml:space="preserve">ADQUISICION DE ELEMENTOS PARA EL SERVICIO DE URGENCIAS DEL HOSPITAL MILITAR CENTRAL </t>
  </si>
  <si>
    <t>CLAUDIA MARCELA SANCHEZ BRAVO</t>
  </si>
  <si>
    <t>900343346-1</t>
  </si>
  <si>
    <t>CALLE 99 A  No 68 B - 60</t>
  </si>
  <si>
    <t>8125007</t>
  </si>
  <si>
    <t>SMNSOLUCIONESINTEGRALES@GMAIL.COM</t>
  </si>
  <si>
    <t>120-2019</t>
  </si>
  <si>
    <t>BRASMEDICA COLOMBIA S.A</t>
  </si>
  <si>
    <t>MINIMA CUANTIA 093-2019</t>
  </si>
  <si>
    <t xml:space="preserve">ADQUISICION DE INSUMOS PARA EL AREA DE MEDICINA FISICA Y REHABILITACION DEL HOSPITAL MILITAR CENTRAL </t>
  </si>
  <si>
    <t>CAROLINA ULLOA VELASQUEZ</t>
  </si>
  <si>
    <t>900103910-5</t>
  </si>
  <si>
    <t>CALLE 83 A No 23 - 82</t>
  </si>
  <si>
    <t>6103123</t>
  </si>
  <si>
    <t>GERENCIA@BRASMEDICA.COM</t>
  </si>
  <si>
    <t>113-2019</t>
  </si>
  <si>
    <t>TOP MEDICAL SYSTEM S.A</t>
  </si>
  <si>
    <t>SELECCIÓN ABREVIADA 013-2019</t>
  </si>
  <si>
    <t>ARRENDAMIENTO DE UN (1) EQUIPO DE RADIOLOGIA CONVENCIONAL QUE INCLUYA ADECUACION , INSTALACION, MANTENIMIENTO PREVENTIVO CORRECTIVO Y SOPORTE TECNICO.</t>
  </si>
  <si>
    <t>JAIME JOSE CAMARGO AILLON</t>
  </si>
  <si>
    <t>860350543-9</t>
  </si>
  <si>
    <t>CARRERA 18 A No 103 - 47</t>
  </si>
  <si>
    <t>8053992</t>
  </si>
  <si>
    <t>TOPMEDICAL@TOPMEDICAL.COM.CO</t>
  </si>
  <si>
    <t>115-2019</t>
  </si>
  <si>
    <t>SUBASTA INVERSA  002-2019</t>
  </si>
  <si>
    <t>CRISTINA WILCHES CARRASQUILLA</t>
  </si>
  <si>
    <t>CARRERA 28  No 78 - 27</t>
  </si>
  <si>
    <t>HCGLAGOS@GMAIL.COM</t>
  </si>
  <si>
    <t>116-2019</t>
  </si>
  <si>
    <t>COMERCIALIZADORA COMSILA SAS</t>
  </si>
  <si>
    <t>CARRERA 28  No  10 - 85</t>
  </si>
  <si>
    <t>077-2019</t>
  </si>
  <si>
    <t>SERVI PREVENTIVA SAS</t>
  </si>
  <si>
    <t>MINIMA CUANTIA 051-2019</t>
  </si>
  <si>
    <t>MANTENIMIENTO PREVENTIVO Y CORRECTIVO CON SUMINISTRO DE REPUESTOS NUEVOS NO REMANUFACTURADOS ORIGINALES, PARA EL EQUIPO DE TRANSPORTE DEL HOSPITAL MILITAR CENTRAL</t>
  </si>
  <si>
    <t>JAIR JAVIER GARCIA POLO</t>
  </si>
  <si>
    <t>JULIO CESAR SERRANO PERES</t>
  </si>
  <si>
    <t>AVENIDA BOYACA 49 - 22</t>
  </si>
  <si>
    <t>8053575</t>
  </si>
  <si>
    <t>SERVIPREVENTIVA.GER@GMAIL.CO</t>
  </si>
  <si>
    <t>900861579-0</t>
  </si>
  <si>
    <t>105-2019</t>
  </si>
  <si>
    <t>IMPORT SYSTEM SYS LTDA</t>
  </si>
  <si>
    <t>SELECCIÓN ABREVIADA 010-2019</t>
  </si>
  <si>
    <t>PRESTACION DE SERVICIOS PARA EL SUMINISTRO, INSTALACION, CONFIGURACION Y SOPORTE TECNICO DE FABRICA, PARA EQUIPOS DE COMUNICACIÓN</t>
  </si>
  <si>
    <t>HAROLD WILLIAM DURAN MARTINEZ</t>
  </si>
  <si>
    <t>830014277-5</t>
  </si>
  <si>
    <t>CALLE  75 B No 71 A - 09</t>
  </si>
  <si>
    <t>4302331</t>
  </si>
  <si>
    <t>HAROLD.DURAN@IMPORTSYSTEM.COM.CO</t>
  </si>
  <si>
    <t>JORGE ELIAS SALEJ</t>
  </si>
  <si>
    <t xml:space="preserve">               RUBEN DUQUE                                  </t>
  </si>
  <si>
    <t>058-2019</t>
  </si>
  <si>
    <t>MEDITEC S.A</t>
  </si>
  <si>
    <t>SUMINISTRO DE INSUMOS MEDICO QUIRURGICOS PARA LA REALIZACION DEL PROGRAMA QUIRURGICO EN LAS SALAS  DE CIRUGIA Y LOS DEMAS SERVICIOS QUE COMPONEN LA UNIDAD CLINICO QUIRURGICA DEL HOSPITAL MILITAR CENTRAL DECLARADOS DESIERTOS PROCESO DE LICITACION PUBLICA N 032-2018</t>
  </si>
  <si>
    <t>AMPARO REINOSO VENITEZ</t>
  </si>
  <si>
    <t>860038579-7</t>
  </si>
  <si>
    <t>CARRERA 7 No 155C - 20</t>
  </si>
  <si>
    <t>3381177</t>
  </si>
  <si>
    <t>MEDITEC@MEDITECSA.COM</t>
  </si>
  <si>
    <t>059-2019</t>
  </si>
  <si>
    <t>B BRAUN MEDICAL S,A</t>
  </si>
  <si>
    <t>HERNAN ADOLFO RAMON YEROVI</t>
  </si>
  <si>
    <t>860026442-5</t>
  </si>
  <si>
    <t>CALLE 44 No 8 - 31</t>
  </si>
  <si>
    <t>3403001</t>
  </si>
  <si>
    <t>INGRID.RANGEL@BBRAUM.COM</t>
  </si>
  <si>
    <t>062-2019</t>
  </si>
  <si>
    <t>M&amp;M EQUIPOS MEDICOS S.A.S</t>
  </si>
  <si>
    <t>064-2019</t>
  </si>
  <si>
    <t>LM INSTRUMENST S.A</t>
  </si>
  <si>
    <t>DIANA CRISTINA GARCIA NAVARRETE</t>
  </si>
  <si>
    <t>800077635-1</t>
  </si>
  <si>
    <t>CARRERA 68 D No 25 B - 86</t>
  </si>
  <si>
    <t>4272000</t>
  </si>
  <si>
    <t>ASLICITACION2@LMINSTRUMENS.COM.CO</t>
  </si>
  <si>
    <t>108-2019</t>
  </si>
  <si>
    <t>114-2019</t>
  </si>
  <si>
    <t>LUIS HERNANDO LEYVA NEIRA</t>
  </si>
  <si>
    <t>MINIMA CUANTIA  085-2019</t>
  </si>
  <si>
    <t>PRESTACION DE SERVICIO PARA LA ELABORACION DE PROTESIS DENTALES PARA EL SERVICIO DE SALUD ORAL Y CIRUGIA MAXILOFACIAL DEL HOSPITAL MILITAR.</t>
  </si>
  <si>
    <t>CAMILO ALBERTO ESLAVA JACOME</t>
  </si>
  <si>
    <t>LUIS HERNANDO LEIVA NEIRA</t>
  </si>
  <si>
    <t>19352271</t>
  </si>
  <si>
    <t>CALLE 87  No 22 - 16</t>
  </si>
  <si>
    <t>5335516</t>
  </si>
  <si>
    <t>LABDENTLEYVA@HOTMAIL.COM</t>
  </si>
  <si>
    <t>119-2019</t>
  </si>
  <si>
    <t>FRANCISCO JAVIER SANDOVAL BUITRAGO</t>
  </si>
  <si>
    <t>MINIMA CUANTIA 070-2019</t>
  </si>
  <si>
    <t>CONTRATAR EL SERVICIO DE CAFETERIA PARA LA ATENCION  DE LOS DIFERENTES EVENTOS QUE SE REALIZAN EN LA DIRECCION GENERAL DEL HOSPITAL MILITAR CENTRAL</t>
  </si>
  <si>
    <t>RICARDO BORDA PARRA</t>
  </si>
  <si>
    <t>5913405</t>
  </si>
  <si>
    <t>CALLE 116 A No 71 A - 13</t>
  </si>
  <si>
    <t>8059891</t>
  </si>
  <si>
    <t>GERENTECOMERCIAL@FJSB.COM</t>
  </si>
  <si>
    <t>127-2019</t>
  </si>
  <si>
    <t>MORARCI GROUP S.A.S</t>
  </si>
  <si>
    <t>MINIMA CUANTIA 087-2019</t>
  </si>
  <si>
    <t xml:space="preserve">SUMINISTRO DE LLANTAS PARA EL PARQUE AUTOMOTOR DEL HOSPITAL MILITAR CENTRAL </t>
  </si>
  <si>
    <t>GABRIEL ANGELLO MORENO ARCINIEGAS</t>
  </si>
  <si>
    <t>900110012-5</t>
  </si>
  <si>
    <t>CALLE 43 No 62 -24</t>
  </si>
  <si>
    <t>3091581</t>
  </si>
  <si>
    <t>LICITACIONES@MACROPARTES.COM</t>
  </si>
  <si>
    <t>STOCK PHARMACIA S.A.S</t>
  </si>
  <si>
    <t>MINIMA CUANTIA 063-2019</t>
  </si>
  <si>
    <t>ANGELA MUNEVAR</t>
  </si>
  <si>
    <t>YAQUELINE RODRIGUEZ SALAZAR</t>
  </si>
  <si>
    <t>900274326-6</t>
  </si>
  <si>
    <t>2687977</t>
  </si>
  <si>
    <t>STOCKPH@OUTLOOK.COM</t>
  </si>
  <si>
    <t>GERMAN GODOY GODOY</t>
  </si>
  <si>
    <t>117-2019</t>
  </si>
  <si>
    <t xml:space="preserve">CONSORCIO HOSPITAL MILITAR </t>
  </si>
  <si>
    <t>MINIMA CUANTIA 077-2019</t>
  </si>
  <si>
    <t xml:space="preserve">INTERVENTORIA TECNICA, ADMINISTRATIVA, JURIDICA, FINANCIERA, CONTABLE Y AMBIENTAL, AL CONTRATO DE OBRA CUYO OBJETO ES ADECUACION Y MANTENIMINETO DE LAS AREAS DE HOSPITALIZACION DEL PISO 11 DEL HOSPITAL MILITAR CENTRAL </t>
  </si>
  <si>
    <t>PATRICIA MEDINA FONSECA</t>
  </si>
  <si>
    <t>901286463-2</t>
  </si>
  <si>
    <t>CARRERA 7 No  70 A - 21</t>
  </si>
  <si>
    <t>3188174893</t>
  </si>
  <si>
    <t>GACPMF@YAHOO.ES</t>
  </si>
  <si>
    <t>122-2019</t>
  </si>
  <si>
    <t>FABIO LEON MENDEZ</t>
  </si>
  <si>
    <t xml:space="preserve">ADQUISICION DE EQUIPOS PARA EL SERVICIO DE MEDICINA FISICA Y REHABILITACION DEL HOSPITAL MILITAR CENTRAL </t>
  </si>
  <si>
    <t>FABIO LEON</t>
  </si>
  <si>
    <t>79593352</t>
  </si>
  <si>
    <t>CARRERA 67 A No 95 - 54</t>
  </si>
  <si>
    <t>3102107018</t>
  </si>
  <si>
    <t>VENTAS@TERAPIASLEON.COM</t>
  </si>
  <si>
    <t>121-2019</t>
  </si>
  <si>
    <t>BIOMERIEUX COLOMBIA S.A.S</t>
  </si>
  <si>
    <t>MINIMA CUANTIA 113-2019</t>
  </si>
  <si>
    <t xml:space="preserve">SUMINISTRO DE REACTIVOS E INSUMOS DE MICROBIOLOGIA DESTINADOS PARA EL LABORATORIO CLINICO DEL HOSPITAL MILITAR CENTRAL </t>
  </si>
  <si>
    <t>ANGELA PESCADOR VARGAS</t>
  </si>
  <si>
    <t>ROCIO MENDZ ALEMAN</t>
  </si>
  <si>
    <t>830023844-1</t>
  </si>
  <si>
    <t>CARREARA 7 No 127 - 48</t>
  </si>
  <si>
    <t>6476011</t>
  </si>
  <si>
    <t>NUBIA.MARTINEZ@BIOMERIEUX.COM</t>
  </si>
  <si>
    <t>126-2019</t>
  </si>
  <si>
    <t>RICARDO SAAVEDRA SIERRA</t>
  </si>
  <si>
    <t>MINIMA CUANTIA 050-2019</t>
  </si>
  <si>
    <t xml:space="preserve">PRESTACION DE SERVICIOS PARA CONFERENCIAS DE SOCIALIZACION EN HUMANIZACION PARA FUNCIONARIOS DEL HOSPITAL MILITAR CENTRAL </t>
  </si>
  <si>
    <t>JANNETH HORTTA CAMPOS</t>
  </si>
  <si>
    <t>80219384</t>
  </si>
  <si>
    <t>CALLE 12 B No  71 - 31 BLO 7 APT 604</t>
  </si>
  <si>
    <t>3115705390</t>
  </si>
  <si>
    <t>RICARDOSAAVEDRA2005@HOTMAIL.COM</t>
  </si>
  <si>
    <t>128-2019</t>
  </si>
  <si>
    <t>INSTITUTO DISTRITAL DE CIENCIA, BIOTECNOLOGIA E INNOVACION EN SALUD</t>
  </si>
  <si>
    <t>MINIMA CUANTIA 097-2019</t>
  </si>
  <si>
    <t xml:space="preserve">PRESTACION DEL SERVICIO DE IRRADIACION DE COMPONENTES SANGUINEOS (GLOBULOS ROJOS POBRES EN LEUCOCITOS, PLAQUETAS POBRES EN LEUCOCITOS Y CUP DE PLAQUETAS POR AFERESIS) PARA LA ATENCION DE LOS PACIENTES DE PEDIATRIA DEL HOSPITAL MILITAR CENTRAL </t>
  </si>
  <si>
    <t>GLORIA NEIRA SILVA</t>
  </si>
  <si>
    <t>BERNANDO ARMANDO CAMACHO RODRIGUEZ</t>
  </si>
  <si>
    <t>CARRERA 32 No 12 - 81</t>
  </si>
  <si>
    <t>3649620</t>
  </si>
  <si>
    <t>901034790-5</t>
  </si>
  <si>
    <t>BACAMACHO@IDCBIS.ORG.CO</t>
  </si>
  <si>
    <t>123-2019</t>
  </si>
  <si>
    <t>SUMINISTRO DE INSUMOS MEDICO QUIRURGICOS (BALONES INTRAGASTRICOS, SISTEMA PERCUTANEO PARA CIERRE DE HERIDAS ENDOVASCULARES Y ASAS PARA COLPOSCOPIA) DESIERTOS DE LA SELECCION ABREVIADA No 002 DE 2019.  INSUMOS REQUERIDOS PARA LA REALIZACION DEL PROGRAMA QUIRURGICO EN SALAS DE CIRUGIA DE LOS SERVICIOS QUIRURGICOS DE GINECOLOGIA, VASCULAR PERIFRICO Y GASTROENTEROLOGIA QUE COMPONEN LA UNIDAD MEDICA Y CLINICO QUIRURGICA DEL HOSPITAL MILITAR CENTRAL (GRUPO 4)</t>
  </si>
  <si>
    <t>ASLICTACIONES2@LMINSTRUMENS.COM.CO</t>
  </si>
  <si>
    <t>129-2019</t>
  </si>
  <si>
    <t>CONTRATACION DIRECTA 042-2019</t>
  </si>
  <si>
    <t>ADQUISICION DE DOS ESTIMULADORES DE NERVIO VAGO PARA PACIENTES QUE HACEN PARTE DEL SUBSISTEMA DE SALUD DE LAS FUERZAS MILITARES</t>
  </si>
  <si>
    <t>GABRIEL CENTENARO MEZA</t>
  </si>
  <si>
    <t>ELIZABETH GOMEZ OSSA</t>
  </si>
  <si>
    <t>CALLE 90 No 19 A - 49 OFIC 706</t>
  </si>
  <si>
    <t>GERENCIA@MEDIHUMANA.COM</t>
  </si>
  <si>
    <t>131-2019</t>
  </si>
  <si>
    <t>MINIMA CUANTIA 119-2019</t>
  </si>
  <si>
    <t xml:space="preserve">SUMINISTRO DE INSUMO MEDICO - QUIRURGICOS (AGUJAS E INTRODUCTORES DIAGNOSTICOS, PARA EL SERVICIO DE HEMODINAMIA, RADIOLOGIA VASCULAR Y NEUROCIRUGIA) DESIERTOS DE LA SELECCIÓN ABREVIADA No 002 DE 2019. INSUMO REQUERIDO PARA LA REALIZACION DEL PROGRAMA QUIRURGICO EN LAS SALAS DE CIRUGIA DEL SERVICO DE HEMODINAMIA, RADIOLOGIA, VASCULAR Y NEUROCIRUGIA QUE COMPONENLA UNIDAD MEDICA Y CLINICO QUIRURGICA DEL HOSPITAL MILITAR CENTRAL  </t>
  </si>
  <si>
    <t>7433291</t>
  </si>
  <si>
    <t>SECCOMERCIAL@WORDLMEDICAL.COM.CO</t>
  </si>
  <si>
    <t>132-2019</t>
  </si>
  <si>
    <t>CARLOS ANDRES CORREDOR SILVA</t>
  </si>
  <si>
    <t>CONTRATACION DIRECTA 046-2019</t>
  </si>
  <si>
    <t>PRESTACION DE SERVICIOS PROFESIONALES DE UN MEDICO RADIOLOGO, QUE REALICE PROCEDIMIENTOS, ANALISIS E INTERPRETACION Y REPORTE DE LAS IMÁGENES OBTENIDAS MEDIANTE RESONANCIA MAGNETICA, ARTRORESONANCIAS, TOMOGRAFIA COMPUTALIZADA, ECOGRAFIA, DOPPLER Y ECOGRAFIA DOPPLER COLOR DE VASOS PENEANOS CON FARMACOS VASOACTIVOS</t>
  </si>
  <si>
    <t>1019011655</t>
  </si>
  <si>
    <t>CARRERA 1 No 64 - 61 APTO 1208</t>
  </si>
  <si>
    <t>3168215720</t>
  </si>
  <si>
    <t>CARLOS_ANDRES31@HOTMAIL.COM</t>
  </si>
  <si>
    <t>118-2019</t>
  </si>
  <si>
    <t>LICITACION PUBLICA 001-2019</t>
  </si>
  <si>
    <t>ADQUISICION ADECUACION Y PUESTA EN FUNCIONAMIENTO DE UNA (1) AUTOCLAVE A VAPOR PARA LA CENTRAL DE ESTERILIZACION, UNA (1) CABINA DE FLUJO LAMINAR HORIZONTAL DE UN SOLO PUESTO, UN (1) BLOQUE DE CALOR SECO QUE INCLUYE UN TERMOMETRO CON TERMOPARES TIPO J Y K CALIBRADO PARA EL SERVICIO DE PATOLOGIA DEL HOSPITAL MILITAR CENTRAL</t>
  </si>
  <si>
    <t>ANGELA INDIRA VELANDIA MORA</t>
  </si>
  <si>
    <t>900170996-3</t>
  </si>
  <si>
    <t>CARRERA  23 No  54 - 37</t>
  </si>
  <si>
    <t>2114014</t>
  </si>
  <si>
    <t>INFO@SERVIMEDICALGROUP.COM</t>
  </si>
  <si>
    <t>124-2019</t>
  </si>
  <si>
    <t>MINIMA CUANTIA 115-2019</t>
  </si>
  <si>
    <t>SUMINISTRO DE INSUMOS MEDICO QUIRURGICOS (BALONES INTRAGASTRICOS, SISTEMA PERCUTANEO PARA CIERRE DE HERIDAS ENDOVASCULARES Y ASAS PARA COLPOSCOPIA) DESIERTOS DE LA SELECCION ABREVIADA No 002 DE 2019.  INSUMOS REQUERIDOS PARA LA REALIZACION DEL PROGRAMA QUIRURGICO EN SALAS DE CIRUGIA DE LOS SERVICIOS QUIRURGICOS DE GINECOLOGIA, VASCULAR PERIFERICO Y GASTROENTEROLOGIA QUE COMPONEN LA UNIDAD MEDICA Y CLINICO QUIRURGICA DEL HOSPITAL MILITAR CENTRAL (GRUPO 5)</t>
  </si>
  <si>
    <t>JUAN PABLO URIBE LOPEZ</t>
  </si>
  <si>
    <t>CARRERA 7 No 114  - 33</t>
  </si>
  <si>
    <t>125-2019</t>
  </si>
  <si>
    <t>HOSPITAL UNIVERSITARIO DE LA SAMARITANA E.S.E</t>
  </si>
  <si>
    <t>MINIMA CUANTIA 094-2019</t>
  </si>
  <si>
    <t>PRESTACION DE SERVICIOS DE SALUD PARA LA REALIZACION DE CIRUGIA MICROGRAFICA DE MOHS PARA PACIENTES DEL HOSPITAL MILITAR CENTRAL</t>
  </si>
  <si>
    <t xml:space="preserve">MARTHA PATRICIA ROBAYO </t>
  </si>
  <si>
    <t>HOSPITAL UNIVERSITARIO DE LA SAMARITA</t>
  </si>
  <si>
    <t>899999032-5</t>
  </si>
  <si>
    <t>CARRERA 8 No 0  - 29 SUR</t>
  </si>
  <si>
    <t>7077075</t>
  </si>
  <si>
    <t>COMPRAS.LIDER@HUS.ORG.CO</t>
  </si>
  <si>
    <t>133-2019</t>
  </si>
  <si>
    <t>INVERSIONES GRUPO ORAL S.A.S</t>
  </si>
  <si>
    <t>MINIMA CUANTIA 088-2019</t>
  </si>
  <si>
    <t>CONTRATACION DE EXAMENES EXTRAHOSPITALARIOS PARA ESTUDIOS RADIOGRAFICOS CON LA RESPECTIVA LECTURA DE TOMOGRAFIA AXIAL COMPUTALIZADA EN 3 D (VOLUMETRICA) DE MAXILARES SUPERIORES E INFERIOR Y BIMAXILAR Y ATM, RADIOGRAFIA DIGITAL DE PERFIL DE CARA Y TOMOGRAFIA LINEAL DE ARTICULACION TEMPOROMANDIBULAR TECNICA PANOREX, RADIOGRAFIA PERIAPICAL Y PERIAPICAL MILIMETRDA INDIVIDUAL Y JUEGO COMPLETO, RADIOGRAFIA.</t>
  </si>
  <si>
    <t>MARIA ANGELICA CRUZ CUBILLOS</t>
  </si>
  <si>
    <t>900098622-7</t>
  </si>
  <si>
    <t xml:space="preserve">AV  DORADO No 68 C - 61 LOCAL 132 </t>
  </si>
  <si>
    <t>7021244</t>
  </si>
  <si>
    <t>ADMIN@RXCIUDADSALITRE.CO</t>
  </si>
  <si>
    <t>136-2019</t>
  </si>
  <si>
    <t>IMPORTADORA COLOMBIA DE ARTICULOS ESPECIALES S.A.S</t>
  </si>
  <si>
    <t>MINIMA CUANTIA 120-2019</t>
  </si>
  <si>
    <t>SUMINISTRO DE CARROS PARA TRANSPORTE DE INSUMOS E INSTRUMENTAL, ARMARIO EN POLIPROPILENO Y CAJAS MULTIUSOS PARA EL HOSPITAL MILITAR CENTRAL</t>
  </si>
  <si>
    <t>KATHERINE MARTINEZ BAHAMON</t>
  </si>
  <si>
    <t>ANA LUCIA SIERRA MURCIA</t>
  </si>
  <si>
    <t>900068959-5</t>
  </si>
  <si>
    <t>CALLE 57 B SUR No 62 - 92 int 73</t>
  </si>
  <si>
    <t>7508102</t>
  </si>
  <si>
    <t>ADMINISTRACION@IMCARE.COM.CO</t>
  </si>
  <si>
    <t>141-2019</t>
  </si>
  <si>
    <t>HANNA INSTRUMENTS S.A.</t>
  </si>
  <si>
    <t>MINIMA CUANTIA 111-2019</t>
  </si>
  <si>
    <t>ADQUISICION DE UN (1) DE ORP, PH Y TEMPERATURA, INCLUIDOS SUS REACTIVOS, PARA FOTOMETRO MULTIPARAMETRO, PARA EL CONTROL DE LA CALIDAD DE AGUA DEL TANQUE DE HIDROTERAPIA DEL HOSPITAL MILITAR CENTRAL</t>
  </si>
  <si>
    <t>PABLO HERNANDO BOTERO MOTTA</t>
  </si>
  <si>
    <t>900352772-2</t>
  </si>
  <si>
    <t>CARRERA 98 No 25 G - 10 BODEGA 9</t>
  </si>
  <si>
    <t>5189995</t>
  </si>
  <si>
    <t>VENTAS@HANNACOLOMBIA.COM</t>
  </si>
  <si>
    <t>144-2019</t>
  </si>
  <si>
    <t>SOCIEDAD CAMERAL DE CERTIFICACION DIGITAL CERTICAMARA S.A</t>
  </si>
  <si>
    <t>MINIMA CUANTIA 095-2019</t>
  </si>
  <si>
    <t>ADQUISICION DE CERTIFICADOS DIGITALES TOKEN PARA REALIZAR LOS REQUISITOS DE SIIF NACION II DEL HOSPITAL MILITAR CENTRAL</t>
  </si>
  <si>
    <t>MARTHA JEANETH VARGAS VELOSA</t>
  </si>
  <si>
    <t>SUBDIRECCION FINANZAS</t>
  </si>
  <si>
    <t>LUZ MARINA RINCON MARTINEZ</t>
  </si>
  <si>
    <t>8300844337</t>
  </si>
  <si>
    <t>CARRERA 7 No 26  - 20</t>
  </si>
  <si>
    <t>3790300</t>
  </si>
  <si>
    <t>COMERCIAL@CERTICAMARA.COM</t>
  </si>
  <si>
    <t>145-2019</t>
  </si>
  <si>
    <t>MINIMA CUANTIA 116-2019</t>
  </si>
  <si>
    <t>ADQUISICION, INSTALACION Y PUESTA EN FUNCIONAMINETO DE UN (1) BLOQUE DE CALOR SECO QUE INCLUYE UN TERMOMETRO CON TERMOPARES TIPO J Y K CALIBRADO PARA EL SERVICIO DE PATOLOGIA DEL HOSPITAL MILITAR CENTRAL</t>
  </si>
  <si>
    <t>SOPORTEC@KAIKA.COM.CO</t>
  </si>
  <si>
    <t>130-2019</t>
  </si>
  <si>
    <t>PABLO RAMON GIL TORRES</t>
  </si>
  <si>
    <t>CONTRATACION DIRECTA 045-2019</t>
  </si>
  <si>
    <t>PRESTACION DE SERVICIOS PROFESIONALES DE UN ESPECIALISTA MEDICO INTERNISTA CON EXPERIENCIA EN NEUMOLOGIA PARA EL HOSPITAL MILITAR CENTRAL</t>
  </si>
  <si>
    <t>ROBIN ALONSO RADA ESCOBAR</t>
  </si>
  <si>
    <t>1110452764</t>
  </si>
  <si>
    <t>CALLE 31 No 13 A - 51 TORRE 2 APTO 2304</t>
  </si>
  <si>
    <t>3166912891</t>
  </si>
  <si>
    <t>PABLOGIL@OUTLOOK.COM</t>
  </si>
  <si>
    <t>112-2019</t>
  </si>
  <si>
    <t>BANCO POPULAR S.A</t>
  </si>
  <si>
    <t>SELECCIÓN ABREVIADA 014-2019</t>
  </si>
  <si>
    <t>CONTRATAR UN INTERMEDIARIO PUBLICO, PARA QUE TRAMITE, GESTIONE Y LIDERE LA VENTA A TRAVES DEL MECANISMO DEL MARTILLO O SUBASTA PUBLICA DE LOS BIENES MUEBLES OBSOLETOS, INSERVIBLES, Y ENAJENADOS DE PROPIEDAD DEL HOSPITAL MILITAR CENTRAL</t>
  </si>
  <si>
    <t>860007738-9</t>
  </si>
  <si>
    <t>CARRERA 8 No 16 - 85 P 8</t>
  </si>
  <si>
    <t>7560000</t>
  </si>
  <si>
    <t>ELMARTILLO@BANCOPOPULAR.COM.CO</t>
  </si>
  <si>
    <t>140-2019</t>
  </si>
  <si>
    <t>SELECCIÓN ABREVIADA 026-2019</t>
  </si>
  <si>
    <t>SUMINISTRO DE REACTIVOS E INSUMOS DESTINADOS PARA LAS AREAS DE COAGULACION, BIOLOGIA MOLECULAR Y MICROBIOLOGIA DEL LABORATORIO CLINICO DEL HOSPITAL MILITAR CENTRAL</t>
  </si>
  <si>
    <t>CARRERA 7 No 127 - 48</t>
  </si>
  <si>
    <t>134-2019</t>
  </si>
  <si>
    <t>GASTROMEDICS S.A.S</t>
  </si>
  <si>
    <t>SELECCIÓN ABREVIADA 018-2019</t>
  </si>
  <si>
    <t xml:space="preserve">PRESTACION DE SERVICIOS DE SALUD PARA LA RELIZACION DE EXAMNES DE ULTRASONOGRAFIA ENDOSCOPIA DIGESTIVA PARA USUARIOS DEL HOSPITAL MILITAR CENTRAL </t>
  </si>
  <si>
    <t>HAROLDO JULIAO NACITH</t>
  </si>
  <si>
    <t>YADIRA GARCIA BELLO</t>
  </si>
  <si>
    <t>900326680-3</t>
  </si>
  <si>
    <t>AV CALLE 127 No 19 A -28 C s 303</t>
  </si>
  <si>
    <t>6143704</t>
  </si>
  <si>
    <t>GASTRMEDICS@HOTMAIL.COM</t>
  </si>
  <si>
    <t>143-2019</t>
  </si>
  <si>
    <t>MINIMA CUANTIA 109-2019</t>
  </si>
  <si>
    <t>SUMINISTRO DE ELECTRODOS PARA RESONANCIA MAGNETICA, PARA EL SERVICIO DE IMÁGENES DIAGNOSTICAS DEL HOSPITAL MILITAR CENTRAL</t>
  </si>
  <si>
    <t>2889858</t>
  </si>
  <si>
    <t>SAMITOCA@HOTMAIL.COM</t>
  </si>
  <si>
    <t>149-2019</t>
  </si>
  <si>
    <t>CONSORCIO OBRAS JEP 2019</t>
  </si>
  <si>
    <t>ADECUACION Y MANTENIMIENTO DE AREAS DE HOSPITALIZACION PARA EL PISO 11 DEL HOSPITAL MILITAR CENTRAL,  NIVEL III Y IV</t>
  </si>
  <si>
    <t>NELSON MOSSOS</t>
  </si>
  <si>
    <t>JESUS EVELIO PINZON ROMERO</t>
  </si>
  <si>
    <t>147-2019</t>
  </si>
  <si>
    <t>CONTROL GROUP IND S.A.S</t>
  </si>
  <si>
    <t>MINIMA CUANTIA 100-2019</t>
  </si>
  <si>
    <t xml:space="preserve">ADQUISISICON DE CARROS PLASTICOS Y ESTIBAS PLASTICAS PARA EL AREA DE LAVANDERIA DEL HOSPITAL MILITAR CENTRAL </t>
  </si>
  <si>
    <t>CARMEN LUCIA KALLMANN ROMERO</t>
  </si>
  <si>
    <t>900209975-1</t>
  </si>
  <si>
    <t>CALLE 128 A No 53 A - 18</t>
  </si>
  <si>
    <t>5206629</t>
  </si>
  <si>
    <t>ADMICONTROLGROUP@GMAIL.COM</t>
  </si>
  <si>
    <t>142-2019</t>
  </si>
  <si>
    <t>MINIMA CUANTIA 107-2019</t>
  </si>
  <si>
    <t>SUMINISTRO DE REACTIVOS E INSUMOS DESTINADOS PARA EL DIAGNOSTICO DE ENFERMEDADES AUTOINMUNES EN EL AREA DE INMUNOLOGIA ESPECIAL DEL LABORATORIO CLINICO DEL HOSPITAL MILITAR CENTRAL</t>
  </si>
  <si>
    <t>151-2019</t>
  </si>
  <si>
    <t>EQUIPOS MEDICOS Y LABORATORIO EMELAB S.A.S</t>
  </si>
  <si>
    <t>MINIMA CUANTIA 132-2019</t>
  </si>
  <si>
    <t>ADQUISISICON E INSTALACION DE ESTANTERIA EN ACERO INOXIDABLE PARA LA CENTRAL DE ESTERILIZACION DEL HOSPITAL MILITAR CENTRAL</t>
  </si>
  <si>
    <t>148-2019</t>
  </si>
  <si>
    <t>RADIOLOGICAL PROTECTION SERVICES SAS</t>
  </si>
  <si>
    <t>MINIMA CUANTIA 117-2019</t>
  </si>
  <si>
    <t>CALIBRACION DE INTENSIMETROS MARCA BIODEX SYSTEM Y LUDLUM MODEL 3000 DEL SERVICIO DE MEDICINA NUCLEAR DEL HOSPITAL MILITAR CENTRAL</t>
  </si>
  <si>
    <t>JHOANA ANDREA LOPEZ BAEZ</t>
  </si>
  <si>
    <t>900430367-7</t>
  </si>
  <si>
    <t>CALLE 23 No 104  A - 36  OFI 15</t>
  </si>
  <si>
    <t>7559329</t>
  </si>
  <si>
    <t>GERENCIA@RPSERVICES.COM.CO</t>
  </si>
  <si>
    <t>152-2019</t>
  </si>
  <si>
    <t>POLARIS HOLDING S.A.S</t>
  </si>
  <si>
    <t>MINIMA CUANTIA 131-2019</t>
  </si>
  <si>
    <t>SUMINISTRO, INSTALACION Y PUESTA EN FUNCIONAMIENTO DE LAS ALARMAS PARA GASES MEDICINALES EN LAS AREAS DE UCI NEONATAL, URGENCIAS ELECTROFISIOLOGIA Y HEMODINAMIA.  LA CONEXIÓN DE LAS SEÑALES DE ALARMAS LOCALES DE BOMBAS DE VACIO Y OXIGENO CRIOGENICO A LA ALARMA MAESTRA UBICADA EN EL AREA DE GASES MEDICINALES DEL HOSPITAL MILITAR CENTRAL.</t>
  </si>
  <si>
    <t>OSCAR FERNEY PARRA BONILLA</t>
  </si>
  <si>
    <t>3174393976</t>
  </si>
  <si>
    <t>GASUAREZGASES01@UNIANDES.EDU.CO</t>
  </si>
  <si>
    <t>901104871-4</t>
  </si>
  <si>
    <t>150-2019</t>
  </si>
  <si>
    <t>LA PREVISORA S.A COMPAÑÍA DE SEGUROS</t>
  </si>
  <si>
    <t>MINIMA CUANTIA 130-2019</t>
  </si>
  <si>
    <t>ADQUISICION DE POLIZAS DE SEGURO OBLIGATORIO DE ACCIDNTE DE TRANSITO (SOAT) CON VIGENCIA DE UN AÑO CONTADO A PARTIR DE LA FECHA DE VENCIMIENTO DE CADA POLIZA PARA LOS VEHICULOS QUE CONFORMAN EL PARQUE AUTOMOTOR DEL ESTABLECIMIENTO PUBLICO HOSPITAL MILITR CENTRAL</t>
  </si>
  <si>
    <t>SILVIA LUCIA REYES ACEVEDO</t>
  </si>
  <si>
    <t>860002400-2</t>
  </si>
  <si>
    <t>CALLE 57 No 9 - 07</t>
  </si>
  <si>
    <t>3485757</t>
  </si>
  <si>
    <t>ELIZABETH.SILVA@LAPREVISORA.GOV.CO</t>
  </si>
  <si>
    <t>102-2019</t>
  </si>
  <si>
    <t>GLAXOSMITHKLINE S.A</t>
  </si>
  <si>
    <t>CONTRATACION DIRECTA  001-2019</t>
  </si>
  <si>
    <t xml:space="preserve">SUMINISTRO DE MEDICAMENTOS DE ALTO COSTO BELIMUMAB PARA PACIENTES HOSPITALIZADOS Y AMBULATORIOS DEL HOSPITAL MILITAR CENTRAL </t>
  </si>
  <si>
    <t>CATALINA MARIA SAAVEDRA FERREIRA</t>
  </si>
  <si>
    <t>830012969-4</t>
  </si>
  <si>
    <t>AVENIDA EL DORADO No 69 B - 45 PISO 9</t>
  </si>
  <si>
    <t>4178686</t>
  </si>
  <si>
    <t>CATALINA.A.ROSERO@GKS.COM</t>
  </si>
  <si>
    <t>137-2019</t>
  </si>
  <si>
    <t>LABORATORIOS ALCON DE COLOMBIA S.A</t>
  </si>
  <si>
    <t>MINIMA CUANTIA 106-2019</t>
  </si>
  <si>
    <t>MANTENIMIENTO PREVENTIVO Y LOS CORRECTIVOS QUE SEAN NECESARIOS INCLUIDO REPUESTOS ORIGINALES NUEVOS NO REMANUFACTURADOS PARA LOS EQUIPOS DE MARCA ALCON (UNIDAD VITRECTOMIA CON SITEMA DUAL)</t>
  </si>
  <si>
    <t>860019041-6</t>
  </si>
  <si>
    <t>CALLE 93 B No 16 - 31</t>
  </si>
  <si>
    <t>VICTORIA BRITO GOMEZ</t>
  </si>
  <si>
    <t>6544666</t>
  </si>
  <si>
    <t>ELIZABETH.VEGA@ALCON.COM</t>
  </si>
  <si>
    <t>ASESORIAS SERVICIO Y MANTENIMIENTO ASM INSTITUCIONALES SAS</t>
  </si>
  <si>
    <t>SELECCIÓN ABREVIADA  020-2019</t>
  </si>
  <si>
    <t xml:space="preserve">SERVICIO DE OPERACIÓN DEL SISTEMA DE TRATAMINETO DE AGUA RESIDUAL DOMESTICA DEL HOSPITAL MILITAR CENTRAL CON CAPACIDAD DE 4,2 LITROS, INCLUIDOS LOS CONSUMIBLES (BACTERIAS </t>
  </si>
  <si>
    <t>138-2019</t>
  </si>
  <si>
    <t>CARLOS ALBERTO VARGAS ARANZA</t>
  </si>
  <si>
    <t>900412457-5</t>
  </si>
  <si>
    <t>CARRERA 35 A No 56 - 58</t>
  </si>
  <si>
    <t>4584389 - 2219658</t>
  </si>
  <si>
    <t>ADMINISTRATIVO@ASMINSTITUCIONALES.COM</t>
  </si>
  <si>
    <t>139-2019</t>
  </si>
  <si>
    <t>CONSORCIO C 3</t>
  </si>
  <si>
    <t>SELECCIÓN ABREVIADA  019-2019</t>
  </si>
  <si>
    <t>"DISEÑO Y ADECUACION Y MANTENIMIENTO QUE CUMPLA CON REQUISITOS DE HABILITACION DE LA ENTRADA PRINCIPAL DE CONSULTA EXTERNA FASE III Y EL SERVICIO GENERAL DE TOMA DE MUESTRAS DEL HOSPITAL MILITAR CENTRAL</t>
  </si>
  <si>
    <t>CRISTOBAL BLOISE CLAVIJO</t>
  </si>
  <si>
    <t>19300872-2</t>
  </si>
  <si>
    <t>CARRERA 12 No 9 - 11</t>
  </si>
  <si>
    <t>4341708</t>
  </si>
  <si>
    <t>CRISTOBALBLOISE@HOTMAIL.COM</t>
  </si>
  <si>
    <t>FLORENCIA CAQUETA</t>
  </si>
  <si>
    <t>157-2019</t>
  </si>
  <si>
    <t>INVIVO BIOGENIERIA S.A.S</t>
  </si>
  <si>
    <t>MINIMA CUANTIA 103-2019</t>
  </si>
  <si>
    <t>ADQUISICION DE REMEEX FEMENINO PARA LOS USUARIOS DEL SERVICIO DE UROLOGIA DEL HOSPITAL MILITAR CENTRAL</t>
  </si>
  <si>
    <t>HUGO ORLANDO REBOLLEDO BOLAÑOS</t>
  </si>
  <si>
    <t>811021556-5</t>
  </si>
  <si>
    <t>CARRERA 43 A No 19 A - 87  OFI 212</t>
  </si>
  <si>
    <t>2610405</t>
  </si>
  <si>
    <t>CONTACTO@INVIVO.COM.CO</t>
  </si>
  <si>
    <t>135-2019</t>
  </si>
  <si>
    <t>CONTRATACION DIRECTA 043-2019</t>
  </si>
  <si>
    <t xml:space="preserve">SUSCRIPCION Y ACTUALIZACION DE OBRAS JURIDICAS LEGIS POR EL SISTEMA DE HOJAS SUSTITUIBLES CON ACCESO A INTERNET PARA LA OFICINA ASESORA JURIDICA DEL HOSPITAL MILITAR CENTRAL </t>
  </si>
  <si>
    <t>CLAUDIA MARIA ARROYAVE</t>
  </si>
  <si>
    <t>JOSE ANTONIO CUREA DIAZ</t>
  </si>
  <si>
    <t>AVENIDA CALLE 26 No 82 - 70</t>
  </si>
  <si>
    <t>SCLIENTES@LEGIS.COM.CO</t>
  </si>
  <si>
    <t>159-2019</t>
  </si>
  <si>
    <t>MINIMA CUANTIA 126-2019</t>
  </si>
  <si>
    <t>SUMINISTRO DE PRODUCTOS DE LIMPIEZA PARA EL HOSPITAL MILITAR CENTRAL</t>
  </si>
  <si>
    <t>CARRERA  28 No 78-27</t>
  </si>
  <si>
    <t>154-2019</t>
  </si>
  <si>
    <t>QUIMIOLAB SAS</t>
  </si>
  <si>
    <t>SELECCIÓN ABREVIADA 028-2019</t>
  </si>
  <si>
    <t>SUMINISTRO DE REACTIVOS E INSUMOS DESTINADOS PARA EL AREA DE REUMATOLOGIA E INMUNOLOGIA DEL LABORATORIO CLINICO DEL HOSPITAL MILITAR CENTRAL</t>
  </si>
  <si>
    <t>CONSUELO ROMERO</t>
  </si>
  <si>
    <t>CARRERA 98 B No 14 - 60 APTO 201 T 9</t>
  </si>
  <si>
    <t>155-2019</t>
  </si>
  <si>
    <t>BIOSCIENCES SAS</t>
  </si>
  <si>
    <t>EDGARDO BULLA PINZON</t>
  </si>
  <si>
    <t xml:space="preserve">CARRERA 18  A No 137  - 49 </t>
  </si>
  <si>
    <t>2589640</t>
  </si>
  <si>
    <t>COMERCIAL@BIOSCIENCES.COM.CO</t>
  </si>
  <si>
    <t>900222640-1</t>
  </si>
  <si>
    <t>156-2019</t>
  </si>
  <si>
    <t>BYO COLOMBIA SAS</t>
  </si>
  <si>
    <t>PEDRO DI DIO</t>
  </si>
  <si>
    <t>CALLE 93 No 11 A - 28 ofic 701</t>
  </si>
  <si>
    <t>7420169</t>
  </si>
  <si>
    <t>DIRECCION@BYOLATAM.COM</t>
  </si>
  <si>
    <t>900863463-4</t>
  </si>
  <si>
    <t>178-2019</t>
  </si>
  <si>
    <t>BIOTRONITECH COLOMBIA S.A</t>
  </si>
  <si>
    <t>CONTRATACION DIRECTA 048-2019</t>
  </si>
  <si>
    <t xml:space="preserve">MANTENIMIENTO PREVENTIVO Y LOS CORRECTIVOS QUE SEAN NECESARIOS SUMINISTRO DE REPUESTOS ACCESORIOS INSUMOS Y CONSUMIBLES ORIGINALES NUVOS NO REMANUFACTURADOS PARA LOS EQUIPOS DE MARCA KARL STORZ( TORRE DE LAPAROSCOPIA, FUENTES DE LUZ, VIDEOS PROCESADORES,RESECTOSCOPIOS CISTOSCOPIOS OPTICAS LASER) DE LOS SERVICIOS DE GASTROENTEROLOGIA, OTORRINONARINGOLOGIA, NEUMOLOGIA Y CIRUGIA DEL HOSPITAL MILITAR </t>
  </si>
  <si>
    <t>HERNANDO HARKER FRANCO</t>
  </si>
  <si>
    <t>860506831-7</t>
  </si>
  <si>
    <t>CALLE 123 No 7 - 50</t>
  </si>
  <si>
    <t>6583100</t>
  </si>
  <si>
    <t>ADRIANA.CASTRO@BIOTRONITECH.COM.CO</t>
  </si>
  <si>
    <t>170-2019</t>
  </si>
  <si>
    <t>PINELEC LIMITADA</t>
  </si>
  <si>
    <t>ADQUISICION DE MOBILIARIO PARA LOS FARMACIAS DEL HOSPITAL MILITAR CENTRAL</t>
  </si>
  <si>
    <t>ELIAS MORA VARGAS</t>
  </si>
  <si>
    <t>UBERTH CAMARGO CAMARGO</t>
  </si>
  <si>
    <t>CARRERA 56 No 22-66</t>
  </si>
  <si>
    <t>2629915</t>
  </si>
  <si>
    <t>LICITACIONES@PINELEC.COM</t>
  </si>
  <si>
    <t>800097356-5</t>
  </si>
  <si>
    <t>162-2019</t>
  </si>
  <si>
    <t>SELECCIÓN ABREVIADA 022-2019</t>
  </si>
  <si>
    <t>ARRENDAMIENTO DE NUEVE (9) EQUIPOS DE ECOGRAFIA PARA EL SERVICIO DE RADIOLOGIA DE IMÁGENES DIAGNOSTICA</t>
  </si>
  <si>
    <t>VENTASMEDICOS@IMPULMEDICOS.COM</t>
  </si>
  <si>
    <t>176-2019</t>
  </si>
  <si>
    <t>TOOLBOX SOLUTIONS SAS</t>
  </si>
  <si>
    <t>ADQUISICION DE ELEMENTOS DE ASEO Y LIMPIEZA PARA VEHICULOS DEL PARQUE AUTOMOTOR DEL HOSPITAL MILITAR CENTRAL</t>
  </si>
  <si>
    <t>LILIBETH LONDOÑO RODRIGUEZ</t>
  </si>
  <si>
    <t>901148500-6</t>
  </si>
  <si>
    <t>CALLE 15 No 29 - 67</t>
  </si>
  <si>
    <t>9278202</t>
  </si>
  <si>
    <t>CONTACTOTOOLBOXSAS@GAMIL.COM</t>
  </si>
  <si>
    <t>169-2019</t>
  </si>
  <si>
    <t>GRUPO SABERES SAS</t>
  </si>
  <si>
    <t>MINIMA CUANTIA 133-2019</t>
  </si>
  <si>
    <t>LICENCIAMINETO DE SISTEMA DE GESTION ACADEMICA Y ADMINISTRATIVA "SISTEMA SABERES" Y SISTEMA DE PRACTICAS EN EL HOSPITAL MILITAR CENTRAL</t>
  </si>
  <si>
    <t>LADY YURANI MORA MORENO</t>
  </si>
  <si>
    <t>CALLE 12 No 5 - 35 T3 404</t>
  </si>
  <si>
    <t>3152402261</t>
  </si>
  <si>
    <t>INFO@SABERES.COM</t>
  </si>
  <si>
    <t>900105250-1</t>
  </si>
  <si>
    <t>164-2019</t>
  </si>
  <si>
    <t>PROYECTOS AMBIENTALES S.A.S EPS</t>
  </si>
  <si>
    <t>MINIMA CUANTIA 123-2019</t>
  </si>
  <si>
    <t>SERVICIO DE GESTION EXTERNA (RECOLECCION, TRANSPORTE, TRATAMIENTO Y DISPOSICION FINAL)PARA LOS RESIDUOS PELIGROSOS DE RIESGO QUIMICO INCLUYENDO RECIPIENTES PARA EL ALMACENAMIENTO TEMPORAL CENTRAL DE LA INSTITUCION</t>
  </si>
  <si>
    <t>INGRID  LILIANA ARIZA MORENO</t>
  </si>
  <si>
    <t>800219154-1</t>
  </si>
  <si>
    <t>CALLE 57 No 6 B - 18 CASA 22 MANZANA G</t>
  </si>
  <si>
    <t>2677710</t>
  </si>
  <si>
    <t>GERENCIA@PROYECTOSAMBIENTALESSA.COM</t>
  </si>
  <si>
    <t>IBAGUE</t>
  </si>
  <si>
    <t>166-2019</t>
  </si>
  <si>
    <t>RADPROCT LTDA</t>
  </si>
  <si>
    <t>MINIMA CUANTIA 138-2019</t>
  </si>
  <si>
    <t>PRESTACION DE SERVICIOS DE LECTURA DOSIMETRIA PERSONAL PARA EL SEGUIMIENTO DE LAS DOSIS RECIBIDAS POR LOS TRABAJADORES OCUPACIONALMENTE EXPUESTOS A RADIACIONES IONIZANTES DE LOS DIFRENTES SERVICIOS DEL HOSPITAL MILITAR CENTRAL</t>
  </si>
  <si>
    <t>LINA ADRIANA RODRIGUEZ PULIDO</t>
  </si>
  <si>
    <t>CARRERA 14 No 87 - 60</t>
  </si>
  <si>
    <t>2368554</t>
  </si>
  <si>
    <t>SOPORTE@RADPROCT.COM</t>
  </si>
  <si>
    <t>168-2019</t>
  </si>
  <si>
    <t>MILENNIUM MEDICAL SUPPLIER S.A.S</t>
  </si>
  <si>
    <t>MINIMA CUANTIA 134-2019</t>
  </si>
  <si>
    <t>MANTENIMIENTO PREVENTIVO Y CORRECTIVO INCLUIDO REPUESTOS NUEVOS NO REMANUFACTURADOS DEL EQUIPO DE TROMBOELASTOGRAFIA TEG 5000 DEL SERVICIO DE SALAS DE CIRUGIA DEL HOSPITAL MILITAR CENTRAL</t>
  </si>
  <si>
    <t>STELLA TORRES PUENTES</t>
  </si>
  <si>
    <t>800162425-3</t>
  </si>
  <si>
    <t>CARRERA 23 No 124-87  OFF  804 T II</t>
  </si>
  <si>
    <t>6191583</t>
  </si>
  <si>
    <t>LINA.RAMIREZ@MILMEDICAL.NET</t>
  </si>
  <si>
    <t>900167249-9</t>
  </si>
  <si>
    <t>173-2019</t>
  </si>
  <si>
    <t>LICITACION PUBLICA 006-2019</t>
  </si>
  <si>
    <t>ADQUISICION DE ELEMENTOS PARA MOBILIARIO Y COMPLEMENTO DE HABITACIONES Y ELEMENTOS PARA CONFECCION DE PRENDAS HOSPITALARIAS  DEL HOSPITAL MILITAR CENTRAL</t>
  </si>
  <si>
    <t>172-2019</t>
  </si>
  <si>
    <t>MANUFACTURAS CREARE SAS GRUPO 2</t>
  </si>
  <si>
    <t>OSCAR JULIAN CESPEDES</t>
  </si>
  <si>
    <t>LIGIA STELLA GONZALEZ</t>
  </si>
  <si>
    <t>900361753-0</t>
  </si>
  <si>
    <t>CALLE 56 No 20 - 21</t>
  </si>
  <si>
    <t>2559347</t>
  </si>
  <si>
    <t>M.CREARE@GMAIL.COM</t>
  </si>
  <si>
    <t>171-2019</t>
  </si>
  <si>
    <t>COLCHONES PRODESANSO SAS</t>
  </si>
  <si>
    <t>LAUREANO CUADROS DUARTE</t>
  </si>
  <si>
    <t>CARRERA 100 No 133 A - 36</t>
  </si>
  <si>
    <t>6824648</t>
  </si>
  <si>
    <t>LICITACIONES@COLCHONESPRODESCANSO.COM</t>
  </si>
  <si>
    <t>830010270-6</t>
  </si>
  <si>
    <t>180-2019</t>
  </si>
  <si>
    <t>FUNDACION DOMYNET</t>
  </si>
  <si>
    <t>MINIMA CUANTIA 142-2019</t>
  </si>
  <si>
    <t>ADQUISICION DE UN (1) ROBOT HUMANOIDE NAO PARA EL SERVICIO DE MEDICINA FISICA Y REHABILITACION DEL HOSPITAL MILITAR CENTRAL</t>
  </si>
  <si>
    <t>TITO ALBERTO NUNCIRA GACHARNA</t>
  </si>
  <si>
    <t>CALLE 24 F No 85 B - 14</t>
  </si>
  <si>
    <t>3017239607</t>
  </si>
  <si>
    <t>FUNDACIONDOMYNET@GMAIL.COM</t>
  </si>
  <si>
    <t>901154214-9</t>
  </si>
  <si>
    <t>SELECCIÓN ABREVIADA 016-2019</t>
  </si>
  <si>
    <t xml:space="preserve">WILLIAM QUIROGA </t>
  </si>
  <si>
    <t xml:space="preserve">CONTRATISTA </t>
  </si>
  <si>
    <t>179-2019</t>
  </si>
  <si>
    <t>MINIMA CUANTIA 128-2019</t>
  </si>
  <si>
    <t>TECNOINDUSTRIAL DE EXTINTORES</t>
  </si>
  <si>
    <t>SERVICIO DE REVISION, MANTENIMINETO TECNICO, PREVENTIVO-CORRECTIVO Y RECARGA A LOS EXTINTORES DE LAS DIFERENTES AREAS DEL HOSPIAL MILITAR CENTRAL</t>
  </si>
  <si>
    <t>MARIA TORIFIO SANCHEZ</t>
  </si>
  <si>
    <t>EDER GIOVANNY CASTIBLANCO</t>
  </si>
  <si>
    <t>AV 1 DE MAYO 6- 74 SUR</t>
  </si>
  <si>
    <t>5602572</t>
  </si>
  <si>
    <t>TECNOINDUSTRIAL_DEEXTINTORES@YAHOO.COM</t>
  </si>
  <si>
    <t>80807003-8</t>
  </si>
  <si>
    <t>163-2019</t>
  </si>
  <si>
    <t>MINIMA CUANTIA  084-2019</t>
  </si>
  <si>
    <t>LA MUELA S.A.S</t>
  </si>
  <si>
    <t xml:space="preserve">ADQUISICION DE INSTRUMENTAL BASICO Y QUIRURGICO PARA EL SERVICIO DE SALUD ORAL Y CIRUGIA MAXILOFACIAL DEL HOSPITAL MILITAR CENTRAL </t>
  </si>
  <si>
    <t>DIEGO ARMANDO CALPA JEREZ</t>
  </si>
  <si>
    <t>CALLE 38 No 35 - 53 EL PRADO</t>
  </si>
  <si>
    <t>6340022</t>
  </si>
  <si>
    <t>LICITACIONES@LAMUELACOM</t>
  </si>
  <si>
    <t>804009440-5</t>
  </si>
  <si>
    <t>160-2019</t>
  </si>
  <si>
    <t>MINIMA CUANTIA 135-2019</t>
  </si>
  <si>
    <t>ARROW MEDICAL S.A.S</t>
  </si>
  <si>
    <t>MANTENIMIENTO PREVENTIVO Y CORRECTIVOS QUE SEAN NECESARIOS INCLUYENDO REPUESTOS ORIGINALES NUEVOS NO REMANUFACTURADOS DE LAS MAQUINA EXTRACORPOREA TERUMO MODELO SYSTEM 1 SRIE 1268 DEL SERVICO DE SALAS DE CIRUGIA DEL HOSPITAL MILITAR CENTRAL</t>
  </si>
  <si>
    <t>JUAN GUILLERMO TIRADO TOBON</t>
  </si>
  <si>
    <t>CALLE 23 No 43 A - 100</t>
  </si>
  <si>
    <t xml:space="preserve"> 3561111</t>
  </si>
  <si>
    <t>ASISTENTECOMERCIAL@ARMOCSA.COM</t>
  </si>
  <si>
    <t>811001723-3</t>
  </si>
  <si>
    <t>MINIMA CUANTIA 118-2019</t>
  </si>
  <si>
    <t>MINIMA CUANTIA 004-2019</t>
  </si>
  <si>
    <t>SELECCIÓN ABREVIADA 002-2019</t>
  </si>
  <si>
    <t>161-2019</t>
  </si>
  <si>
    <t>CONTRATACION DIRECTA 039-2019</t>
  </si>
  <si>
    <t>CONTROL ONLINE S.A.S</t>
  </si>
  <si>
    <t>CARLOS JULIO NIETO GOMEZ</t>
  </si>
  <si>
    <t>830041538-7</t>
  </si>
  <si>
    <t>AV EL DORADO 69-63 OFC 209</t>
  </si>
  <si>
    <t>6108825-3108542109</t>
  </si>
  <si>
    <t>LENI.CORDERO@CONTROLONLINE.COM.CO</t>
  </si>
  <si>
    <t>196-2019</t>
  </si>
  <si>
    <t>MINIMA CUANTIA 139-2019</t>
  </si>
  <si>
    <t>INDUSTRIAS MEDICAS SAN PEDRO SAS</t>
  </si>
  <si>
    <t>HECTOR MAURICIO SABOGAL</t>
  </si>
  <si>
    <t>JUAN DAVID LONDOÑO ALVAREZ</t>
  </si>
  <si>
    <t>CARRERA 47 No 100 SUR - 40 BODEGA 14</t>
  </si>
  <si>
    <t>2- 4855654</t>
  </si>
  <si>
    <t>MAYELY.MALAGO@IMSAMPEDRO.COM</t>
  </si>
  <si>
    <t>811032919-2</t>
  </si>
  <si>
    <t>LA ESTRELLA ANTIOQUIA</t>
  </si>
  <si>
    <t>199-2019</t>
  </si>
  <si>
    <t>LICITACION PUBLICA 009-2019</t>
  </si>
  <si>
    <t>ADQUISICION DE INSTRUMENTAL QUIRURGICO PARA LA UNIDAD CLINICO QUIRURGICA DEL HOSPITAL MILITAR CENTRAL</t>
  </si>
  <si>
    <t>LUIS EDUARDO MORENO MORENO</t>
  </si>
  <si>
    <t>GERENCIA@BIOTRONITECH.COM.CO</t>
  </si>
  <si>
    <t>200-2019</t>
  </si>
  <si>
    <t>ALEMKO MEDICAL S.A.S</t>
  </si>
  <si>
    <t>LUIS ALBERTO RUIZ ROBLES</t>
  </si>
  <si>
    <t>ANDRE HENRICHFREISE</t>
  </si>
  <si>
    <t>CALLE 86 No 18 - 24 OFI 202</t>
  </si>
  <si>
    <t>3228066333</t>
  </si>
  <si>
    <t>VENTAS@ALEMKO.CO</t>
  </si>
  <si>
    <t>900995746-1</t>
  </si>
  <si>
    <t>198-2019</t>
  </si>
  <si>
    <t>MARTHA LIGIA CASTAÑO ARROYO GRUPO 1,6,9,12,13                   WILLIAM ARBELAEZ GRUPO 2,3,5,7  IVONNE DIAZ GRUPO 10                  WILLIAM SANCHEZ GRUPO 4,8,11</t>
  </si>
  <si>
    <t>7441740</t>
  </si>
  <si>
    <t>CVERDIGUER@QUIRURGICOSLTDA.COM</t>
  </si>
  <si>
    <t>205-2019</t>
  </si>
  <si>
    <t>MINIMA CUANTIA 159-2019</t>
  </si>
  <si>
    <t>GLORIA EDILMA RAMOS</t>
  </si>
  <si>
    <t>AUTOPISTA MEDELLIN KM 2,5 CENTRO INDUSTRIAL PORTOS SABANA 80 BODEGA 50</t>
  </si>
  <si>
    <t xml:space="preserve">SUMINISTRO DE INSUMOS PARA EL DIAGNOSTICO Y SEGUIMIENTO DE ENFERMEDADES, ALTERACIONES Y TROMBOPATIAS DEL AREA DE COAGULACION PARA LOS USUARIOS DEL HOSPITAL MILITAR CENTRAL </t>
  </si>
  <si>
    <t>175-2019</t>
  </si>
  <si>
    <t>SOLUCIONES INTEGRALES DE OFICINA S.A.S</t>
  </si>
  <si>
    <t>ANA GONZALEZ</t>
  </si>
  <si>
    <t>CALLE 65 No 13 - 50 OFIC 603</t>
  </si>
  <si>
    <t>7043251</t>
  </si>
  <si>
    <t>830080652-5</t>
  </si>
  <si>
    <t>AGONZALEZ@SIOLTDA.COM</t>
  </si>
  <si>
    <t>174-2019</t>
  </si>
  <si>
    <t>KAMEX INTERNACIONAL S.A GRUPO 4 Y 11</t>
  </si>
  <si>
    <t>MIRIAM LUCIA AVILA</t>
  </si>
  <si>
    <t>CARRERA 8 E No 6 - 10 VARIANTE CAJICA- ZIPAQUIRA</t>
  </si>
  <si>
    <t>5932525</t>
  </si>
  <si>
    <t>JEFE.LICITACIONES@KAMEXINTERNACIONAL.COM.CO</t>
  </si>
  <si>
    <t>CAJICA</t>
  </si>
  <si>
    <t>800060704-5</t>
  </si>
  <si>
    <t>194-2019</t>
  </si>
  <si>
    <t>MINIMA CUANTIA 147-2019</t>
  </si>
  <si>
    <t>MILMEDICA EQUIPOS S.A.S</t>
  </si>
  <si>
    <t>PRESTACION DE SERVICIOS PARA LA REALIZACION DE ESTUDIO ESTEROLITOGRAFICO PARA DISEÑO Y PLANTEAMIENTO DE LA RECONSTRUCCION PARA PACIENTES CON SECUELAS DE TRAUMA FACIALES</t>
  </si>
  <si>
    <t xml:space="preserve">MANTENIMINETO PREVENTIVO (AFILADO,AJUSTE,LUBRICACION Y DESMANCHADO) Y MANTENIMIENTO CORRECTIVO, INCLUIDO REPUESTOS NUEVOS NO REMANUFACTURADOS PARA LAS UNIDADES DE INSTRUMENTAL QUIRURGICO BASICO Y ESPECIALIZADO PARA LAS SALAS DE CIRUGIA </t>
  </si>
  <si>
    <t>LUIS ALFONSO PRADA RUEDA</t>
  </si>
  <si>
    <t>CALLE 77 No 26 - 15</t>
  </si>
  <si>
    <t>900500349-5</t>
  </si>
  <si>
    <t>5415413</t>
  </si>
  <si>
    <t>MILMEDICALEQUIPOS@HOTMAIL.COM</t>
  </si>
  <si>
    <t>JILBER PEÑA SARAY</t>
  </si>
  <si>
    <t>204-2019</t>
  </si>
  <si>
    <t>MINIMA CUANTIA 154-2019</t>
  </si>
  <si>
    <t>COMCI S.A.S</t>
  </si>
  <si>
    <t xml:space="preserve">CALIBRACION DE ACTIVIMETROS DEL SERVICIO DE MEDICINA NUCLEAR DEL HOSPITAL MILITAR CENTRAL </t>
  </si>
  <si>
    <t>MIGUEL ANGEL CHONA ALBARRACIN</t>
  </si>
  <si>
    <t>CALLE 24 C No 26 - 10</t>
  </si>
  <si>
    <t>2445000</t>
  </si>
  <si>
    <t>GERENCIA@COMCIN.COM.CO</t>
  </si>
  <si>
    <t>830014072-2</t>
  </si>
  <si>
    <t>193-2019</t>
  </si>
  <si>
    <t>SELECCIÓN ABREVIADA 023-2019</t>
  </si>
  <si>
    <t>FRESENIUS KABI COLOMBIA S.A.S</t>
  </si>
  <si>
    <t>SUMINISTRO DE INSUMOS (DECLARADOS DESIERTOS LICITACION PUBLICA No 024-2018)NECESARIOS PARA LA RECOLECCION, PROCESAMIENTO DE LAS UNIDADES DE SANGRE COLECTADOR PARA LOS DONANTES Y PACIENTES ATENDIDOS EN EL BANCO DE SANGRE Y SERVICIO DE TRANSFUCION DEL HOSPITAL MILITAR CENTRAL</t>
  </si>
  <si>
    <t>AMIT KATARIA</t>
  </si>
  <si>
    <t>AV CARRERA 7 No 155 C - 20 PISO 40 TORRE E</t>
  </si>
  <si>
    <t>7560404</t>
  </si>
  <si>
    <t>KABI.COL.SAC@FRESENIUS-KABI.COM</t>
  </si>
  <si>
    <t>900402080-1</t>
  </si>
  <si>
    <t>211-2019</t>
  </si>
  <si>
    <t>SELECCIÓN ABREVIADA 034-2019</t>
  </si>
  <si>
    <t>CREACIONES BAGS STAR SA.S.</t>
  </si>
  <si>
    <t>EDNA ROSSEMERY RODRIGUEZ</t>
  </si>
  <si>
    <t>900416534-2</t>
  </si>
  <si>
    <t>CARRERA 7 No 22A - 87 SUR</t>
  </si>
  <si>
    <t>8132146</t>
  </si>
  <si>
    <t>CREACIONES.STAR@HOTMAIL.COM</t>
  </si>
  <si>
    <t>212-2019</t>
  </si>
  <si>
    <t>ASESORIA Y PRODUCTOS EN PREVENCION ASPRESEG</t>
  </si>
  <si>
    <t>SUMINISTRO DE ELEMENTOS Y EQUIPOS DE PROTECCION PERSONAL PARA LA SEGURIDAD DE LOS TRABAJADORES, ESTUDIANTES Y PERSONAL EN COMISION DEL HOSPITAL MILITAR CENTRAL DE ACUERDO A LOS RIESGOS LABORALES</t>
  </si>
  <si>
    <t xml:space="preserve">MARCO FIDEL SUAREZ </t>
  </si>
  <si>
    <t>CARRERA 43 No 10 A - 52</t>
  </si>
  <si>
    <t>4069600</t>
  </si>
  <si>
    <t>LICITACIONES@ASPRESEG.COM</t>
  </si>
  <si>
    <t>900642766-2</t>
  </si>
  <si>
    <t>207-2019</t>
  </si>
  <si>
    <t>SELECCIÓN ABREVIADA 037-2019</t>
  </si>
  <si>
    <t>GRUPO GEMLSA S.A</t>
  </si>
  <si>
    <t>SUMINISTRO DE REPUESTOS NUEVOS NO REMANUFACTURADOS PARA EL MANTENIMIENTO PREVENTVO Y CORRECTIVO DE LOS EQUIPOS DE LAVANDERIA DEL HOSPITAL MILITAR CENTRAL</t>
  </si>
  <si>
    <t>JORGE HERNANDO PINZON</t>
  </si>
  <si>
    <t>CALLE 12 A No 68 C- 03</t>
  </si>
  <si>
    <t>7430070</t>
  </si>
  <si>
    <t>900257051-4</t>
  </si>
  <si>
    <t>LICITACIONES.GEMLSA@GMAIL.COM</t>
  </si>
  <si>
    <t>208-2019</t>
  </si>
  <si>
    <t>MINIMA CUANTIA 150-2019</t>
  </si>
  <si>
    <t>INGENIERIA Y PRESTACIONES S.A.S</t>
  </si>
  <si>
    <t xml:space="preserve">ADQUISICION DE ELEMENTOS PARA LA REDUCCION, RESPUESTA Y RECUPERACION DE EMERGENCIAS, CALAMIDAD PUBLICA Y DESASTRES DENTRO Y FUERA DE LAS INSTALACIONES DEL HOSPITAL MILITAR CENTRAL  </t>
  </si>
  <si>
    <t xml:space="preserve">LUIS HERNANDO GONZALEZ </t>
  </si>
  <si>
    <t>CALLE 51 N No 1N - 03</t>
  </si>
  <si>
    <t>4359427</t>
  </si>
  <si>
    <t>LICITACIONES@INRESA.CC</t>
  </si>
  <si>
    <t>800193759-0</t>
  </si>
  <si>
    <t>210-2019</t>
  </si>
  <si>
    <t>MINIMA CUANTIA 170-2019</t>
  </si>
  <si>
    <t>INCOMELEC S.A.S</t>
  </si>
  <si>
    <t xml:space="preserve">ADQUISICION DE INSUMOS PARA EL CAJERO AUTOMATICO Y LA CAJA MANUAL DE TALANQUERAS DE INGRESO DEL PARQUEADERO PUBLICO DEL HOSPITAL MILITAR CENTRAL </t>
  </si>
  <si>
    <t>KRIS DE SUTTER GOMEZ</t>
  </si>
  <si>
    <t>900075980</t>
  </si>
  <si>
    <t>CARRERA 49 B No 93 -31</t>
  </si>
  <si>
    <t>5335184</t>
  </si>
  <si>
    <t>INFO@INCOMELEC.COM.CO</t>
  </si>
  <si>
    <t>203-2019</t>
  </si>
  <si>
    <t>LICITACION PUBLICA 004-2019</t>
  </si>
  <si>
    <t>GRUPO EMPRESARIAL PINZON MUÑOZ</t>
  </si>
  <si>
    <t xml:space="preserve">MODERNIZACION Y AUTOMATIZACION DEL SISTEMA DE BOMBEO DE AGUA POTABLE O SISTEMA HIDROSANITARIO  (CAMBIO GENERAL DE MOTOBOMBAS, CONTROL ELECTRICO, IMPLEMENTACION DEL SISEMA DE MONITOREO LOCAL, IMPLEMENTACION COMINICACION POR RADIO FRECUENCIA, IMPLEMENTACION SISTEMA DE NIVEL AUTOMATICO LLENADO PARA EL TANQUE DE CAPTACION, LOS TANQUES DE ALMACENAMIENTO Y CASETAS 1-2 DE DESCOMPRESION, INCLUYENDO LAS TUBERIAS Y ACTIVIDADES REQUERIDAS PARA SU BUEN FUNCIONAMIENTO, IMPERMEABILIZACION DE CUBIERTA DE LOS TANQUES DE ALMACENAMIENTO SUR Y NORTE, IMPERMEABILIZACION CASETA 1-2,  IMPERMEABILIZACION GENERAL AL TANQUE DE CAPTACION CUBIERT Y MUROS) </t>
  </si>
  <si>
    <t>JORGE PINZON CASTIBLANCO</t>
  </si>
  <si>
    <t>LICITACIONES.GEPM@GMAIL.COM</t>
  </si>
  <si>
    <t>900372215-7</t>
  </si>
  <si>
    <t>146-2019</t>
  </si>
  <si>
    <t>CONTRATACION DIRECTA 047-2019</t>
  </si>
  <si>
    <t>JULIAN ANDRES BARRETO PLAZA</t>
  </si>
  <si>
    <t xml:space="preserve">PRESTACION DE SERVICIOS DE UN MEDICO ESPECIALISTA EN PATOLOGIA PARA EL HOSPITAL MILITAR CENTRAL </t>
  </si>
  <si>
    <t>1083870504</t>
  </si>
  <si>
    <t>CALLE 24 F No 85 B - 85 APT 310</t>
  </si>
  <si>
    <t>3164348402</t>
  </si>
  <si>
    <t>JABARIETOPE@GMAIL.COM</t>
  </si>
  <si>
    <t>PEDRO OTALORA BAYONA</t>
  </si>
  <si>
    <t>165-2019</t>
  </si>
  <si>
    <t>LICITACION PUBLICA  003-2019</t>
  </si>
  <si>
    <t>SIGMA S.A.S</t>
  </si>
  <si>
    <t>LA CONTRATACION DE OBRA LLAVE EN MANO DISEÑO, CONSTRUCCION Y DOTACION PARA LA AMPLIACION DE TODOS LOS AMBIENTES Y AREAS QUE CONFORMAN LA UNIDAD DE CUIDADOS INTENSIVOS CORONARIA DEL SEGUNDO PISO DEL HOSPITAL MILITAR CENTRAL</t>
  </si>
  <si>
    <t xml:space="preserve">JILBER PEÑA SARAY                                 NELSON OSWALDO MOSSOS </t>
  </si>
  <si>
    <t xml:space="preserve">MARITH MILDRETH DUARTE </t>
  </si>
  <si>
    <t xml:space="preserve">CALLE 11 A No 1 E - 135 PISO 3 </t>
  </si>
  <si>
    <t>3125831417</t>
  </si>
  <si>
    <t>CUCUTA</t>
  </si>
  <si>
    <t>SIGMA.CONSTRUCTURA@YAHOO.ES</t>
  </si>
  <si>
    <t>800173410-0</t>
  </si>
  <si>
    <t>LEONARDO ORDOÑEZ</t>
  </si>
  <si>
    <t>MARIO ORLANDO MALDONADO PEREZ</t>
  </si>
  <si>
    <t>224-2019</t>
  </si>
  <si>
    <t>SELECCIÓN ABREVIADA 031-2019</t>
  </si>
  <si>
    <t>CIVILMAQ S.A.S</t>
  </si>
  <si>
    <t>ADECUACION Y ACONDICIONAMIENTO DE LAS AREAS DE VESTIER Y LOCKERS DEL SOTANO 1 DEL HOSPITAL MILITAR CENTRAL</t>
  </si>
  <si>
    <t>NAISIR DUARTE HINOJOSA</t>
  </si>
  <si>
    <t>CARRERA 23 No 63 C - 45</t>
  </si>
  <si>
    <t>2851234</t>
  </si>
  <si>
    <t>CIVILMAQ@GMAIL.COM</t>
  </si>
  <si>
    <t>900128820-9</t>
  </si>
  <si>
    <t>213-2019</t>
  </si>
  <si>
    <t>LICITACION PUBLICA 008-2019</t>
  </si>
  <si>
    <t>UT DATACENTER</t>
  </si>
  <si>
    <t>ADQUISICION, PREINSTALACION, INSTALACION Y PUESTA EN FUNCIONAMIENTO DE LOS ELEMENTOS NECESARIOS PARA LA IMPLEMENTACION  DEL SISTEMA DE ALMACENAMIENTO (CENTRO DE DATOS ALTERNO EN CONFIGURACION DE ALTA DISPONIBILIDAD) PARA EL HOSPITAL MILITAR CENTRAL</t>
  </si>
  <si>
    <t>TERESA MORENO VIZCAINO</t>
  </si>
  <si>
    <t>ALEJANDRO GROOT MONTOYA</t>
  </si>
  <si>
    <t>CALLE 75 B No 69 A - 09</t>
  </si>
  <si>
    <t>3228526039</t>
  </si>
  <si>
    <t>LICYPRO@IMPORTSYSTEM.COM.CO</t>
  </si>
  <si>
    <t>216-2019</t>
  </si>
  <si>
    <t>SELECCIÓN ABREVIADA  040-2019</t>
  </si>
  <si>
    <t>KIO DESIGN S.A.S</t>
  </si>
  <si>
    <t>ADQUISICION DE MOBILIARIO PARA AREAS ASISTENCIALES Y ADMINISTRATIVAS EN EL HOSPITAL MILITAR CENTRAL</t>
  </si>
  <si>
    <t>CAMILO HERNANDEZ SALAMANCA</t>
  </si>
  <si>
    <t>CARRERA 28 A No 71 - 23</t>
  </si>
  <si>
    <t>6064666</t>
  </si>
  <si>
    <t>K10SERVICIO@YAHOO.ES</t>
  </si>
  <si>
    <t>900157564-1</t>
  </si>
  <si>
    <t>SELECCIÓN ABREVIADA  002-2019</t>
  </si>
  <si>
    <t>SELECCIÓN ABREVIADA 006-2019</t>
  </si>
  <si>
    <t>227-2019</t>
  </si>
  <si>
    <t>SELECCIÓN ABREVIADA 027-2019</t>
  </si>
  <si>
    <t>LEIDY YOLIMA OCHOA GUIZA</t>
  </si>
  <si>
    <t>CONTRATACION DEL SERVICIO PARA LA INTERVENCION DE LOS ARBOLES UBICADOS EN LOS PREDIOS DEL HOSPITAL MILITAR CENTRAL DE ACUERDO CON EL PLAN DE MANEJO FORESTAL DE LOS INDIVIDUIS ARBOREOS, ARBUSTIVOS Y DEMAS DIRECTRICES DE LA SECRETARIA DISTRITAL</t>
  </si>
  <si>
    <t>55118373</t>
  </si>
  <si>
    <t>CALLE 16 No 1 E - 36</t>
  </si>
  <si>
    <t>8623346</t>
  </si>
  <si>
    <t>FUMI_SPRAY2004@HOTMAIL.COM</t>
  </si>
  <si>
    <t>NEIVA</t>
  </si>
  <si>
    <t>LICITACION PUBLICA 002-2019</t>
  </si>
  <si>
    <t>231-2019</t>
  </si>
  <si>
    <t>DISMACOM LTDA</t>
  </si>
  <si>
    <t xml:space="preserve">SUMINISTRO DE INSUMOS PARA LOS EQUIPOS DE IMPRESIÓN PARA LOS SERVICIOS QUE SE PRESTAN EN EL HOSPITAL MILITAR CENTRAL </t>
  </si>
  <si>
    <t>GIOVANNY ALCALA</t>
  </si>
  <si>
    <t>CHRISTIAN ANDRES DIAZ URTADO</t>
  </si>
  <si>
    <t>CALLE 69 A No 1 A - 46</t>
  </si>
  <si>
    <t>3203172249</t>
  </si>
  <si>
    <t>900292966-6</t>
  </si>
  <si>
    <t>DESARROLLO@DISMACOM.COM</t>
  </si>
  <si>
    <t>234-2019</t>
  </si>
  <si>
    <t>CONTRATACION DIRECTA  049-2019</t>
  </si>
  <si>
    <t>BOSTON SCIENTIFIC COLOMBIA LTDA</t>
  </si>
  <si>
    <t xml:space="preserve">ADQUISICION DE ESFINTERES URINARIOS ARTIFICIALES PARA EL SERVICIO DE UROLOGIA DEL HOSPITAL MILITAR CENTRAL </t>
  </si>
  <si>
    <t>JHON ALEJANDRO MARTINEZ MORENO</t>
  </si>
  <si>
    <t>830039229-1</t>
  </si>
  <si>
    <t>CALLE 113 No 7 - 45 OF. 713 TORRE B</t>
  </si>
  <si>
    <t>3156718475   (571) 6295045</t>
  </si>
  <si>
    <t>ANGELICA.IBAÑEZMONROY@BSCI.COM</t>
  </si>
  <si>
    <t>238-2019</t>
  </si>
  <si>
    <t>MINIMA CUANTIA 185-2019</t>
  </si>
  <si>
    <t xml:space="preserve">SUMINISTRO DE PROTESIS CRANEAL EN COMPUTADOR A LA MEDIDA DEL PACIENTE PARA USUARIOS DEL HOSPITAL MILITAR CENTRAL </t>
  </si>
  <si>
    <t>ALEJANDRO GOMEZ</t>
  </si>
  <si>
    <t>4116861</t>
  </si>
  <si>
    <t>COMERCIALBOGTA3@DME3D.COM</t>
  </si>
  <si>
    <t>900272100-1</t>
  </si>
  <si>
    <t>AVENIDA 33 No 74 B - 26</t>
  </si>
  <si>
    <t>241-2019</t>
  </si>
  <si>
    <t>SELECCIÓN ABREVIADA 049-2019</t>
  </si>
  <si>
    <t>PRESTACION DE SERVICIOS DE SALUD PARA  REALIZAR PROCEDIMIENTOS DE RADIOTERAPIA: TELETERAPIA Y BRAQUITERAPIA, RADIOCIRUGIA  FRACCIONADA O DOSIS UNICA (INTRA Y EXTRACRANEAL) COMO TRATAMIENTO RADICAL O COMO PARTE DE MANEJO MULTIDISCIPLINARIO EN LAS DIFERENTES PATOLOGIAS ONCOLOGICAS Y NO ONCOLOGICAS". GRUPO 1: RADIOTERAPIA Y BRAQUITERAPIA."</t>
  </si>
  <si>
    <t xml:space="preserve">JUAN CARLOS  ARBELAEZ ECHEVERRY </t>
  </si>
  <si>
    <t>CARRERA 16 A No 84 - 19</t>
  </si>
  <si>
    <t>2366927</t>
  </si>
  <si>
    <t>COMERCIAL@CENTRODECONTROLDECANCER.COM</t>
  </si>
  <si>
    <t>830008300-2</t>
  </si>
  <si>
    <t>HECTOR FABIO CAMPO</t>
  </si>
  <si>
    <t>218-2019</t>
  </si>
  <si>
    <t>MINIMA CUANTIA 141-2019</t>
  </si>
  <si>
    <t>MOVITRONIC S.A.S</t>
  </si>
  <si>
    <t>CAROLINA ANDREA RESTREPO LOPEZ</t>
  </si>
  <si>
    <t>CALLE 134 D No 45 A - 34</t>
  </si>
  <si>
    <t>8135235</t>
  </si>
  <si>
    <t>CRESTREPO@EJERCICIOENLINEA.COM</t>
  </si>
  <si>
    <t>830146283-6</t>
  </si>
  <si>
    <t>225-2019</t>
  </si>
  <si>
    <t>MINIMA CUANTIA 149-2019</t>
  </si>
  <si>
    <t>3M COLOMBIA</t>
  </si>
  <si>
    <t>SUMINISTRO DE INSUMOS MEDICO-QUIRURGICOS (CAMPO QUIRURGICO DE AISLAMIENTO ETERIL) PARA LA REALIZACION DEL PROGRAM QUIRURGICO DE REEMPLAZO ARTICULARES DE ORTOPEDIA EN SALAS DE CIRUGIA DEL HOSPITAL MILITAR CENTRAL</t>
  </si>
  <si>
    <t>MONICA PINTOR RAMIREZ</t>
  </si>
  <si>
    <t>TURK FERNANDEZ ENRIQUE</t>
  </si>
  <si>
    <t>860002693-3</t>
  </si>
  <si>
    <t>4161666</t>
  </si>
  <si>
    <t>AVOVIEDO@MMM.COM</t>
  </si>
  <si>
    <t>AVENIDA EL DORADO No 75 - 93</t>
  </si>
  <si>
    <t>226-2019</t>
  </si>
  <si>
    <t>MINIMA CUANTIA 151-2019</t>
  </si>
  <si>
    <t>CORMERCIALIZADORA AS S.A.S</t>
  </si>
  <si>
    <t>ADQUISICION DE KITS DE ELEMENTOS DE ASEO PERSONAL PARA LOS USUARIOS DEL PROGRAMA DE CHEQUEOS DEL HOSPITAL MILITAR CENTRAL</t>
  </si>
  <si>
    <t>PATRICIA ESTUPIÑAN ESTUPIÑAN</t>
  </si>
  <si>
    <t>CARLOS ANDRES BELTRANSAN MIGUEL</t>
  </si>
  <si>
    <t>CALLE 30 SUR No 68 - 72</t>
  </si>
  <si>
    <t>3007096517</t>
  </si>
  <si>
    <t>900827078-9</t>
  </si>
  <si>
    <t>COMER_SANMIGUEL@HTMAIL.COM</t>
  </si>
  <si>
    <t>MINIMA CUANTIA 161-2019</t>
  </si>
  <si>
    <t>228-2019</t>
  </si>
  <si>
    <t>VENTA DE MATERIAL RECICLABLE DE BOLSAS O RECIPIENTES QUE HAN CONTENIDO SOLUCIONES PARA USO UNTRAVENOSO, INTRAPERITONEAL Y EN HEMODIALIS, GENERADOS COMO RESIDUOS EN LAS ACTIVIDADES DE ATENCION EN SALUD, SUSCEPTIBLE DE SER APROVECHADOS O RECICLADOS GENERADOS POR EL HOSPITAL MILITAR CENTRAL</t>
  </si>
  <si>
    <t>ANA RODRIGUEZ LEGISAMON</t>
  </si>
  <si>
    <t>52635909</t>
  </si>
  <si>
    <t>CALLE 41 SUR No  80 F - 14</t>
  </si>
  <si>
    <t>3118244464</t>
  </si>
  <si>
    <t>ANITARODRIGUEZ@HOTMAIL.ES</t>
  </si>
  <si>
    <t>233-2019</t>
  </si>
  <si>
    <t>MINIMA CUANTIA 158-2019</t>
  </si>
  <si>
    <t>PATRICIA E. ALVAREZ IPS LCM S.A.S</t>
  </si>
  <si>
    <t>PRESTACION DE SERVICIOS MEDICOS PARA LA REALIZACION Y ENDOSONOGRAFIA RECTAL ORDENADOS POR ESPECIALISTAS DEL SERVCIO DE COLOPROCTOLOGIA PARA USUARIOS DEL SUBSISTEMA DE SALUD DE LAS FUERZAS MILITARES REMITIDOS POR EL HOSPITAL MILITAR CENTRAL</t>
  </si>
  <si>
    <t>CAROLINA SANCHEZ MARRUGO</t>
  </si>
  <si>
    <t>SANTIAGO IDARRIAGA ALVAREZ</t>
  </si>
  <si>
    <t>CARRERA 14 No 127  -  11 CS 502 - 503</t>
  </si>
  <si>
    <t>3123917392</t>
  </si>
  <si>
    <t>INFO@LACAROLINAMEDICAL.COM</t>
  </si>
  <si>
    <t>901039135-3</t>
  </si>
  <si>
    <t>177-2019</t>
  </si>
  <si>
    <t>SELECCIÓN ABREVIADA 038-2019</t>
  </si>
  <si>
    <t>GRUPO EMPRESARIAL PINZON MUÑOZ S.A.S</t>
  </si>
  <si>
    <t xml:space="preserve">ADQUISICION, PREINSTALACION, INSTALACION Y PUESTA EN FUNCIONAMIENTO DEL SISTEMA DE EXTRACCION TIPO HONGO INCLUYENDO CABINA PARA REPARACION DE RESINA EN POLIESTER Y ADECUACION DE ACOMETIDA ELECTRICA, TABLERO DE CONTROL, DUCTOS Y REJILLAS DEL EDIFICIO FE EN LA CAUSA </t>
  </si>
  <si>
    <t>LICITACIONES.GEPM@GAMIL.COM</t>
  </si>
  <si>
    <t>SELECCIÓN ABREVIADA 046-2019</t>
  </si>
  <si>
    <t>GRUPO EMPRESARIAL CREAR DE COLOMBIA S.A.S</t>
  </si>
  <si>
    <t xml:space="preserve">ADQUISICION, CONFIGURACION Y SOPORTE DEL SISTEMA DE CONTROL Y OPERACIÓN PARA EL SERVICIO DE IMPRESIÓN DEL HOSPITAL MILITAR CENTRAL </t>
  </si>
  <si>
    <t>232-2019</t>
  </si>
  <si>
    <t>SULMAN LILIANA PARRA CASALLAS</t>
  </si>
  <si>
    <t>CARRERA 14 A No 71 A - 59 TORRES B OFC 207</t>
  </si>
  <si>
    <t>6068039</t>
  </si>
  <si>
    <t>GERENCIA@CREARDECOLOMBIA.COM.CO</t>
  </si>
  <si>
    <t>900564459-1</t>
  </si>
  <si>
    <t>190-2019</t>
  </si>
  <si>
    <t>LICITACION PUBLICA 007-2019</t>
  </si>
  <si>
    <t>UT. MEQ. TECNOLOGIA MEDICA FLEMING BIOMEDICAL</t>
  </si>
  <si>
    <t>ADQUISICION, PREINSTALACION, INSTALACION Y PUESTA EN FUNCIONAMIENTO DE LOS EQUIPOS BIOMEDICOS CON DESTINO A LOS DIFERENTES SERVICIOS DEL HOSPITAL MILITAR CENTRAL</t>
  </si>
  <si>
    <t>LUIS HENRY MEJIA GUTIERREZ</t>
  </si>
  <si>
    <t xml:space="preserve">AV TRONCAL DE OCCIDENTE No 1 - 59 BODEGA 31 </t>
  </si>
  <si>
    <t>8944535</t>
  </si>
  <si>
    <t>HENRY.MEJIA@MEQTM.COM</t>
  </si>
  <si>
    <t>MOSQUERA</t>
  </si>
  <si>
    <t>201-2019</t>
  </si>
  <si>
    <t>MINIMA CUANTIA 143-2019</t>
  </si>
  <si>
    <t>BIOCOL LTDA</t>
  </si>
  <si>
    <t>PABLO GONZALEZ MARTINEZ</t>
  </si>
  <si>
    <t>CARRERA 54 No 44 A - 37</t>
  </si>
  <si>
    <t>3243388</t>
  </si>
  <si>
    <t>BICOL@OUTLOOK.COM</t>
  </si>
  <si>
    <t>860501595-0</t>
  </si>
  <si>
    <t>202-2019</t>
  </si>
  <si>
    <t>LABTRONICS S.A.S</t>
  </si>
  <si>
    <t>ADQUISICION DE INSUMOS PARA REALIZAR TECNICAS BASICAS DE HISTOTECNIA, INMUNOHISTOQUIMICA Y CITOGENETICA PARA EL HOSPITAL MILITAR CENTRAL (GRUPO 1)</t>
  </si>
  <si>
    <t>ADQUISICION DE INSUMOS PARA REALIZAR TECNICAS BASICAS DE HISTOTECNIA, INMUNOHISTOQUIMICA Y CITOGENETICA PARA EL HOSPITAL MILITAR CENTRAL (GRUPO 2)</t>
  </si>
  <si>
    <t>JORGE LUIS RODRIGUEZ ALVARADO</t>
  </si>
  <si>
    <t>CALLE 101 A No 47 A - 09</t>
  </si>
  <si>
    <t>6354327</t>
  </si>
  <si>
    <t>COMERCIAL@LABTRONICS.NET</t>
  </si>
  <si>
    <t>830064712-1</t>
  </si>
  <si>
    <t>219-2019</t>
  </si>
  <si>
    <t>MINIMA CUANTIA 164-2019</t>
  </si>
  <si>
    <t>SUMINISTRO DE ELEMENTOS ( DECLARATORIOS DESIERTOS SA. MC. No 001-19) DE CURACION DESTINADOS A LA ATENCION DE PACIENTES DEL HOSPITAL MILITAR CENTRAL (GRUPO 1)</t>
  </si>
  <si>
    <t>VEREDA VUELTA GRANDE A 150 MTS GLORIETA SIVERIA VIA COTA BODEGA 56 Y 57</t>
  </si>
  <si>
    <t>LICITACION.COL@BD.COM</t>
  </si>
  <si>
    <t>220-2019</t>
  </si>
  <si>
    <t>CROSSWELL DE COLOMBIA S.A.S</t>
  </si>
  <si>
    <t>SUMINISTRO DE ELEMENTOS ( DECLARATORIOS DESIERTOS SA. MC. No 001-19) DE CURACION DESTINADOS A LA ATENCION DE PACIENTES DEL HOSPITAL MILITAR CENTRAL (GRUPO 5)</t>
  </si>
  <si>
    <t>LUIS ENRIQUE GRANADA</t>
  </si>
  <si>
    <t>CARRERA 71 B No 52 - 09</t>
  </si>
  <si>
    <t>7422500</t>
  </si>
  <si>
    <t>CRAMIREZ@CROSSWELLCOL.COM</t>
  </si>
  <si>
    <t>900968509-6</t>
  </si>
  <si>
    <t>221-2019</t>
  </si>
  <si>
    <t xml:space="preserve">ORDENES Y SUMINISTROS </t>
  </si>
  <si>
    <t>SUMINISTRO DE ELEMENTOS ( DECLARATORIOS DESIERTOS SA. MC. No 001-19) DE CURACION DESTINADOS A LA ATENCION DE PACIENTES DEL HOSPITAL MILITAR CENTRAL (GRUPO 6)</t>
  </si>
  <si>
    <t>LAZARINT XIMENA BARRERO GAITAN</t>
  </si>
  <si>
    <t>CARRERA 13 A No 78 - 88</t>
  </si>
  <si>
    <t>6347244</t>
  </si>
  <si>
    <t>900147252-6</t>
  </si>
  <si>
    <t>167-2019</t>
  </si>
  <si>
    <t>SELECCIÓN ABREVIADA 024-2019</t>
  </si>
  <si>
    <t>ECOMIL S.A.S</t>
  </si>
  <si>
    <t xml:space="preserve">ADQUISICION DE LA ACTUALIZACION DEL LICENCIAMINETO Y SOPORTE DE LA SOLUCION FORTINET DEL HOSPITAL MILITAR CENTRAL </t>
  </si>
  <si>
    <t>ALEXANDER SANCHEZ</t>
  </si>
  <si>
    <t>CALLE 102 A No 47 A - 25</t>
  </si>
  <si>
    <t>7449900</t>
  </si>
  <si>
    <t>INFO@ECOMIL.CO</t>
  </si>
  <si>
    <t>830133271-1</t>
  </si>
  <si>
    <t>195-2019</t>
  </si>
  <si>
    <t>LICITACION PUBLICA 005-2019</t>
  </si>
  <si>
    <t>BUSINESSMIND COLOMBIA SA.</t>
  </si>
  <si>
    <t>SOLUCIONES DE BASE DE DATOS DEL DATACENTER PRINCIPAL Y DEL DATACENTER SECUNDARIO DEL HOSPITAL MILITAR CENTRAL</t>
  </si>
  <si>
    <t>GUSTAVO ERNESTO VILLAGOMEZ</t>
  </si>
  <si>
    <t>CARRERA 45 A No 93 - 77</t>
  </si>
  <si>
    <t>7431160</t>
  </si>
  <si>
    <t>GUSTAVO.VILLAGOMEZ@BMIND.COM</t>
  </si>
  <si>
    <t>900105979-1</t>
  </si>
  <si>
    <t>192-2019</t>
  </si>
  <si>
    <t>SELECCIÓN ABREVIADA 036-2019</t>
  </si>
  <si>
    <t>IDIME S.A</t>
  </si>
  <si>
    <t xml:space="preserve">PRESTACION DE SERVICIOS DE SALUD PARA LA REALIZACION DE EXAMENES EXTRAHOSPITALARIOS PARA EL SERVICIO DE MEDICINA NUCLEAR DEL HOSPITAL MILITAR CENTRAL </t>
  </si>
  <si>
    <t>DORA ROMERO CALDERON</t>
  </si>
  <si>
    <t>LIDA YAMILE GONZALEZ BOLIVAR</t>
  </si>
  <si>
    <t>CALLE 76 No 13 - 46</t>
  </si>
  <si>
    <t>3438770</t>
  </si>
  <si>
    <t>JHON.ESPINOSA@IDIME.COM.CO</t>
  </si>
  <si>
    <t>800065396-2</t>
  </si>
  <si>
    <t>222-2019</t>
  </si>
  <si>
    <t>ALEJANDRO ROMERO JARAMILLO</t>
  </si>
  <si>
    <t>PRESTACION DE SERVICIOS PROFESIONALES DE UN MEDICO ESPECIALISTA EN RADIOLOGIA CON ENTRENAMIENTO EN INTERVENCIONISMO GENERAL Y VASCULAR EN EL HOSPITAL MILITAR CENTRAL</t>
  </si>
  <si>
    <t>80407713</t>
  </si>
  <si>
    <t>CARRERA 14 No 119 - 80 APTO 301</t>
  </si>
  <si>
    <t>3177476398</t>
  </si>
  <si>
    <t>ALROMEROJ@GMAIL.COM</t>
  </si>
  <si>
    <t>CONTRATACION DIRECTA 051-2019</t>
  </si>
  <si>
    <t>239-2019</t>
  </si>
  <si>
    <t>MINIMA CUANTIA 183-2019</t>
  </si>
  <si>
    <t>INTERVENTORIA TECNICA, ADMINISTRATIVA, JURIDICA, FINANCIERA, CONTABLE Y AMBIENTAL, PARA DISEÑO, CONSTRUCCION Y DOTACION PARA LA AMPLIACION DE TODOS LOS AMBIENTES Y AREAS QUE CONFORMAN LA UNIDAD DE CUIDADO INTENSIVOS CORONARIA LA CUAL ESTA UBICADA EN EL SEGUNDO PISO  DEL HOSPITAL MILITAR CENTRAL NIVEL III Y IV</t>
  </si>
  <si>
    <t>FREDDY ESTRADA RODRIGUEZ</t>
  </si>
  <si>
    <t>243-2019</t>
  </si>
  <si>
    <t>MINIMA CUANTIA 180-2019</t>
  </si>
  <si>
    <t xml:space="preserve">MANTENIMIENTO CORRECTIVO, ADQUISICION DE REPUESTO ACCESORIOS, INSUMOS Y CONSUMIBLES ORIGINALES NUEVOS NO REMANUFACTURADOS PARA EL SISTEMA DE AUTOCLAVE MARCA MATACHANA DEL SERVICIO DE CENTRAL DE ESTERILIZACION DEL HOSPITAL MILITAR CENTRAL </t>
  </si>
  <si>
    <t xml:space="preserve">LAURA GUAVITA </t>
  </si>
  <si>
    <t>LUIS GUILLERMO OSPINA MEDINA</t>
  </si>
  <si>
    <t>VICTOR BEJARANO</t>
  </si>
  <si>
    <t>237-2019</t>
  </si>
  <si>
    <t>LICITACION PUBLICA 010-2019</t>
  </si>
  <si>
    <t>SIGMA LTDA</t>
  </si>
  <si>
    <t xml:space="preserve">SEGUNDA FASE DE CONSTRUCCION DE LAS AREAS Y TODOS LOS AMBIENTES QUE CONFORMAN LAS SALAS DE CIRUGIA Y VESTIERES EN EL CUARTO PISO SUR DEL HOSPITAL MILITAR CENTRAL AL PRECIO GLOBAL </t>
  </si>
  <si>
    <t>SIGMA.CONSTRUCTORA@YAHOO.ES</t>
  </si>
  <si>
    <t>229-2019</t>
  </si>
  <si>
    <t>LICITACION PUBLICA 012-2019</t>
  </si>
  <si>
    <t>CONTRATO DE OBRA LLAVE EN MANO PARA REALIZAR LA INGENIERIA DE DETALLE, DISEÑO, SUMINISTRO, INSTALACION, CONSTRUCCION Y FUNCIONAMIENTO DE LOS ELEMENTOS REQUERIDOS PARA REDUNDANCIA Y SERVICIO DE TREN DE TABLEROS DE 220V Y EKL CAMBIO DE COMETIDA ELECTRICA DESDE LOS PISOS DEL EDIFICIO PRINCIPAL A LA SUB ESTACION ELECTRICA DEL HOSPITAL MILITAR CENTRAL. (CONEXION FINAL Y PUESTA EN FUNCIONAMIENTO INTEGRAL</t>
  </si>
  <si>
    <t>ERLINDA CONCEPCION PEREZ TORRES</t>
  </si>
  <si>
    <t>CALLE 15 No 10 - 45 OFI 407</t>
  </si>
  <si>
    <t>7723232</t>
  </si>
  <si>
    <t>OUTSOURCING.ORIENTE.LTDA @GMAIL.COM</t>
  </si>
  <si>
    <t>SOGAMOSO</t>
  </si>
  <si>
    <t>826003764-9</t>
  </si>
  <si>
    <t>183-2019</t>
  </si>
  <si>
    <t>ADQUISICION, PREINSTALACION, INSTALACION Y PUESTA EN FUNCIONAMIENTO DE LOS EQUIPOS BIOMEDICOS CON DESTINO A LOS DIFERENTES SERVICIOS DEL HOSPITAL MILITAR CENTRAL( GRUPO I)</t>
  </si>
  <si>
    <t>TRANSVERSAL 23 No 93 - 23</t>
  </si>
  <si>
    <t>ZULEMA.YONG@GRUPOAMAREY.COM</t>
  </si>
  <si>
    <t>184-2019</t>
  </si>
  <si>
    <t>ADQUISICION, PREINSTALACION, INSTALACION Y PUESTA EN FUNCIONAMIENTO DE LOS EQUIPOS BIOMEDICOS CON DESTINO A LOS DIFERENTES SERVICIOS DEL HOSPITAL MILITAR CENTRAL( GRUPO 2)</t>
  </si>
  <si>
    <t>1-6002126</t>
  </si>
  <si>
    <t>185-2019</t>
  </si>
  <si>
    <t>LABORATORIOS RETINA SAS</t>
  </si>
  <si>
    <t>ADQUISICION, PREINSTALACION, INSTALACION Y PUESTA EN FUNCIONAMIENTO DE LOS EQUIPOS BIOMEDICOS CON DESTINO A LOS DIFERENTES SERVICIOS DEL HOSPITAL MILITAR CENTRAL( GRUPO 4 Y 21)</t>
  </si>
  <si>
    <t>ALBERTO RUIZ                             JEANETH TOQUICA                                 GILBERTO ROMERO</t>
  </si>
  <si>
    <t>186-2019</t>
  </si>
  <si>
    <t>ADQUISICION, PREINSTALACION, INSTALACION Y PUESTA EN FUNCIONAMIENTO DE LOS EQUIPOS BIOMEDICOS CON DESTINO A LOS DIFERENTES SERVICIOS DEL HOSPITAL MILITAR CENTRAL( GRUPO 5)</t>
  </si>
  <si>
    <t>JUAN ALBERTO DIEZ ZULUAGA</t>
  </si>
  <si>
    <t>CARRERA 13 No 98 -70  OFIC 403</t>
  </si>
  <si>
    <t>6213016</t>
  </si>
  <si>
    <t>VENTAS4@RETINA.COM.CO</t>
  </si>
  <si>
    <t>890940259-2</t>
  </si>
  <si>
    <t>DRAEGER COLOMBIA SA.</t>
  </si>
  <si>
    <t>LEDYS IZQUIERDO                                    RICARDO URIBE                                     WILLIAM WILCHES</t>
  </si>
  <si>
    <t xml:space="preserve">LUZ  ANGELICA ACOSTA </t>
  </si>
  <si>
    <t xml:space="preserve">CARRERA 11 A No 98 - 50 OFIC 603 - 604 </t>
  </si>
  <si>
    <t>6358881</t>
  </si>
  <si>
    <t>ADRIANA.SANTANA@DRAEGER.COM</t>
  </si>
  <si>
    <t>900194910-4</t>
  </si>
  <si>
    <t>187-2019</t>
  </si>
  <si>
    <t>SURGIPLAST LTDA</t>
  </si>
  <si>
    <t>HANS FRED GARCIA ARAQUE   WILLIAM SANCHEZ                            CARMEN TERESA ESQUIVIA    RICARDO SILVA                             GILBERTO ROMERO</t>
  </si>
  <si>
    <t>830005771-4</t>
  </si>
  <si>
    <t>5736435</t>
  </si>
  <si>
    <t>ASISTENTE2@LABGOTHAPLAS.COM.CO</t>
  </si>
  <si>
    <t>ADQUISICION, PREINSTALACION, INSTALACION Y PUESTA EN FUNCIONAMIENTO DE LOS EQUIPOS BIOMEDICOS CON DESTINO A LOS DIFERENTES SERVICIOS DEL HOSPITAL MILITAR CENTRAL( GRUPO 7 Y 8)</t>
  </si>
  <si>
    <t>189-2019</t>
  </si>
  <si>
    <t>A&amp;B EQUIPOS MEDICOS SAS</t>
  </si>
  <si>
    <t>ADQUISICION, PREINSTALACION, INSTALACION Y PUESTA EN FUNCIONAMIENTO DE LOS EQUIPOS BIOMEDICOS CON DESTINO A LOS DIFERENTES SERVICIOS DEL HOSPITAL MILITAR CENTRAL( GRUPO 12)</t>
  </si>
  <si>
    <t xml:space="preserve">CARMEN TERESA ESQUIVIA    RICARDO SILVA                             </t>
  </si>
  <si>
    <t xml:space="preserve">JUAN CARLOS BENAL </t>
  </si>
  <si>
    <t>CARRERA 19 C No 86 - 14 OFIC</t>
  </si>
  <si>
    <t>6184188</t>
  </si>
  <si>
    <t>VENTAS4@AYBMEDICA.COM</t>
  </si>
  <si>
    <t>830005860-1</t>
  </si>
  <si>
    <t>188-2019</t>
  </si>
  <si>
    <t>ADQUISICION, PREINSTALACION, INSTALACION Y PUESTA EN FUNCIONAMIENTO DE LOS EQUIPOS BIOMEDICOS CON DESTINO A LOS DIFERENTES SERVICIOS DEL HOSPITAL MILITAR CENTRAL( GRUPO 9, 16 Y 22)</t>
  </si>
  <si>
    <t>ALBERTO RUIZ                             YADIRA VAZQUEZ VIZCAINO        ELIZABETH BENITES                                 GLORIA NEIRA                        GILBERTO ROMERO ARDILA</t>
  </si>
  <si>
    <t>191-2019</t>
  </si>
  <si>
    <t>ADQUISICION, PREINSTALACION, INSTALACION Y PUESTA EN FUNCIONAMIENTO DE LOS EQUIPOS BIOMEDICOS CON DESTINO A LOS DIFERENTES SERVICIOS DEL HOSPITAL MILITAR CENTRAL (GRUPO 20)</t>
  </si>
  <si>
    <t>236-2019</t>
  </si>
  <si>
    <t>MINIMA CUANTIA 163-2019</t>
  </si>
  <si>
    <t xml:space="preserve">SUMINISTRO DE ELEMENTOS DE CURACION (DECLARADOS DESIERTOS LICITAACION PUBLICA No 022 DE 2018) DESTINADOS A LA ATENCION DE PACIENTES DEL HOSPITAL MILITAR CENTRAL </t>
  </si>
  <si>
    <t>240-2019</t>
  </si>
  <si>
    <t>MINIMA CUANTIA 148-2019</t>
  </si>
  <si>
    <t>INDUSTRIAS METALIAS LOS PINOS</t>
  </si>
  <si>
    <t xml:space="preserve">SUMINISTRO DE REPUESTOS PARA EL MANTENIMIENTO DE EQUIPO BIOMEDICO (CAMAS Y CAMILLAS) DEL HOSPITAL MILITAR CENTRAL </t>
  </si>
  <si>
    <t>242-2019</t>
  </si>
  <si>
    <t>RADIOTERAPIA ONCOLONGICA MARLY S.A</t>
  </si>
  <si>
    <t>JOSE GABRIEL PINO</t>
  </si>
  <si>
    <t>CALLE 67B No 45 A - 82</t>
  </si>
  <si>
    <t>(4)3723031</t>
  </si>
  <si>
    <t>LICITACIONES@LOSPINOS-SA.COM</t>
  </si>
  <si>
    <t>ITAGUI ANT</t>
  </si>
  <si>
    <t>800244270-1</t>
  </si>
  <si>
    <t>PRESTACION DE SERVICIOS DE SALUD PARA  REALIZAR PROCEDIMIENTOS DE RADIOTERAPIA: TELETERAPIA Y BRAQUITERAPIA, RADIOCIRUGIA  FRACCIONADA O DOSIS UNICA (INTRA Y EXTRACRANEAL) COMO TRATAMIENTO RADICAL O COMO PARTE DE MANEJO MULTIDISCIPLINARIO EN LAS DIFERENTES PATOLOGIAS ONCOLOGICAS Y NO ONCOLOGICAS". GRUPO 2: RADIOCIRUGIA."</t>
  </si>
  <si>
    <t>HERNAN ESGUERRA VILLAMIZAR</t>
  </si>
  <si>
    <t>CARRERA 9 No49 - 22</t>
  </si>
  <si>
    <t>2878154</t>
  </si>
  <si>
    <t>ADMINISTRACION@RADIOTERAPIAONCOLOGICAMARLY.COM</t>
  </si>
  <si>
    <t>800067908-2</t>
  </si>
  <si>
    <t>244-2019</t>
  </si>
  <si>
    <t>MINIMA CUANTIA 176-2019</t>
  </si>
  <si>
    <t>INTERVENTORIA TECNICA, ADMINISTRATIVA, JURIDICA, FINANCIERA, CONTABLE Y AMBIENTAL PARA LA SEGUNDA FASE DE CONSTRUCCION DE TODOS LOS AMBIENTES Y AREAS QUE CONFORMAN LA SALA DE CIRUGIA Y VESTIERES EN EL CUARTO PISO SUR EN EL HOSPITAL MILITAR CENTRAL A PRECIO GLOBAL</t>
  </si>
  <si>
    <t>CARLOS MORALES CORREA</t>
  </si>
  <si>
    <t>215-2019</t>
  </si>
  <si>
    <t>CONTRATACION DIRECTA 029-2019</t>
  </si>
  <si>
    <t>SUMINISTRO DE MATERIAL DE REHABILITACION EN OTORRINOLARINGOLOGIA PARA PACIENTES USUARIOS DE IMPLANTE COCLEAR  DEL HOSPITAL MILITAR CENTRAL</t>
  </si>
  <si>
    <t>RICARDO SILVA RUEDA</t>
  </si>
  <si>
    <t>GUILLERMO TRILLOS PICO</t>
  </si>
  <si>
    <t>CALLE 90 No 19 A - 49 OFC 706</t>
  </si>
  <si>
    <t>206-2019</t>
  </si>
  <si>
    <t>CONTRATACION DIRECTA No 019-2019</t>
  </si>
  <si>
    <t>DISORTHO S.A</t>
  </si>
  <si>
    <t>SUMINISTRO DE PROTESIS AUDITIVAS DE OIDO MEDIO SEMI IMPLANTABLE Y PROTESIS AUDITIVA DE TRANSMISION OSEA SUBCUTANEA PARA USUARIOS Y BENEFICIARIOS DEL SISTEMA DE SALUD DE LAS FUERZAS MILITARES</t>
  </si>
  <si>
    <t>LUIS JESUS JARAMILLO CENTENO</t>
  </si>
  <si>
    <t>860529890-0</t>
  </si>
  <si>
    <t>CALLE 84 No 19 A - 20</t>
  </si>
  <si>
    <t>6023333 EXT 3025 3032</t>
  </si>
  <si>
    <t>DISORTHO@DISORTHO.CO</t>
  </si>
  <si>
    <t>197-2019</t>
  </si>
  <si>
    <t>SELECCIÓN ABREVIADA  035-2019</t>
  </si>
  <si>
    <t>CBC INGENIERIA CIVIL Y MANTENIMIENTO S.A.S</t>
  </si>
  <si>
    <t>MANTENIMINETO E IMPERMEABILIZACION DE LA CUBIERTA DEL CUARTO PISO Y CONSULTA EXTERNA DEL EDIFICIO DE LA COMPAÑÍA DE SEGURIDAD DE INFANTERIA DE MARINA</t>
  </si>
  <si>
    <t xml:space="preserve">CARLOS MAURICIO BOHORQUEZ </t>
  </si>
  <si>
    <t>CARRERA 19 A No 23 A - 40</t>
  </si>
  <si>
    <t>2685743</t>
  </si>
  <si>
    <t>CBC_INGENIERIACIVIL@HOTMAIL.COM</t>
  </si>
  <si>
    <t>800121733-1</t>
  </si>
  <si>
    <t>214-2019</t>
  </si>
  <si>
    <t>SUBASTA INVERSA 004-2019</t>
  </si>
  <si>
    <t xml:space="preserve">ADQUSICION DE MODULOS DE ESTANTERIA POR OCHO NIVELES PARA LA ORGANIZACIÓN DEL ARCHIVO DE GESTION DOCUMENTAL DEL HOSPITAL MILITAR CENTRAL </t>
  </si>
  <si>
    <t>OSCAR IGNACIO TRONCOSO</t>
  </si>
  <si>
    <t>SANDRA LUCIA KALLMANN</t>
  </si>
  <si>
    <t>247-2019</t>
  </si>
  <si>
    <t>MINIMA CUANTIA 157-2019</t>
  </si>
  <si>
    <t>CONINCAG S.A.S</t>
  </si>
  <si>
    <t>ADQUISICION DE EQUIPOS Y COMPONENTES DE REALIDAD VIRTUAL PARA EL LABORATORIO DE INNOVACION, DELA SUBDIRECCION DE DOCENCIA E INVESTIGACION CIENTIFICA DEL HOSPITAL MILITAR CENTRAL</t>
  </si>
  <si>
    <t>CARLOS ANDRES GUERRA</t>
  </si>
  <si>
    <t>3178945464</t>
  </si>
  <si>
    <t>CONINCAG@GMAIL.COM</t>
  </si>
  <si>
    <t>900934461-5</t>
  </si>
  <si>
    <t>250-2019</t>
  </si>
  <si>
    <t>MINIMA CUANTIA 194-2019</t>
  </si>
  <si>
    <t>CARRERA 57 No 59 - 71 OFIC 101</t>
  </si>
  <si>
    <t>PEDIDOS@ROCHEBIOCARE.COM</t>
  </si>
  <si>
    <t>251-2019</t>
  </si>
  <si>
    <t>MINIMA CUANTIA 171-2019</t>
  </si>
  <si>
    <t xml:space="preserve">ADQUISICION DE SONDAS DE PRESION ANAL Y SONDAS DE PRESION VAGINAL PARA EL AREA DE MEDICINA FISICA Y REHABILITACION DEL HOSPITAL MIITAR CENTRAL </t>
  </si>
  <si>
    <t>217-2019</t>
  </si>
  <si>
    <t>LICITACION PUBLICA 011-2019</t>
  </si>
  <si>
    <t>PROCESOS Y SERVICIOS S.A.S</t>
  </si>
  <si>
    <t>PRESTACION DE SERVICIOS PARA EL DESARROLLO DE ACTIVIDADES DE ORGANIZACIÓN DEL ARCHIVO DE GESTION DOCUMENTAL DEL HOSPITAL MILITAR CENTRAL</t>
  </si>
  <si>
    <t>JOHN BAUTISTA OLAYA</t>
  </si>
  <si>
    <t>CARRERA 50 No 130 - 49</t>
  </si>
  <si>
    <t>7442498</t>
  </si>
  <si>
    <t>OVALENCIA@PROCESOSY SERVICIOS.NET</t>
  </si>
  <si>
    <t>830102216-3</t>
  </si>
  <si>
    <t>JOHN EDWIN VEGA</t>
  </si>
  <si>
    <t>158-2019</t>
  </si>
  <si>
    <t>MINIMA CUANTIA 108-2019</t>
  </si>
  <si>
    <t>GESCOM S.A.S</t>
  </si>
  <si>
    <t>ADQUISICION DE ELEMENTOS PARA COMPLEMENTO DE HABITACIONES DEL HOSPITAL MILITAR CENTRAL</t>
  </si>
  <si>
    <t>JUAN MANUEL ARENAS PEREZ</t>
  </si>
  <si>
    <t>CALLE 26 A No 13 - 97</t>
  </si>
  <si>
    <t>5617679</t>
  </si>
  <si>
    <t>ADMINISTRATVO@GESCOM.COM.CO</t>
  </si>
  <si>
    <t>830145023-3</t>
  </si>
  <si>
    <t>230-2019</t>
  </si>
  <si>
    <t>SELECCIÓN ABREVIADA 032-2019</t>
  </si>
  <si>
    <t>BIOQUIMICOS COLOMBIANOS BIOCOL LTDA</t>
  </si>
  <si>
    <t>SUMINISTRO DE INSUMOS Y REACTIVOS PARA REALIZAR HISTOTECNICA INMUNOHISTOQUIMICA, ESTUDIOS DE CITOGENETICA CONVENCIONAL Y REALIZACION DE AUTOPSIAS</t>
  </si>
  <si>
    <t>BIOCOL@OUTLOOK.COM</t>
  </si>
  <si>
    <t>209-2019</t>
  </si>
  <si>
    <t>MINIMA CUANTIA 144-2019</t>
  </si>
  <si>
    <t>GREEN BUTTON S.A.S</t>
  </si>
  <si>
    <t>SUMINISTRO DE ELEMENTOS PARA EL SERVICIO DE RADIOLOGIA</t>
  </si>
  <si>
    <t>JESUS ALBERTO ORTIZ</t>
  </si>
  <si>
    <t>LADY MARIANA RICO MALAGON</t>
  </si>
  <si>
    <t>TRASVERSAL 60 No 115 - 58 TORRE A OFIC 413</t>
  </si>
  <si>
    <t>7044908</t>
  </si>
  <si>
    <t>INFO@GREENBUTTON.CO</t>
  </si>
  <si>
    <t>900407200-1</t>
  </si>
  <si>
    <t>ABOGADO EXTERNO CON EXPERIENCIA EN MATERIA DE RESPONSABILIDAD EN FALLA MEDICA, PARA LA OFICINA ASESORA JURIDICA</t>
  </si>
  <si>
    <t>ABOGADO EXTERNO EN DERECHO LABORAL PARA LA OFICINA ASESORA JURIDICA</t>
  </si>
  <si>
    <t>245-2019</t>
  </si>
  <si>
    <t>MINIMA CUANTIA 175-2019</t>
  </si>
  <si>
    <t>ANNAR DIAGNOSTICA IMPORT S.A.S</t>
  </si>
  <si>
    <t xml:space="preserve">SUMINISTRO DE INSUMOS NECESARIOS PARA LA RECOLECCION, PROCESAMIENTO DE LAS UNIDADES DE SANGRE COLECTOR PARA LOS DONANTES Y PACIENTES ATENDIDOS EN EL BANCO DE SANGRE Y SERVICIO DE TRANSFUSION DEL HOSPITAL MILITAR CENTRAL </t>
  </si>
  <si>
    <t>252-2019</t>
  </si>
  <si>
    <t>CIEL INGENIERIA S.A.S</t>
  </si>
  <si>
    <t>MANTENIMIENTO DE DIGITURNO Y ROLLO DE PAPEL TERMICO PARA EL SERVICIO DE CONSULTA EXTERNA</t>
  </si>
  <si>
    <t>JAIRO DANILO GUIO</t>
  </si>
  <si>
    <t>CALLE 36 No 24 - 38</t>
  </si>
  <si>
    <t>3279000</t>
  </si>
  <si>
    <t>GERENCIAGENERAL@CIELINGENIERIA.COM</t>
  </si>
  <si>
    <t>860521236-7</t>
  </si>
  <si>
    <t>253-2019</t>
  </si>
  <si>
    <t>MINIMA CUANTIA 086-2019</t>
  </si>
  <si>
    <t>ADQUISICION DE CAMILLAS PARA EXAMENES GINECOLOGICOS PARA EL SERVICIO DE CONSULTA EXTERNA</t>
  </si>
  <si>
    <t xml:space="preserve">CLAUDIA MARCELA SANCHEZ </t>
  </si>
  <si>
    <t>CALLE 99 A No 68 B - 60</t>
  </si>
  <si>
    <t>SMN.SOLUCIONESINTEGRALES@GMAIL.COM</t>
  </si>
  <si>
    <t>MINIMA CUANTIA 079-2019</t>
  </si>
  <si>
    <t>ABDON MARCELO ANDRADE</t>
  </si>
  <si>
    <t>CALLE 49 No 13 - 60</t>
  </si>
  <si>
    <t>7447979</t>
  </si>
  <si>
    <t>VENTAS@ANNARDX.COM</t>
  </si>
  <si>
    <t>830025281-2</t>
  </si>
  <si>
    <t>246-2019</t>
  </si>
  <si>
    <t>STORCK PHARMACIA</t>
  </si>
  <si>
    <t>JACQUELINE RODRIGUEZ</t>
  </si>
  <si>
    <t>CARRERA 43 No 6 - 40</t>
  </si>
  <si>
    <t>249-2019</t>
  </si>
  <si>
    <t>MINIMA CUANTIA 198-2019</t>
  </si>
  <si>
    <t>OXIGENOS DE COLOMBIA LTDA</t>
  </si>
  <si>
    <t>SUMINISTRO DE GASES MEDICINALES (GRUPO I)</t>
  </si>
  <si>
    <t xml:space="preserve">MARIO MENA </t>
  </si>
  <si>
    <t>SERGIO NEVELLI DA SILVA</t>
  </si>
  <si>
    <t>AV CARRERA 50 No 5 C - 29</t>
  </si>
  <si>
    <t>3607000</t>
  </si>
  <si>
    <t>JORGE_ARENAS@PRAXAIR.COM</t>
  </si>
  <si>
    <t>860040094-3</t>
  </si>
  <si>
    <t>255-2019</t>
  </si>
  <si>
    <t>INTERPRETING COLOMBIA S.A.S</t>
  </si>
  <si>
    <t>PRESTACION DE SERVICIOS PARA LA PREPARACION Y TRADUCCION DE MANUSCRITOS DESTINADOS A PUBLICACIONES CIENTIFICAS</t>
  </si>
  <si>
    <t xml:space="preserve">TERESA SOLA MEDINA </t>
  </si>
  <si>
    <t>CARRERA 1 A No 71 A - 22 OFIC 201</t>
  </si>
  <si>
    <t>6928694</t>
  </si>
  <si>
    <t>INFO@INTERPRETING.COM</t>
  </si>
  <si>
    <t>9000562114-7</t>
  </si>
  <si>
    <t>248-2019</t>
  </si>
  <si>
    <t>SELECCIÓN ABREVIADA 025-2019</t>
  </si>
  <si>
    <t>CONSORCIO ECODCE 1</t>
  </si>
  <si>
    <t xml:space="preserve">DISEÑO, CONSTRUCCION Y PUESTA EN SERVICIO DE MODERNIZACION Y AUTOMATIZACION DE SUBESTACION ELECTRICA 400KVA + 112.5KVA - 11400/208-120V FASE 1 DE PLANTA DE IMÁGENES DIAGNOSTICAS DEL HMC DE ACUERDO CON ESPESIFICACIONES TECNICAS EXIGIDAS PARA EL HOSPITAL MILITAR CENTRAL </t>
  </si>
  <si>
    <t>GLADYS MORENO DE LANCHEROS</t>
  </si>
  <si>
    <t>830010728-7</t>
  </si>
  <si>
    <t>CALLE 120 No 47 - 10</t>
  </si>
  <si>
    <t>7499435</t>
  </si>
  <si>
    <t>ECOCIVIL@GMAIL.COM</t>
  </si>
  <si>
    <t>181-2019</t>
  </si>
  <si>
    <t>SUBASTA INVERSA 003-2019</t>
  </si>
  <si>
    <t>CALZADO CARDINN S.A.S</t>
  </si>
  <si>
    <t>ADQUISICION DE CALZADO DE LABOR PARA EL PERSONAL QUE DEVENGA UN INGRESO IGUAL O INFERIOR A DOS (2) SALARIOS MINIMOS LEGALES MENSUALES VIGENTES (SMLMV) Y QUE LABORAN PARA EL ESTABLECIMINETO PUBLICO HOSPITAL MILITAR CENTRAL</t>
  </si>
  <si>
    <t>LUIS FRANCISCO CARDOZO</t>
  </si>
  <si>
    <t>CARRERA 18 C No 24 - 42 SUR</t>
  </si>
  <si>
    <t>2090318</t>
  </si>
  <si>
    <t>CARDINNSAS@GMAIL.COM</t>
  </si>
  <si>
    <t>900588498-2</t>
  </si>
  <si>
    <t>261-2019</t>
  </si>
  <si>
    <t>MINIMA CUANTIA 199-2019</t>
  </si>
  <si>
    <t>ADQUSICION INSTALACION Y PUESTA EN FUNCIONAMIENTO DE UNA CABINA DE EXTRACCION PARA EL SERVICIO DE PATOLOGIA DEL HOSPITAL MILITAR CENTRAL</t>
  </si>
  <si>
    <t>257-2019</t>
  </si>
  <si>
    <t>MINIMA CUANTIA 206-2019</t>
  </si>
  <si>
    <t>LINEADATASCAN S.A</t>
  </si>
  <si>
    <t xml:space="preserve">ADQUISICION DE IMPRESORA INDUSTRIAL PARA ETIQUETAS PARA EL HOSPITAL MILITAR CENTRAL </t>
  </si>
  <si>
    <t>CARLOS ANDRADE ESCOBAR</t>
  </si>
  <si>
    <t>CALLE 96 No 13 - 19</t>
  </si>
  <si>
    <t>7466333</t>
  </si>
  <si>
    <t>ANA.HERNANDEZ@LINEADATASCAN.COM</t>
  </si>
  <si>
    <t>800027927-1</t>
  </si>
  <si>
    <t>260-2019</t>
  </si>
  <si>
    <t>CONTRATACION DIRECTA 050-2019</t>
  </si>
  <si>
    <t>SUMINISTRO DE ELEMENTOS DE NEUMOLOGIA (PRUEBAS DE FUNCION PULMONAR), DESTINADOS A LA ATENCION DE PACIENTES DEL HOSPITAL MILITR CENTRAL</t>
  </si>
  <si>
    <t xml:space="preserve">RAFAEL EDUARDO CAMACHO </t>
  </si>
  <si>
    <t>860001130-4</t>
  </si>
  <si>
    <t>CARRERA 15 No A - 118 - 12</t>
  </si>
  <si>
    <t>7477836</t>
  </si>
  <si>
    <t>INSTRUMENTACION@INSTRUMENTACION.COM.CO</t>
  </si>
  <si>
    <t>103-2019</t>
  </si>
  <si>
    <t>CONTRATACION DIRECTA  034-2019</t>
  </si>
  <si>
    <t xml:space="preserve">CAJA COLOMBIANA DE SUBSIDIO FAMILIAR COLSUBSIDIO </t>
  </si>
  <si>
    <t xml:space="preserve">PRESTACION DE UN SERVICIO LOGISTICO PARA DESARROLLAR LAS ACTIVIDADES DEL PLAN DE BIENESTAR DEL HOSPITAL MILITAR CENTRAL DE LA VIGENCIA 2019, CON EL PROPOSITO DE MEJORAMIENTO DE LA CALIDAD DE VIDA DELOS FUNCIONARIOS EN EL HOSPITAL MILITAR CENTRAL </t>
  </si>
  <si>
    <t>NESTOR ALFONSO FERNANDEZ</t>
  </si>
  <si>
    <t>860007336-1</t>
  </si>
  <si>
    <t xml:space="preserve">CARRERA 30 No 19- 28 </t>
  </si>
  <si>
    <t>7420100</t>
  </si>
  <si>
    <t>ALVARO.CHAPARRO@COLSUBSIDIO.COM</t>
  </si>
  <si>
    <t>FUNDACION CARDIOINFANTIL INSTITUTO DE CARDIOLOGIA</t>
  </si>
  <si>
    <t>254-2019</t>
  </si>
  <si>
    <t>MINIMA CUANTIA 127-2019</t>
  </si>
  <si>
    <t>GILMEDICA LTDA</t>
  </si>
  <si>
    <t>ADQUISICION DE SLING PARA INCONTINENCIA URINARIA TIPO ATOMS (MASCULINO) PARA PACIENTES QUE HACE PARTE DEL SUBSISTEMA DE SALUD DE LAS FUERZAS MILITARES</t>
  </si>
  <si>
    <t>IRIS IRENE WIEDMAN PUERTA</t>
  </si>
  <si>
    <t>CALLE 13 No 32 - 418</t>
  </si>
  <si>
    <t>6903999</t>
  </si>
  <si>
    <t>VENTAS@GILMEDICA.COM</t>
  </si>
  <si>
    <t>YUMBO               VALLE DEL CAUCA</t>
  </si>
  <si>
    <t>890317417-9</t>
  </si>
  <si>
    <t>259-2019</t>
  </si>
  <si>
    <t>MINIMA CUANTIA 195-2019</t>
  </si>
  <si>
    <t>SUMINISTRO DE INSUMOS MEDICO QUIRURGICOS (BALONES INTRAGASTRICOS) PARA LA REALIZACION DEL PROGRAMA QUIRURGICO EN SALAS DE CIRUGIA DE LOS SERVICIOS DE GASTROENTEROLOGIA Y SU PROGRAMA CONJUNTO DE SOBREPESO Y OBESIDAD</t>
  </si>
  <si>
    <t>INSTRUMENTACION S.A</t>
  </si>
  <si>
    <t>TRANSVERSAL 6 No 45 - 135</t>
  </si>
  <si>
    <t>266-2019</t>
  </si>
  <si>
    <t>SELECCIÓN ABREVIADA  050-2019</t>
  </si>
  <si>
    <t>SALAMANCA RAFAEL ANTONIO</t>
  </si>
  <si>
    <t xml:space="preserve">SUMINISTRO DE FORMULAS LACTEAS INFANTILES COMPLEMENTOS Y SUPLEMENTOS NUTRICIONALES, BIBERONES Y MEZCLAS ENTERALES VIA SONDA PARA LOS PACIENTES HOSPITALIZADOS EN EL HOSPIAL MILITAR CENTRAL </t>
  </si>
  <si>
    <t>ROCIO PUERTO SOLANO                  IVAN KATIME</t>
  </si>
  <si>
    <t>RAFAEL ANTONIO SALAMANCA</t>
  </si>
  <si>
    <t>17068260</t>
  </si>
  <si>
    <t>TRANSVERSAL 93 No 51 -90 BODEGA 18</t>
  </si>
  <si>
    <t>7432597</t>
  </si>
  <si>
    <t>INFO@DDB.COM.CO</t>
  </si>
  <si>
    <t>269-2019</t>
  </si>
  <si>
    <t>MINIMA CUANTIA  190-2019</t>
  </si>
  <si>
    <t>CINDY NATHALY PRIETO BUITRAGO CELL SYSTEM</t>
  </si>
  <si>
    <t xml:space="preserve">ADQUISICION E INSTALACION DE CIRCUITO CERRADO PARA EL SERVICIO DE URGENCIAS DEL HOSPITAL MILITAR CENTRAL </t>
  </si>
  <si>
    <t xml:space="preserve">CINDY NATHALY PRIETO BUITRAGO </t>
  </si>
  <si>
    <t>CARRERA 79 C No 36 A - 56 SUR</t>
  </si>
  <si>
    <t>3144142815</t>
  </si>
  <si>
    <t>CELLSYSTEMCCTV@GMAILCOM</t>
  </si>
  <si>
    <t>270-2019</t>
  </si>
  <si>
    <t>MINIMA CUANTIA 208-2019</t>
  </si>
  <si>
    <t>MUNDO VENDING COLOMBIA S.A.S</t>
  </si>
  <si>
    <t>ARRENDAMIENTO DE ESPACIOS DONDE SE PRESTARA EL SERVICIO DE MAQUINAS DISPENSADORAS AUTOMATICAS DE BEBIDAS CALIENTES Y MAQUINA DE SNACKS PARA SER INSTALADAS EN EL HOSPITAL MILITAR CENTRAL</t>
  </si>
  <si>
    <t>JAVIER H PEREZ ROMERO</t>
  </si>
  <si>
    <t>CALLE 25 G No 73 B - 13</t>
  </si>
  <si>
    <t>4101022</t>
  </si>
  <si>
    <t>COMERCIAL@MUNDOVENDING.COM.CO</t>
  </si>
  <si>
    <t>235-2019</t>
  </si>
  <si>
    <t>CONTRATACION DIRECTA  038-2019</t>
  </si>
  <si>
    <t xml:space="preserve">FUNDACION UNIVERSIDAD DEL VALLE </t>
  </si>
  <si>
    <t xml:space="preserve">CONTRATAR LA GERENCIA DE PROYECTOS DE INVESTIGACION Y ACTIVIDADES DE INNOVACION Y DESARROLLO TECNOLOGICO, FINANCIADOS DENTRO DE  LA CONVOCATORIA VIGENCIA 2019 DEL HOSPITAL MILITAR CENTRAL </t>
  </si>
  <si>
    <t>MARLON GIOVANY GOMEZ JARAMILLO</t>
  </si>
  <si>
    <t>800187151-9</t>
  </si>
  <si>
    <t xml:space="preserve">CARRERA 27 No 4 - 15 </t>
  </si>
  <si>
    <t>3318004 EXT 104/134</t>
  </si>
  <si>
    <t>CONTACTO@FUNDACIONUNIVALLE.ORG</t>
  </si>
  <si>
    <t>264-2019</t>
  </si>
  <si>
    <t>BOYDORR S.A.S</t>
  </si>
  <si>
    <t>MIGUEL ANGEL MUNERA GOMEZ</t>
  </si>
  <si>
    <t>CARRERA 3 ESTE 20 -84</t>
  </si>
  <si>
    <t>3014969555</t>
  </si>
  <si>
    <t>MARJORIE.MONTENEGRO@BOYDORR.COM</t>
  </si>
  <si>
    <t>CHIA</t>
  </si>
  <si>
    <t>900554592-0</t>
  </si>
  <si>
    <t>272-2019</t>
  </si>
  <si>
    <t>MINIMA CUANTIA 204-2019</t>
  </si>
  <si>
    <t xml:space="preserve">SUMINISTRO DE JERINGAS HEPARINIZADAS PARA TOMA DE GASES ARTERIOVENOSOS HOSPITAL MILITAR CENTRAL </t>
  </si>
  <si>
    <t>182-2019</t>
  </si>
  <si>
    <t>MUNDOTECX DISEÑOS LISSETH S.A.S</t>
  </si>
  <si>
    <t xml:space="preserve">ALQUISICION DE CALZADO DE LABOR PARA PERSONAL QUE DEVENGA UN INGRESO IGUAL O INFERIOR A DOS (2) SALARIOS MINIMOS LEGALES MENSUALES VIGENTS (SMLMV) Y QUE LABORAN PARA EL ESTABLECIMIENTO PUBLICO HOSPITAL MILITAR CENTRAL </t>
  </si>
  <si>
    <t>JULIAN ARMANDO PEÑAFIEL</t>
  </si>
  <si>
    <t>CARRERA 9 No 5 - 20</t>
  </si>
  <si>
    <t>8384618</t>
  </si>
  <si>
    <t>MUNDOTECXDISENOSLISSTH@HOTMAIL.COM</t>
  </si>
  <si>
    <t>POPAYAN</t>
  </si>
  <si>
    <t>900837537-0</t>
  </si>
  <si>
    <t>262-2019</t>
  </si>
  <si>
    <t>SELECION ABREVIADA 050-2019</t>
  </si>
  <si>
    <t>LABORATORIOS BAXTER S.A</t>
  </si>
  <si>
    <t>JUAN CARLOS FERNANDEZ</t>
  </si>
  <si>
    <t>CALLE 36 2 C - 22</t>
  </si>
  <si>
    <t>5893000</t>
  </si>
  <si>
    <t>LUISA_QUINTERO@BAXTER.COM</t>
  </si>
  <si>
    <t>890300292-0</t>
  </si>
  <si>
    <t>263-2019</t>
  </si>
  <si>
    <t>SELECCIÓN ABREVIADA 050-2019</t>
  </si>
  <si>
    <t xml:space="preserve">FARMAPOS LTDA </t>
  </si>
  <si>
    <t>FREDY GERARDO ORTEGA</t>
  </si>
  <si>
    <t>CARRERA 25 No 39 A - 41</t>
  </si>
  <si>
    <t>2694909</t>
  </si>
  <si>
    <t>INFO@FARMAPOS.COM</t>
  </si>
  <si>
    <t>830134902-5</t>
  </si>
  <si>
    <t xml:space="preserve"> LAURA GUAVITA</t>
  </si>
  <si>
    <t>QUIMIOLAB S.A.S</t>
  </si>
  <si>
    <t>265-2019</t>
  </si>
  <si>
    <t>AV CARRERA 7 No 155 C - 20</t>
  </si>
  <si>
    <t>273-2019</t>
  </si>
  <si>
    <t>CONTRATACION DIRECTA 053-2019</t>
  </si>
  <si>
    <t>INTRUMENTACION S.A</t>
  </si>
  <si>
    <t>NANCY CHAPARRO CHAPARRO</t>
  </si>
  <si>
    <t>280-2019</t>
  </si>
  <si>
    <t>MINIMA CUANTIA 230-2019</t>
  </si>
  <si>
    <t>RIESGO DE FRACTURA S.A</t>
  </si>
  <si>
    <t xml:space="preserve">CONTRATACION DE LA PRESTACION DE SERVICIOS DE SALUD PARA LA REALIZACION DE ESTUDIOS DE ALERGIA MEDIANTE EL EMPLEO DE PRUEBAS CUTANEAS DE PUNCION PRICK TEST, PRUEBSA DE PARCHE O EPICUTANEA Y REALIZACION DE INMUNOTERAPIA ESPECIFICA CON ALERGENOS REQUERIDOS, CON EL OBJETO DE MEJORAR LOS PROCESOS DE DIAGNOSTICO Y TRATAMIENTO DE PATOLOGIAS ALERGICAS E INMUNOLOGICAS EN LOS PACIENTES PEDIATRICOS Y ADULTOS DEL HOSPITAL MILITAR CENTRAL </t>
  </si>
  <si>
    <t>YESID ALBERTO MUÑOZ</t>
  </si>
  <si>
    <t>CARRERA 12 No 98 - 38</t>
  </si>
  <si>
    <t>7466400</t>
  </si>
  <si>
    <t>SUBDIRECCIONCOMERCIAL@CAYRE.CO</t>
  </si>
  <si>
    <t>830027158-3</t>
  </si>
  <si>
    <t>MINIMA CUANTIA 228-2019</t>
  </si>
  <si>
    <t>284-2019</t>
  </si>
  <si>
    <t>MEDTRINIC COLOMBIA S.A</t>
  </si>
  <si>
    <t xml:space="preserve">SUMINISTRO DE BOMBA DE INFUCION CONTINUA DE INSULINA MINI MED 640G CON SISTEMA DE MONITOREO CONTINUO DE GLUCOSA INTEGRADO Y APAGADO AUTOMATICO EN HIPOGLICEMIA CONSUS CORRESPONDIENTES INSUMOS COMPATIBLES PARA LOS PACIENTES DEL HOSPITAL MILITAR CENTRAL </t>
  </si>
  <si>
    <t>OVIDEO TORRES RINCON</t>
  </si>
  <si>
    <t>CALLE 116 No 7 - 15 OFIC 1101</t>
  </si>
  <si>
    <t>6683777</t>
  </si>
  <si>
    <t>RUTH.ISNELDA.GAVIRIA@MEDTRONIC.COM</t>
  </si>
  <si>
    <t>278-2019</t>
  </si>
  <si>
    <t>MINIMA CUANTIA 223-2019</t>
  </si>
  <si>
    <t>SUMINISTRO DE REACTIVOS E INSUMOS PARA EL DIAGNOSTICO DE DIFERENTES ENFERMEDADES COMO COAGULOPATIAS Y TROMBOPATIAS EN PACIENTES DEL HOSPITAL MILITAR CENTRAL</t>
  </si>
  <si>
    <t>CARRERA 23 No 124 - 87 OFIC 804 TORRE II</t>
  </si>
  <si>
    <t>LILIANA.RAMIREZ@MILMEDICAL.NET</t>
  </si>
  <si>
    <t>279-2019</t>
  </si>
  <si>
    <t>MINIMA CUANTIA 189-2019</t>
  </si>
  <si>
    <t>AMVAR WORLD S.A.S</t>
  </si>
  <si>
    <t>ADQUISICION, INSTALACION Y PUESTA EN FUNCIONAMIENTO DE UN SISTEMA DE ALIMENTACION ININTERRUMPIDA UPS PARA LAS AREAS DE CARDIOLOGIA, FISIATRIA SEGUNDO SOTANO, OCTAVO NORTE HOSPITALIZACION DEL HOSPITAL MILITAR CENTRAL</t>
  </si>
  <si>
    <t>CARLOS ANDRES FIGEROA</t>
  </si>
  <si>
    <t>AVENIDA 30 DE AGOSTO No 68 - 125 LOCAL 35</t>
  </si>
  <si>
    <t>3810603</t>
  </si>
  <si>
    <t>AMVARWORLD@GMAIL.COM</t>
  </si>
  <si>
    <t>PEREIRA</t>
  </si>
  <si>
    <t>900654227-6</t>
  </si>
  <si>
    <t>283-2019</t>
  </si>
  <si>
    <t>MINIMA CUANTIA 056-2019</t>
  </si>
  <si>
    <t xml:space="preserve">ADQUISICION DE EQUIPOS DE DOTACION BASICA PARA LAS DIFERENTES AREAS Y SERVICIOS DEL HOSPITAL MILITAR CENTRAL </t>
  </si>
  <si>
    <t>9003436346-1</t>
  </si>
  <si>
    <t>285-2019</t>
  </si>
  <si>
    <t>MINIMA CUANTIA 215-2019</t>
  </si>
  <si>
    <t>BAYER S.A</t>
  </si>
  <si>
    <t xml:space="preserve">SUMINISTRO DE MEDIO DE CONTRASTE HEPATOESPECIFICO EN RESONANCIA MAGNETICA PARA LA REALIZACION DE ESTUDIOS HEPATICOS, EN EL SERVICIO DE IMÁGENES DIAGNOSTICAS DEL HOSPITAL MILITAR CENTRAL </t>
  </si>
  <si>
    <t>ANGEL OCTAVIO DONATO</t>
  </si>
  <si>
    <t>RENE KLEMM</t>
  </si>
  <si>
    <t>AVENIDA AMERICAS No 57 - 52</t>
  </si>
  <si>
    <t>4142277</t>
  </si>
  <si>
    <t>JEIMY.ARCINIEGAS@BAYER.COM</t>
  </si>
  <si>
    <t>860001942-8</t>
  </si>
  <si>
    <t>286-2019</t>
  </si>
  <si>
    <t>MINIMA CUANTIA 224-2019</t>
  </si>
  <si>
    <t>RISK CONSULTING COLOMBIA S.A.S</t>
  </si>
  <si>
    <t>CONTRATAR LA PRESTACION DE SERVICIOS DE CONSULTA DE INFORMACION CONTENIDA EN LA HERRAMIENTA COMPLIANCE SARLAFT PARA EL HOSPITAL MILITAR CENTRAL</t>
  </si>
  <si>
    <t>MARY RUTH FONSECA BECERRA</t>
  </si>
  <si>
    <t>LUIS RAMIRO DIAZ BRICEÑO</t>
  </si>
  <si>
    <t>CALLE 97 No 65 A - 26</t>
  </si>
  <si>
    <t>4029541</t>
  </si>
  <si>
    <t>SERVICIOALCLIENTE@RISKCONSULTINGCOLOMBIA.COM</t>
  </si>
  <si>
    <t>281-2019</t>
  </si>
  <si>
    <t>CONTRATACION DIRECTA 056-2019</t>
  </si>
  <si>
    <t>ALFONSO FRANCISCO JAVIER VARGAS MALAVER</t>
  </si>
  <si>
    <t>PRESTACION DE SERVICIOS PROFESIONALES DE UN MEDICO ESPECIALISTA EN RADIOLOGIA CON ENTRENAMIENTO EN INTERVENCIONISMO GENERAL Y VASCULAR PARA EL SERVICIO DE RADIOLOGIA E IMÁGENES DIAGNOSTICAS DEL HOSPITAL MILITAR CENTRAL</t>
  </si>
  <si>
    <t>GERMAN PARDO PARDO</t>
  </si>
  <si>
    <t>830110141-3</t>
  </si>
  <si>
    <t>CARRERA 7 C No 146 -45</t>
  </si>
  <si>
    <t>3158902261</t>
  </si>
  <si>
    <t>FVARGASMALAVER@GMAIL.COM</t>
  </si>
  <si>
    <t>303-2019</t>
  </si>
  <si>
    <t>SELECCIÓN ABREVIADA 055-2019</t>
  </si>
  <si>
    <t>ADECUACION Y ACONDICIONAMIENTO  DE LAS AREAS DE APOYO  DE HOSPITALIZACION  DEL 3 Y 4 PISO  DEL HOSPITAL MILITAR CENTRAL NIVEL III Y IV</t>
  </si>
  <si>
    <t>HECTOR FABIO CAMPO BENITEZ</t>
  </si>
  <si>
    <t>901209853-3</t>
  </si>
  <si>
    <t>CARRERA 53 # 104 B - 35 OFICINA 208</t>
  </si>
  <si>
    <t>5251703</t>
  </si>
  <si>
    <t>consorcioobrasjep2019@gmail.com</t>
  </si>
  <si>
    <t>256-2019</t>
  </si>
  <si>
    <t>MINIMA CUANTIA 188-2019</t>
  </si>
  <si>
    <t>HEALTHCORP S.A.S</t>
  </si>
  <si>
    <t xml:space="preserve">ADQUISISION DE SENSORES DE PULSO OXIMETRIA CON CINTA ADHEDSIVA ADICIONAL PARA DIFERENTES SERVICIOS DEL HOSPITAL MILITAR CENTRAL </t>
  </si>
  <si>
    <t xml:space="preserve">CLAUDIA ALARCON AVILA </t>
  </si>
  <si>
    <t>CARLOS ALFREDO ADOLFO  GARCIA NEIRA</t>
  </si>
  <si>
    <t>901065278-8</t>
  </si>
  <si>
    <t>CARRERA 55 A # 165-35 TORRE 6 INT 1112</t>
  </si>
  <si>
    <t>3107861835</t>
  </si>
  <si>
    <t>gerencia@healthorp.com.co</t>
  </si>
  <si>
    <t>297-2019</t>
  </si>
  <si>
    <t>COCHLEAR COLOMBIA S.A.S</t>
  </si>
  <si>
    <t>SUMINISTRO DE MATERIAL DE REHABILITACION EN OTORRINOLARINGOLOGIA PARA LOS USUARIOS Y BENEFICIARIOS DEL HOSPITAL MILITAR CENTRAL</t>
  </si>
  <si>
    <t>PAOLA DELGADO PERDOMO</t>
  </si>
  <si>
    <t>901220332-2</t>
  </si>
  <si>
    <t>AV CARRERA 9 # 115-06 OFIC 1201 EDIFICIO TIERRA FIRME</t>
  </si>
  <si>
    <t>7563346</t>
  </si>
  <si>
    <t>magomez@cochlear.com</t>
  </si>
  <si>
    <t>294-2019</t>
  </si>
  <si>
    <t>CONTRATACION DIRECTA 057-2019</t>
  </si>
  <si>
    <t>MINIMA CUANTIA 217-2019</t>
  </si>
  <si>
    <t>INTERFISICA LTDA</t>
  </si>
  <si>
    <t>ADQUISICION DE INSUMOS DEL SERVICIO DE MEDICINA FISICA Y REHABILITACION PARA LAS AREAS DE TERAPIA OCUPACIONAL, TERAPIA FISICA PROTESIS Y AMPUTADOS</t>
  </si>
  <si>
    <t>DIEGO HERNANDO VALLECILLA POSADA</t>
  </si>
  <si>
    <t>830028572-4</t>
  </si>
  <si>
    <t>CALLE 45 # 9-02</t>
  </si>
  <si>
    <t>2851475</t>
  </si>
  <si>
    <t>diego@interfisica.com</t>
  </si>
  <si>
    <t>153-2019</t>
  </si>
  <si>
    <t>CONTRATACION DIRECTA 037-2019</t>
  </si>
  <si>
    <t>SUMINISTRO DE INSUMOS PARA EL EQUIPO FACOEMULSIFICACION Y VITRECTOMIA ANTERIOR CON SISTEMA DE ENERGIA BALANCEADA Y FOCO TORSIONAL PARA EL SERVICIO DE OFTALMOLOGIA DEL HOSPITAL MILITAR CENTRAL</t>
  </si>
  <si>
    <t>ROBERTO ERNESTO RIQUELME MORAGA</t>
  </si>
  <si>
    <t>CALLE 93 B No 16 - 31 PISO 3 Y 4</t>
  </si>
  <si>
    <t>6544666 -- 3152419518</t>
  </si>
  <si>
    <t>275-2019</t>
  </si>
  <si>
    <t>MINIMA CUANTIA 187-2019</t>
  </si>
  <si>
    <t>GRUPO VASQUEZ ASOCIADOS S.A.S</t>
  </si>
  <si>
    <t>ADQUISICION E INSTALACION DE ESTANTERIA EN ACERO INOXIDABLE PARA LOS SERVICIOS DE GASTROENTEROLOGIA, COLOPROCTOLOGIA, NEUMOLOGIA Y SALAS DE CIRUGIA DEL HOSPITAL MILITAR CENTRAL</t>
  </si>
  <si>
    <t>MARTHA LIGIA CASTAÑO</t>
  </si>
  <si>
    <t>SAMIRA MENDIETA LAGUNA</t>
  </si>
  <si>
    <t>900837253-4</t>
  </si>
  <si>
    <t>CARRERA 25 A # 25 C - 18</t>
  </si>
  <si>
    <t>7492240</t>
  </si>
  <si>
    <t>GRUPOVASQUEZASOCIADOS@GMAIL.COM</t>
  </si>
  <si>
    <t>287-2019</t>
  </si>
  <si>
    <t>MINIMA CUANTIA 216-2019</t>
  </si>
  <si>
    <t>JOSUE RAMON SALGADO QUIROZ</t>
  </si>
  <si>
    <t>830093951-9</t>
  </si>
  <si>
    <t>CALLE 74 # 28 B - 28</t>
  </si>
  <si>
    <t>info@co.labdai.com</t>
  </si>
  <si>
    <t>290-2019</t>
  </si>
  <si>
    <t>CONCURSO DE MERITOS 06-2019</t>
  </si>
  <si>
    <t>JOSE ANTONIO BENITEZ ORTZ Y CIA S.A.S</t>
  </si>
  <si>
    <t>INTERVENTORIA TECNICA, ADMINISTRATIVA, JURIDICA, FINANCIERA, AMBIENTAL Y CONTABLE PARA EL CONTRATO CUYO OBJETO ES CONTRATO DE OBRA LLAVE EN MANO PARA REALIZAR LA INGENIERIA DE DETALLE, DISEÑO, SUMINISTRO, INSTALACION, CONSTRUCCION Y FUNCIONAMIENTO  DE LOS ELEMENTOS REQUERIDOS PARA REDUNDANCIA Y SERVICIO DE TREN DE TABLEROS DE 220V Y EL CAMBIO DE ACOMETIDA ELECTRICA DESDE LOS PISOS DEL EDIFICIO PRINCIPAL A LA SUBESTACION ELECTRICA DEL HOSPITAL MILITAR CENTRAL (CONEXION FINAL Y PUESTA EN FUNCIONAMIENTO INTEGRAL)</t>
  </si>
  <si>
    <t>CARLOS ENRIQUE MORALES CORREA</t>
  </si>
  <si>
    <t>JOSE ANTONIO BENITEZ ORTIZ</t>
  </si>
  <si>
    <t>900443711-4</t>
  </si>
  <si>
    <t>CARRERA 29 D # 11 A - 23 SUR</t>
  </si>
  <si>
    <t>4329772</t>
  </si>
  <si>
    <t>licitaciones@benitezjose.com</t>
  </si>
  <si>
    <t>292-2019</t>
  </si>
  <si>
    <t>MINIMA CUANTIA 235-2019</t>
  </si>
  <si>
    <t>IMCOLMEDICA S.A</t>
  </si>
  <si>
    <t>ADQUISISION, INTALACION Y PUESTA EN FUNCIONAMIENTO DE UNA INCUBADORA REF IN 30 SINGLE DISPLAY PARA EL SERVICIO DE PATOLOGIA DEL HOSPITAL MILITAR CENTRAL</t>
  </si>
  <si>
    <t>CALLE 36 # 15-42</t>
  </si>
  <si>
    <t>samifoca@hotmail.com</t>
  </si>
  <si>
    <t>IDIME</t>
  </si>
  <si>
    <t>DIRECCION GENERAL</t>
  </si>
  <si>
    <t>309-2019</t>
  </si>
  <si>
    <t>MINIMA CUANTIA 236-2019</t>
  </si>
  <si>
    <t>SUMINISTRO DE INSUMOS PARA RADIOLOGIA INTEVENCIONISTA Y OTRAS ESPECIALIDADES QUE LO REQUIERAN PARA LA REALIZACION DE PROCEDIMIENTOS INVASIVOS EN EL SERVICIO DE IMÁGENES DIAGNOSTICAS DEL HOSPITAL MILITAR CENTRAL</t>
  </si>
  <si>
    <t>CARMENZA CUARTAS GUZMAN</t>
  </si>
  <si>
    <t>314-2019</t>
  </si>
  <si>
    <t>MINIMA CUANTIA 247-2019</t>
  </si>
  <si>
    <t>LIMASOFT EU</t>
  </si>
  <si>
    <t>SUMINISTRO DE INSUMOS PARA IMPRESORA INDUSTRIAL PARA ETIQUETAS PARA EL HOSPITAL MILITAR CENTRAL</t>
  </si>
  <si>
    <t>MANUEL JOSE ALGARRA GONZALEZ</t>
  </si>
  <si>
    <t>830143572-6</t>
  </si>
  <si>
    <t>CALLE 73 # 74-50</t>
  </si>
  <si>
    <t>3058484</t>
  </si>
  <si>
    <t>malgarra@limasoft.com.co</t>
  </si>
  <si>
    <t>282-2019</t>
  </si>
  <si>
    <t>MANTENIMIENTO PREVENTIVO Y CORRECTIVO QUE SEAN NECESARIOS INCLUIDO REPUESTOS NO REMANUFACTURADOS PARA LOS EQUIPOS MARCA PHILLIPS DEL SERVICIO DE ELECTROFISIOLOGIA DEL HOSPITAL MILITAR CENTRAL</t>
  </si>
  <si>
    <t>INTELNET MEDICA S.A.S</t>
  </si>
  <si>
    <t>JAIME TORRES AVILA</t>
  </si>
  <si>
    <t>800204547-5</t>
  </si>
  <si>
    <t>CARRERA 44 A # 24 A -22</t>
  </si>
  <si>
    <t>2449682</t>
  </si>
  <si>
    <t>comercial.publico@intelnetmedica.com</t>
  </si>
  <si>
    <t>307-2019</t>
  </si>
  <si>
    <t>MINIMA CUANTIA 233-2019</t>
  </si>
  <si>
    <t>GRUPO ABSTRACT S.A.S</t>
  </si>
  <si>
    <t xml:space="preserve">ADQUISICION DE UNA (1) LICENCIA DE SOFTWARE DE DISEÑO MULTIPROPOSITO PARA LA CREACION DE MODELOS 3D COMPLEJOS PARA EL LABORATORIO DE INNOVACION, DE LA SUBDIRECCION DE DOCENCIA E INVESTIGACION CIENTIFICA DEL HOSPITAL MILITAR CENTRAL </t>
  </si>
  <si>
    <t>ADRIANA BELTRAN OSTOS</t>
  </si>
  <si>
    <t>HENNING BERGOLD GUNNAR</t>
  </si>
  <si>
    <t>900279841-0</t>
  </si>
  <si>
    <t>CARRERA 15 N° 93 A - 84</t>
  </si>
  <si>
    <t>6956752</t>
  </si>
  <si>
    <t>dizonno@grupoabstract.com</t>
  </si>
  <si>
    <t>306-2019</t>
  </si>
  <si>
    <t>MINIMA CUANTIA 234-2019</t>
  </si>
  <si>
    <t>ADQUISICION DE UNA (1) LICENCIA DE SOFTWARE PARA LA CREACION DE MODELOS ANATOMINOS 3D DIGITALES PARA EL LABORATORIO DE INNOVACION DE LA SUBDIRECCION DE DOCENCIA E INVESTIGACION CIENTIFICA DEL HOSPITAL MILITAR CENTRAL</t>
  </si>
  <si>
    <t>302-2019</t>
  </si>
  <si>
    <t>SELECCIÓN ABREVIADA 061-2019</t>
  </si>
  <si>
    <t>RICARDO SILVA RUEDA - GILBERTO ROMERO ARDILA</t>
  </si>
  <si>
    <t>301-2019</t>
  </si>
  <si>
    <t>VELEZ LAB S.A.S</t>
  </si>
  <si>
    <t>YADIRA VASQUEZ VIZCAINO - GILBERTO ROMERO ARDILA</t>
  </si>
  <si>
    <t xml:space="preserve">ALVARO VELEZ OSORIO </t>
  </si>
  <si>
    <t>CARRERA 17 A # 119 A 42</t>
  </si>
  <si>
    <t>3102436399</t>
  </si>
  <si>
    <t>mbotero@velezlab.com.co</t>
  </si>
  <si>
    <t>860503326-5</t>
  </si>
  <si>
    <t>300--2019</t>
  </si>
  <si>
    <t>CLAUDIA GALEANO - GLADYS VILLAMIZAR - GILBERTO ROMERO ARDILA</t>
  </si>
  <si>
    <t>DIEGO VALLECILLA</t>
  </si>
  <si>
    <t>299-2019</t>
  </si>
  <si>
    <t>CARMEN TERESA ESQUIVIA  -OSCAR ALVAREZ - GILBERTO ROMERO ARDILA</t>
  </si>
  <si>
    <t>271-2019</t>
  </si>
  <si>
    <t>MINIMA CUANTIA 214-2019</t>
  </si>
  <si>
    <t>MEESER COLOMBIA S.A</t>
  </si>
  <si>
    <t>SUMINISTRO DE GASES MEDICINALES PARA LOS DIFERENTES SERVICIOS QUE PRESTA EL HOSPITAL MILITAR CENTRAL</t>
  </si>
  <si>
    <t>MARIO MENA BEJARANO</t>
  </si>
  <si>
    <t>JUAN GONZALO CAÑAS BETANCOURT</t>
  </si>
  <si>
    <t>860005114-4</t>
  </si>
  <si>
    <t>CARRERA 68 # 11-51</t>
  </si>
  <si>
    <t>6144060</t>
  </si>
  <si>
    <t>ana.cortes@messer.co.com</t>
  </si>
  <si>
    <t>277-2019</t>
  </si>
  <si>
    <t>SELECCIÓN ABREVIADA 059-2019</t>
  </si>
  <si>
    <t>PRESTACION DE SERVICIOS PARA LA POPERACION, PRODUCCION DE MEZCLAS Y ACONDICIONAMIENTO DE MEDICAMENTOS PARA EL HOSPITAL MILITAR CENTRAL</t>
  </si>
  <si>
    <t>ELIAS MORA VARGAS - FELIX PALACIOS - NELSON MOSSOS</t>
  </si>
  <si>
    <t>268-2019</t>
  </si>
  <si>
    <t>SELECCIÓN ABREVIADA DE MENOR CUANTIA 054-2019</t>
  </si>
  <si>
    <t>GABRIEL CRISTOBAL SUAREZ HERRERA</t>
  </si>
  <si>
    <t>267-2019</t>
  </si>
  <si>
    <t>SELECCIÓN ABREVIADA DE MENOR CUANTIA 042-2019</t>
  </si>
  <si>
    <t>G BARCO S.A</t>
  </si>
  <si>
    <t>SUMINISTRO DE INSUMOS PARA RADIOLOGIA INTERVENCIONISTA DEL HOSPITAL MILITAR CENTRAL</t>
  </si>
  <si>
    <t>LUIS FELIPE GONZALEZ REYES</t>
  </si>
  <si>
    <t>860044349-4</t>
  </si>
  <si>
    <t>CALLE 99 # 14-76</t>
  </si>
  <si>
    <t>6510700</t>
  </si>
  <si>
    <t>eliana.castro@gbarco.com.co</t>
  </si>
  <si>
    <t>308-2019</t>
  </si>
  <si>
    <t>SELECCIÓN ABREVIADA DE MENOR CUANTIA 058-2019</t>
  </si>
  <si>
    <t>CALLE 84 # 19 A - 20</t>
  </si>
  <si>
    <t>6023333</t>
  </si>
  <si>
    <t>eliana.guijo@disortho.co</t>
  </si>
  <si>
    <t>296-2019</t>
  </si>
  <si>
    <t>MINIMA CUANTIA 174-2019</t>
  </si>
  <si>
    <t>MANTENIMIENTO PREVENTIVO Y LOS CORRECTIVOS  QUE SEAN NECESARIOS, SUMINISTRO DE REPUESTOS, ACCESORIOS, INSUMOS Y CONSUMIBLES ORIGINALES NUEVOS NO REMANUFACTURADOS PARA LOS EQUIPOS DE CAMAS DE PARTO HILLROM DE LOS SERVICIOS DE DERMATOLOGIA DEL HOSPITAL MILITAR CENTRAL</t>
  </si>
  <si>
    <t>9003423346-1</t>
  </si>
  <si>
    <t>CALLE 99 A # 68 B - 60</t>
  </si>
  <si>
    <t>smnsolucionesintegrales@gmail.com</t>
  </si>
  <si>
    <t>298--2019</t>
  </si>
  <si>
    <t>SELECCIÓN ABREVIADA DE MENOR CUANTIA 057-2019</t>
  </si>
  <si>
    <t>SUMINISTRO DE ELEMENTOS DE INSUMO DE LIMPIEZA EN EL HOSPITAL MILITAR CENTRAL</t>
  </si>
  <si>
    <t xml:space="preserve">GLADYS ELENA CORREA </t>
  </si>
  <si>
    <t>CARRERA 28 # 78-27</t>
  </si>
  <si>
    <t>258-2019</t>
  </si>
  <si>
    <t>SELECCIÓN ABREVIADA DE MENOR CUANTIA 052-2019</t>
  </si>
  <si>
    <t>MICROSITIOS S.A.S</t>
  </si>
  <si>
    <t>ADQUISICION DE SOFTWARE QUE APOYE LAS ACTIVIDADES DEL PROCESO DE GESTION DOCUMENTAL PARA INVENTARIO DE DATOS Y DOCUMENTOS DEL HOSPITAL MILITAR CENTRAL</t>
  </si>
  <si>
    <t>GERMAN AURELIO MEDINA PEREZ</t>
  </si>
  <si>
    <t>830083023-6</t>
  </si>
  <si>
    <t>CARRERA 62 # 94 A - 71</t>
  </si>
  <si>
    <t>2263134</t>
  </si>
  <si>
    <t>orico@micrositios.net</t>
  </si>
  <si>
    <t>313-2019</t>
  </si>
  <si>
    <t>REDCOMPUTO LTDA</t>
  </si>
  <si>
    <t>ADQUISICION DE EQUIPOS DE COMPUTO TIPO TODO EN UNO PARA LOS DIFERENTES SERVICIOS DEL HOSPITAL MILITAR CENTRAL</t>
  </si>
  <si>
    <t>MARCO ANTONIO NIETO ROMAN</t>
  </si>
  <si>
    <t>830016004-0</t>
  </si>
  <si>
    <t>CARRERA 31 A # 25 B - 55</t>
  </si>
  <si>
    <t>2688655</t>
  </si>
  <si>
    <t>mnieto@redcomputo.com.co</t>
  </si>
  <si>
    <t>311-2019</t>
  </si>
  <si>
    <t>MINIMA CUANTIA 243-2019</t>
  </si>
  <si>
    <t>SUMINISTRO DE ALOINJERTOS, BANCO DE HUESO PARA EL AREA DE ORTOPEDIA Y TRAUMATOLOGIA DEL HOSPITAL MILITAR CENTRAL</t>
  </si>
  <si>
    <t>800053550-9</t>
  </si>
  <si>
    <t>CALLE 119 No 7 - 14  PISO 2 EDIFICIO SANTA ANA</t>
  </si>
  <si>
    <t>3486868</t>
  </si>
  <si>
    <t>SELECCIÓN ABREVIADA DE MENOR CUANTIA 029-2019</t>
  </si>
  <si>
    <t>295-2019</t>
  </si>
  <si>
    <t>MINIMA CUANTIA 172-2019</t>
  </si>
  <si>
    <t>WILSON FERNANDO RODRIGUEZ NIÑO</t>
  </si>
  <si>
    <t>ADQUISICION  DE SISTEMA DE AUDIO, VIDEO Y MUEBLES PARA HABITACION DE TERAPIA DE YODO DEL SERVICIO DE MEDICINA NUCLEAR</t>
  </si>
  <si>
    <t>79801270-7</t>
  </si>
  <si>
    <t>CARRERA 41 A  # 22-25 SUR</t>
  </si>
  <si>
    <t>5602279</t>
  </si>
  <si>
    <t>wilsonrodn1@hotmail.com</t>
  </si>
  <si>
    <t>316-2019</t>
  </si>
  <si>
    <t>MINIMA CUANTIA 251-2019</t>
  </si>
  <si>
    <t>SUMINISTRO DE INSUMOS MEDICO-QUIRURGICOS REQUERIDOS PARA LA REALIZACION DEL PROGRAMA QUIRURGICO EN SALAS DE CIRUGIA, HEMODINAMIA Y RADIOLGIA DE LOS SERVICIOS DE HEMODINAMIA, RADIOLOGIA INTERVENCIONISTA, NEUROCIRUGIA INTERVENCIONISTA, VASCULAR Y ANGIOGRAFIA, SERVICIOS QUE COMPONEN LA UNIDAD MEDICA Y CLINICO QUIRURGICA DEL HOSPITAL MILITAR CENTRAL</t>
  </si>
  <si>
    <t>RUBEN DARIO DUQUE</t>
  </si>
  <si>
    <t>CARRERA 7 # 156-68 PISO 28</t>
  </si>
  <si>
    <t>GYC MEDICAL S.A.S</t>
  </si>
  <si>
    <t>315-2019</t>
  </si>
  <si>
    <t>MINIMA CUANTIA 221-2019</t>
  </si>
  <si>
    <t>ADQUISICION DE EQUIPOS LECTORES DE CODIGOS QR 2 TIPO PISTOLA ELEMENTOS CON MARCACION DEFINIDA EN EL HOSPITAL MILITAR CENTRAL</t>
  </si>
  <si>
    <t>PAULA ANDREA BRITO HENAO</t>
  </si>
  <si>
    <t>816005590-7</t>
  </si>
  <si>
    <t>CARRERA 15 # 12-37 OFICINA 601</t>
  </si>
  <si>
    <t>036-3338424</t>
  </si>
  <si>
    <t>licitaciones.distracomltda@gmail.com</t>
  </si>
  <si>
    <t>298-2019</t>
  </si>
  <si>
    <t>LUIS ALBERTO RUIZ ROBLES - GILBERTO ROMEROP ARDILA</t>
  </si>
  <si>
    <t>289-2019</t>
  </si>
  <si>
    <t>MINIMA CUANTIA 226-2019</t>
  </si>
  <si>
    <t xml:space="preserve">MANUFACTURAS CREARE SAS </t>
  </si>
  <si>
    <t>ADQUISICION DE ELEMENTOS PARA COMPLEMENTO DE HABITACIONES (TAPETES  Y CORTINAS) DEL HOSPITAL MILITAR CENTRAL</t>
  </si>
  <si>
    <t>288-2019</t>
  </si>
  <si>
    <t>CONCURSO DE MERITOS 05-2019</t>
  </si>
  <si>
    <t xml:space="preserve">INTERMEDIACION DE SEGUROS  Y LA ASESORIA PARA LA FORMULACION Y EL MANEJO DE PROGRAMA DE SEGURO Y DE LAS POLIZAS, DESTINADO A PROTEGER LAS PERSONAS, BIENES E INTERESES PATRIMONIALES DEL HOSPITAL MILITAR CENTRAL O AQUELLOS POR LOS QUE SEA LEGALMENTE RESPONSABLE </t>
  </si>
  <si>
    <t>NELSON MOSSOS - JUAN FERNANDO ESPINOSA</t>
  </si>
  <si>
    <t>AVENIDA CALLE 26 # 59-41 PISO 6</t>
  </si>
  <si>
    <t>fernando.hincapie@willistowerswatson.com</t>
  </si>
  <si>
    <t>RICHARD VIATELA DEVIA</t>
  </si>
  <si>
    <t>6067575</t>
  </si>
  <si>
    <t>901337540-1</t>
  </si>
  <si>
    <t>UT WILLIS-JLT-DELIMA 2019</t>
  </si>
  <si>
    <t>MINIMA CUANTIA 162-2019</t>
  </si>
  <si>
    <t>318-2019</t>
  </si>
  <si>
    <t>CONTRATACION DIRECTA 059-2019</t>
  </si>
  <si>
    <t>MEDINISTROS S.A.S</t>
  </si>
  <si>
    <t xml:space="preserve">SUMINISTRO DE MATERIAL DE REHABILITACION EN OTORRINOLARINGOLOGIA(IMPLANTE COCLEAR ULTIMA TECNOLOGIA COMPONENTE INTERNO) PARA LOS USUARIOS Y BENEFICIARIOS DEL HOSPITAL MILITAR CENTRAL </t>
  </si>
  <si>
    <t>GILBERTO ANTONIO POSADA URIBE</t>
  </si>
  <si>
    <t>830053755-0</t>
  </si>
  <si>
    <t>CALLE 72 # 22-42 OFICINA 301</t>
  </si>
  <si>
    <t>2174253</t>
  </si>
  <si>
    <t>gerencia@medinistroscolombia.com</t>
  </si>
  <si>
    <t>312-2019</t>
  </si>
  <si>
    <t>MINIMA CUANTIA 196-2019</t>
  </si>
  <si>
    <t>MANTENIMIENTO PREVENTIVO Y CORRECTIVO Y CALIBRACION DE DETECTORES DEL SISTEMA DE VERTIDOS DEL SERVICIO DE MEDICINA FISICADEL HOSPITAL MILITAR CENTRAL</t>
  </si>
  <si>
    <t>JOHANA ANDREA LOPEZ BAEZ</t>
  </si>
  <si>
    <t>CALLE 23 # 104 A - 36 OFICINA 15</t>
  </si>
  <si>
    <t>304-2019</t>
  </si>
  <si>
    <t>MINIMA CUANTIA 229-2019</t>
  </si>
  <si>
    <t>PROYINS S.A.S</t>
  </si>
  <si>
    <t xml:space="preserve">MANTENIMIENTO PREVENTIVO DEL SISTEMA DE CORREO NEUMATICO MARCA SWISSLOG MODELO: TRANSPONET TIPO: 2 VIAS CON INCLUSION DE REPUESTOS NUEVOS NO REMANUFACTURADOSPARA LA OPTIMA PRESTACION DE LOS SERVICIOS DEL HOSPITAL </t>
  </si>
  <si>
    <t>CARLOS JAVIER VEGA TABOADA</t>
  </si>
  <si>
    <t>LUIS FELIPE LEAL RICHOUX</t>
  </si>
  <si>
    <t>860526532-5</t>
  </si>
  <si>
    <t>CARRERA 27 # 76-14</t>
  </si>
  <si>
    <t>7424132</t>
  </si>
  <si>
    <t>info@proyins.com</t>
  </si>
  <si>
    <t>317-2019</t>
  </si>
  <si>
    <t>MINIMA CUANTIA 255-2019</t>
  </si>
  <si>
    <t>SOLUCIONES Y GESTION S.A.S</t>
  </si>
  <si>
    <t>PRESTACION DE SERVICIOS PROFESIONALES PARA LA REALIZACION, ACTUALIZACION Y DETERMINACION DEL CALCULO ACTUARIAL DEL VALOR TOTAL  DEL PASIVO PENSIONAL DEL HOSPITAL MILITAR CENTRAL (OBLIGACIONES PENSIONALES - PENSIONES, BONOS PENSIONALES, CUOTAS PARTES PENSIONALES Y OTRAS), CON DATOS CONSOLIDADOS A 31 DE DICIEMBRE DE 2019</t>
  </si>
  <si>
    <t>CILIA BELEN VIVAS GOMEZ</t>
  </si>
  <si>
    <t>JENNY JUDITH MORENO VEGA</t>
  </si>
  <si>
    <t>900942020-4</t>
  </si>
  <si>
    <t>CALLE 9 C BIS # 68 G - 29 OFICINA 4-401</t>
  </si>
  <si>
    <t>3124826983</t>
  </si>
  <si>
    <t>soluciones@solucionesygestions.a.s.com</t>
  </si>
  <si>
    <t>320-2019</t>
  </si>
  <si>
    <t>SELECCIÓN ABREVIADA DE MENOR CUANTIA 064-2019</t>
  </si>
  <si>
    <t>IVONE DIAZ - RICARDO SILVA RUEDA - WILLIAM ARBELAEZ ARBELAEZ</t>
  </si>
  <si>
    <t>gerencia@biotronitech.com</t>
  </si>
  <si>
    <t>319-2019</t>
  </si>
  <si>
    <t>CALLE 25 # 69 D - 91 OFC 606</t>
  </si>
  <si>
    <t>cverdiguer@quirurgicosltda.com</t>
  </si>
  <si>
    <t>305-2019</t>
  </si>
  <si>
    <t>SELECCIÓN ABREVIADA DE MENOR CUANTIA 051-2019</t>
  </si>
  <si>
    <t>ITO SOFTWARE S.A.S</t>
  </si>
  <si>
    <t>ADQUISICION, DESARROLLO, CONFIGURACION Y PUESTA EN FUNCIONAMIENTO  DE UNA PLATAFORMA PARA SISTEMA DE GESTION DE APRENDIZAJE (LMS) Y VIRTUALIZACION DE CONTENIDOS DE APRENDIZAJE PARA LA SUBDIRECCION DE DOCENCIA E INVESTIGACION CIENTIFICA DEL HOSPITAL MILITAR CENTRAL</t>
  </si>
  <si>
    <t>YANIRA ASTRID RODRIGUEZ HOLGUIN</t>
  </si>
  <si>
    <t>MAURICIO ALEXANDER HERRAN PAIPILLA</t>
  </si>
  <si>
    <t>900372035-8</t>
  </si>
  <si>
    <t>CARRERA 24 # 27-32</t>
  </si>
  <si>
    <t>2872961</t>
  </si>
  <si>
    <t>contratacion@ito-sofware.com</t>
  </si>
  <si>
    <t>274-2019</t>
  </si>
  <si>
    <t>MINIMA CUANTIA 203-2019</t>
  </si>
  <si>
    <t>ADQUISICION DE ELEMENTOS Y DISPOSITIVOS MEDICOS PARA EL SERVICIO DE OFTALMOLOGIA DEL HOSPITAL MILITAR CENTRAL</t>
  </si>
  <si>
    <t>CALLE 93 B # 16-31</t>
  </si>
  <si>
    <t>6002626</t>
  </si>
  <si>
    <t>398-2019</t>
  </si>
  <si>
    <t>CONTRATACION DIRECTA 061-2019</t>
  </si>
  <si>
    <t>PRESTACION DE SERVICIOS LOGISTICO PARA REALIZAR UNA ACTIVIDAD DE BIENESTAR  PARA EL FORTALECIMIENTO INSTITUCIONAL DE LA ENTIDAD</t>
  </si>
  <si>
    <t>ALVARO MEDARDO SALCEDO SAAVEDRA</t>
  </si>
  <si>
    <t>CALLE 26 # 25-50 PISO 9</t>
  </si>
  <si>
    <t>camilo.carvajal@colsubsidio.com</t>
  </si>
  <si>
    <t>369-2019</t>
  </si>
  <si>
    <t>MINIMA CUANTIA 240-2019</t>
  </si>
  <si>
    <t>EQUIPOS Y DISPOSITIVOS MEDICOS S.A.S</t>
  </si>
  <si>
    <t>ADQUISICION DE PROTESIS DE REVISION COMPONENTE ACETABULAR  HECHA A LA MEDIDA PARA EL AREA DE ORTOPEDIA Y TRAUMATOLOGIA DEL HOSPITAL MILITAR CENTRAL</t>
  </si>
  <si>
    <t>GERMAN FORERO REYES</t>
  </si>
  <si>
    <t>900399132-1</t>
  </si>
  <si>
    <t>CALLE 106 No 57-20</t>
  </si>
  <si>
    <t>2267987</t>
  </si>
  <si>
    <t>german.forero@edmsas.com</t>
  </si>
  <si>
    <t>310-2019</t>
  </si>
  <si>
    <t>SUBASTA INVERSA 007-2019</t>
  </si>
  <si>
    <t>Avenida carrera 50 # 5c - 29</t>
  </si>
  <si>
    <t>jorge_arenas@praxair.com</t>
  </si>
  <si>
    <t>321-2019</t>
  </si>
  <si>
    <t>MINIMA CUANTIA 244-2019</t>
  </si>
  <si>
    <t>PSIGMA CORPORATION S.A.S</t>
  </si>
  <si>
    <t>ADQUISICION DE PRUEBAS PSICOTECNICAS QUE MIDAN COMPETENCIAS Y ESTILOS DE COMPORTAMIENTOS Y PERMITAN GARANTIZAR AL HOSPITAL MILITAR CENTRALLA IDONEIDAD DE LAS PERSONAS QUE SE ENCUENTRAN EN UN PROCESO DE SELECCIÓN PARA EL INGRESO COMO SERVIDORES PUBLICOS O PRESTADORES DE SERVICIOS</t>
  </si>
  <si>
    <t>MARIA ANDREA GRILLO</t>
  </si>
  <si>
    <t>EUGENIA CONSTANZA CALDERON</t>
  </si>
  <si>
    <t>830059465-7</t>
  </si>
  <si>
    <t>CALLE 100 19-61</t>
  </si>
  <si>
    <t>operaciones@psigmacorp.com</t>
  </si>
  <si>
    <t>385-2019</t>
  </si>
  <si>
    <t>MINIMA CUANTIA 256-2019</t>
  </si>
  <si>
    <t>MARIA ORFA OCHOA MONTOYA</t>
  </si>
  <si>
    <t>ARRENDAMIENTO DE ESPACIO DONDE SE PRESTARA SERVICIO DE UNA MAQUINA DISPENSADORA  DE ELEMENTOS DE ASEO E HIGIENE PERSONAL PARA USUSARIOS Y FUNCIONARIOS DEL HOSPITAL MILITAR CENTRAL UBICADA EN EL HOSPITAL MILITAR CENTRAL</t>
  </si>
  <si>
    <t>CR 16 No 82 17 OF 510</t>
  </si>
  <si>
    <t>moochoamser8@gmail.com</t>
  </si>
  <si>
    <t>326-2019</t>
  </si>
  <si>
    <t>MINIMA CUANTIA 242-2019</t>
  </si>
  <si>
    <t>BENJAMIN HERNANDEZ ACOSTA</t>
  </si>
  <si>
    <t>25016043-8</t>
  </si>
  <si>
    <t>ADQUISICION DE PLANTAS  Y MATERIALES NECESARIOS PARA EL MANTENIMIENTO, RESTAURACION Y ADECUACION DE JARDINES Y ZONAS VERDES DEL HOSPITAL MILITAR CENTRAL</t>
  </si>
  <si>
    <t>9600577-5</t>
  </si>
  <si>
    <t>AVENIDA CIRCUNVALAR # 26-05</t>
  </si>
  <si>
    <t>VIVEROELPORTALDELEDEN@HOTMAIL.COM</t>
  </si>
  <si>
    <t>BENJAMIN HERNANDEZ ACOSTA (VIVERO PORTAL EDEN)</t>
  </si>
  <si>
    <t>373-2019</t>
  </si>
  <si>
    <t>MINIMA CUANTIA 261-2019</t>
  </si>
  <si>
    <t>ADQUISICION DE ATRILES PARA BOMBAS DE INFUSION PARA EL SERVICIO DE ENFERMERIA DEL HOSPITAL MILITAR CENTRAL</t>
  </si>
  <si>
    <t>MYRIAM LUCIA AVILA GUZMAN</t>
  </si>
  <si>
    <t>CL 99 A 68 B 60</t>
  </si>
  <si>
    <t>smn.solucionesintegrales@gmail.com</t>
  </si>
  <si>
    <t>372-2019</t>
  </si>
  <si>
    <t>MINIMA CUANTIA 260-2019</t>
  </si>
  <si>
    <t>ADQUISICION DE FLUJOMETROS CON SUS CONECTORES - ADULTO PARA EL SERVICIO DE ENFERMERIA DEL HOSPITAL MILITAR CENTRAL</t>
  </si>
  <si>
    <t>CALLE 36 15 42</t>
  </si>
  <si>
    <t>samitoca@hotmail.com</t>
  </si>
  <si>
    <t>362-2019</t>
  </si>
  <si>
    <t>CONTRATACION DIRECTA 063-2019</t>
  </si>
  <si>
    <t>FREDDY ERNESTO VILLAMIZAR BENESH</t>
  </si>
  <si>
    <t>PRESTACION DE SERVICIOS PROFESIONALES CON MEDICO ESPECIALISTA EN CIRUGIA DE TORAX PARA EL HOSPITAL MILITAR CENTRAL</t>
  </si>
  <si>
    <t>DOUGLAS ALDEMAR CACERES</t>
  </si>
  <si>
    <t>CALLE 93 # 19-39 APTO 806</t>
  </si>
  <si>
    <t>3118987926</t>
  </si>
  <si>
    <t>ernivil@gmail.com</t>
  </si>
  <si>
    <t>324-2019</t>
  </si>
  <si>
    <t>CONTRATACION DIRECTA 096-2019</t>
  </si>
  <si>
    <t>PRESTACION DE SERVICIOS PROFESIONALES COMO MEDICO INTERNISTA ESPECIALISTA EN REUMATOLOGIA CON ESPECIALIZACION, MAESTRIA O DOCTORADO EN EPIDEMIOLOGIA CLINICA PARA EL HOSPITAL MILITAR CENTRAL</t>
  </si>
  <si>
    <t>JUAN MANUEL BELLO GUALTERO</t>
  </si>
  <si>
    <t>8798560</t>
  </si>
  <si>
    <t>auradom@yahoo.com</t>
  </si>
  <si>
    <t>374-2019</t>
  </si>
  <si>
    <t>CONTRATACION DIRECTA 060-2019</t>
  </si>
  <si>
    <t>MATEO SEBASTIAN MUÑOZ CABRERA</t>
  </si>
  <si>
    <t>PRESTACION DE SERVICIOS PROFESIONALES Y APOYO A LA GESTION DE UN MEDICO GENERAL PARA CUBRIR LAS NECESIDADES ASISTENCIALES EN EL SERVICIO DE URGENCIAS DEL HOSPITAL MILITAR CENTRAL</t>
  </si>
  <si>
    <t>CARRERA 68 B # 23 B -35</t>
  </si>
  <si>
    <t>3000563660</t>
  </si>
  <si>
    <t>mateo9418@hotmail.com</t>
  </si>
  <si>
    <t>337-2019</t>
  </si>
  <si>
    <t>MARCOS ELIAS NAVARRO ARAUJO</t>
  </si>
  <si>
    <t>TRANSVERSAL 5 # 48 A -27</t>
  </si>
  <si>
    <t>3103650914</t>
  </si>
  <si>
    <t>mna051@hotmail.com</t>
  </si>
  <si>
    <t>332-2019</t>
  </si>
  <si>
    <t>DIEGO FERNANDO CASTILLA SABOGAL</t>
  </si>
  <si>
    <t>CARRERRA 69 B # 24 B - 55 TORRE 8 APTO 503</t>
  </si>
  <si>
    <t>3202300994</t>
  </si>
  <si>
    <t>diegofcastilla@gmail.com</t>
  </si>
  <si>
    <t>331-2019</t>
  </si>
  <si>
    <t>LAURA ANDREA SINUCO RUEDA</t>
  </si>
  <si>
    <t>CARRERA 20 # 63 C -70 SUR</t>
  </si>
  <si>
    <t>3008300644</t>
  </si>
  <si>
    <t>laurasinurcor@gmail.com</t>
  </si>
  <si>
    <t>345-2019</t>
  </si>
  <si>
    <t>ELIAS DAVIS RUEDA ABAUNZA</t>
  </si>
  <si>
    <t>CARRERA 57 # 53-50 BALCONES DE SAN PABLO VI INT 6 APTO 144</t>
  </si>
  <si>
    <t>3135917344</t>
  </si>
  <si>
    <t>eliasrueda87@hotmail.com</t>
  </si>
  <si>
    <t>375-2019</t>
  </si>
  <si>
    <t>JULIAN CAMILO VARGAS ROA</t>
  </si>
  <si>
    <t>CALLE 63 # 24-44</t>
  </si>
  <si>
    <t>3103049138</t>
  </si>
  <si>
    <t>julianc-vargas@juancorpas.edu.co</t>
  </si>
  <si>
    <t>341-2019</t>
  </si>
  <si>
    <t>MARIA ALEJANDRA CARIAGA  BUSTAMANTE</t>
  </si>
  <si>
    <t>CALLE 168 # 14 B - 45</t>
  </si>
  <si>
    <t>3209416118</t>
  </si>
  <si>
    <t>marycb-3@hotmail.com</t>
  </si>
  <si>
    <t>342-2019</t>
  </si>
  <si>
    <t>JONATHAN GUILLERMO JIMENEZ CHIMA</t>
  </si>
  <si>
    <t>CARRERA 53 # 134-31</t>
  </si>
  <si>
    <t>3104734125</t>
  </si>
  <si>
    <t>jonhatan928@gmail.com</t>
  </si>
  <si>
    <t>343-2019</t>
  </si>
  <si>
    <t>LUIS MIGUEL TORDECILLA BUENDIA</t>
  </si>
  <si>
    <t>CARRERA 5 # 45-30</t>
  </si>
  <si>
    <t>3008451552</t>
  </si>
  <si>
    <t>cholu47@hotmail.com</t>
  </si>
  <si>
    <t>333-2019</t>
  </si>
  <si>
    <t>DANIEL ALFONSO CANCINO BORBON</t>
  </si>
  <si>
    <t>CALLE 23 # 112-12</t>
  </si>
  <si>
    <t>3013488960</t>
  </si>
  <si>
    <t>danielcan16@gmail.com</t>
  </si>
  <si>
    <t>349-2019</t>
  </si>
  <si>
    <t>SEBASTIAN GOMEZ RAMIREZ</t>
  </si>
  <si>
    <t>TRANSVERSAL 3 # 48-14</t>
  </si>
  <si>
    <t>3127379733</t>
  </si>
  <si>
    <t>sebastian.gomezr@hotmail.com</t>
  </si>
  <si>
    <t>348-2019</t>
  </si>
  <si>
    <t>MARIA CLAUDIA CORREA VILLAREAL</t>
  </si>
  <si>
    <t>CARRERA 6 # 45-25</t>
  </si>
  <si>
    <t>3017826718</t>
  </si>
  <si>
    <t>mclaudiacorrea.md@gmail.com</t>
  </si>
  <si>
    <t>347-2019</t>
  </si>
  <si>
    <t>ANGELICA VIVIANA OSORIO VARGAS</t>
  </si>
  <si>
    <t>CARRERA 8 A # 27 B -52 SUR</t>
  </si>
  <si>
    <t>3007372156</t>
  </si>
  <si>
    <t>vivi.osorio.vargas@gmail.com</t>
  </si>
  <si>
    <t>344-2019</t>
  </si>
  <si>
    <t>LINA MARIA ALVARADO GOMEZ</t>
  </si>
  <si>
    <t>CARRERA 87 B # 19 A -66 TORRE 9 APTO 701</t>
  </si>
  <si>
    <t>3023562403</t>
  </si>
  <si>
    <t>lina.alvarado@hotmail.com</t>
  </si>
  <si>
    <t>339-2019</t>
  </si>
  <si>
    <t>LUISA FERNANDA ACERO MUÑOZ</t>
  </si>
  <si>
    <t>CATRERA 57 # 53-50 BALCONES DE PABLO VI INT 6 APTO 144</t>
  </si>
  <si>
    <t>3214462111</t>
  </si>
  <si>
    <t>luisaferracero@hotmail.com</t>
  </si>
  <si>
    <t>340-2019</t>
  </si>
  <si>
    <t>MANUELA ORDUZ VEGA</t>
  </si>
  <si>
    <t>3004470085</t>
  </si>
  <si>
    <t>TRANSVERSAL 4 # 52 A - 19</t>
  </si>
  <si>
    <t>manu.orduz93@gmail.com</t>
  </si>
  <si>
    <t>346-2019</t>
  </si>
  <si>
    <t>CHABELY RODRIGUEZ GRACIA</t>
  </si>
  <si>
    <t>CALLE 46 # 3-35 APTO 315</t>
  </si>
  <si>
    <t>314162592</t>
  </si>
  <si>
    <t>chabe9519@gmail.com</t>
  </si>
  <si>
    <t>334-2019</t>
  </si>
  <si>
    <t>XABIER RIASCOS BENAVIDES</t>
  </si>
  <si>
    <t>CARRERA 7 # 48-03 APTO 603</t>
  </si>
  <si>
    <t>3127546571</t>
  </si>
  <si>
    <t>xabier2390@hotmail.com</t>
  </si>
  <si>
    <t>335-2019</t>
  </si>
  <si>
    <t>JUAN DANILO TORRES CORTES</t>
  </si>
  <si>
    <t>CARRERA 5 # 56 A -43 APTO 702</t>
  </si>
  <si>
    <t>3138897929</t>
  </si>
  <si>
    <t>danilomedicina22@gmail.com</t>
  </si>
  <si>
    <t>338-2019</t>
  </si>
  <si>
    <t>ELAN DAVID REDONDO PEREZ</t>
  </si>
  <si>
    <t>CALLE 67 # 30-42</t>
  </si>
  <si>
    <t>3126771356</t>
  </si>
  <si>
    <t>edavidredondo@hotmail.com</t>
  </si>
  <si>
    <t>350-2019</t>
  </si>
  <si>
    <t>JUAN SEBASTIAN RODRIGUEZ CABRALES</t>
  </si>
  <si>
    <t>CALLE 22 BIS # 48-20</t>
  </si>
  <si>
    <t>3683853</t>
  </si>
  <si>
    <t>JSROCA24@GMAIL.COM</t>
  </si>
  <si>
    <t>351-2019</t>
  </si>
  <si>
    <t>MAYRA ALEJANDRA MOCETON FERRO</t>
  </si>
  <si>
    <t>CALLE 152 # 13-64 APTO 204</t>
  </si>
  <si>
    <t>3182895336</t>
  </si>
  <si>
    <t>doc_alejaferro@hotmail.com</t>
  </si>
  <si>
    <t>352-2019</t>
  </si>
  <si>
    <t>SEBASTIAN FELIPE BOLIVAR TORES</t>
  </si>
  <si>
    <t>CALLE 33 C SUR # 13 A -35 ESTE SE 4 INT 95</t>
  </si>
  <si>
    <t>8210873</t>
  </si>
  <si>
    <t>afbolivart@hotmail.com</t>
  </si>
  <si>
    <t>336-2019</t>
  </si>
  <si>
    <t>DAVID GONZALO MEDINA FLORES</t>
  </si>
  <si>
    <t>CALLE 122 # 19-59</t>
  </si>
  <si>
    <t>3145954402</t>
  </si>
  <si>
    <t>363-2019</t>
  </si>
  <si>
    <t>MARIA ALEJANDRA FAJARDO PERDOMO</t>
  </si>
  <si>
    <t>CALLE 133 # 58-47</t>
  </si>
  <si>
    <t>3013387888</t>
  </si>
  <si>
    <t>mariaalejandra2424@hotmail.com</t>
  </si>
  <si>
    <t>396-2019</t>
  </si>
  <si>
    <t>MINIMA CUANTIA 263-2019</t>
  </si>
  <si>
    <t>ADQUISICION DE MOBILIARIO PARA LOS DIFERENTES SERVICIOS DEL HOSPITAL MILITAR CENTRAL</t>
  </si>
  <si>
    <t>371-2019</t>
  </si>
  <si>
    <t>CONTRATACION DIRECTA 071-2019</t>
  </si>
  <si>
    <t>CARLOS GREGORIO TORRES RESTREPO</t>
  </si>
  <si>
    <t>CONTRATACION ODONTOLOGO ESPECIALISTA EN CIRUGIA ORAL Y MAXILOFACIAL PARA EL SERVCIO DE CIRUGIA ORAL Y MAXILOFACIAL</t>
  </si>
  <si>
    <t>CALLE 134 A # 11 A -38 APTO 203</t>
  </si>
  <si>
    <t>3922150</t>
  </si>
  <si>
    <t>torresrestrepo@hotmail.com</t>
  </si>
  <si>
    <t>397-2019</t>
  </si>
  <si>
    <t>CONSTRUCTORES JEP</t>
  </si>
  <si>
    <t>ADECUACION Y ACONDICIONAMIENTO DE LAS AREAS DE CIRCULACION DE LOS PISOS 3 Y 4 QUE SIRVEN DE APOYO PARA LOS SERVICIOS ASISTENCIALES DEL HOSPITAL MILITAR CENTRAL</t>
  </si>
  <si>
    <t>CLL 7ma Nol 90-64</t>
  </si>
  <si>
    <t>licitacionesjpr@gmail.com</t>
  </si>
  <si>
    <t>322-2019</t>
  </si>
  <si>
    <t>LICITACION PUBLICA 014-2019</t>
  </si>
  <si>
    <t>GEMEDCO S.A</t>
  </si>
  <si>
    <t>EL ARRENDAMIENTO DE UN ACELERADOR LINEAL QUE INCLUYA ADECUACION DE LAS AREAS, INSTALACION, MANTENIMIENTO PREVENTIVO, PREDICTIVO, CORRECTIVO INCLUIDO SOPORTE TECNICO DURANTE LA EJECUCION DEL CONTRATO</t>
  </si>
  <si>
    <t>LUZ STELLA GÓMEZ GÓMEZ</t>
  </si>
  <si>
    <t>860527377-4</t>
  </si>
  <si>
    <t>CALLE 103 No. 14 A - 43</t>
  </si>
  <si>
    <t>contratacion@gemedco.com</t>
  </si>
  <si>
    <t>404-2019</t>
  </si>
  <si>
    <t>MARIA CAMILA LUNA HERNANDEZ</t>
  </si>
  <si>
    <t>CALLE 51 # 9-57</t>
  </si>
  <si>
    <t>312356628</t>
  </si>
  <si>
    <t>macaluhe@gmail.com</t>
  </si>
  <si>
    <t>329-2019</t>
  </si>
  <si>
    <t>CONTRATACION DIRECTA 062-2019</t>
  </si>
  <si>
    <t>LIBARDO ENRIQUE LOBATO SUAREZ</t>
  </si>
  <si>
    <t>PRESTACION DE SERVICIOS PROFESIONALES DE UN (1) MEDICO ESPECIALISTA EN GASTROENTEROLOGIA PARA EL HOSPITAL MILITAR CENTRAL</t>
  </si>
  <si>
    <t>CARRERA 72 A # 24-72</t>
  </si>
  <si>
    <t>3016571876</t>
  </si>
  <si>
    <t>libar1982@hotmail.com</t>
  </si>
  <si>
    <t>328-2019</t>
  </si>
  <si>
    <t>ORLANDO SALINAS PERDOMO</t>
  </si>
  <si>
    <t xml:space="preserve">ORLANDO SALINAS PERDOMO </t>
  </si>
  <si>
    <t>TRASVERSAL 3 # 51-16 APTO 403</t>
  </si>
  <si>
    <t>3003614134</t>
  </si>
  <si>
    <t>orsal204@hotmail.com</t>
  </si>
  <si>
    <t>330-2019</t>
  </si>
  <si>
    <t>MARGARITA MARIA REYES SILVA</t>
  </si>
  <si>
    <t>CALLE 130 C # 59 D - 75 APTO 303 TORRE 2</t>
  </si>
  <si>
    <t>3123770602</t>
  </si>
  <si>
    <t>mmreyesr@hotmail.com</t>
  </si>
  <si>
    <t>325-2019</t>
  </si>
  <si>
    <t>CONTRATACION DIRECTA 095-2019</t>
  </si>
  <si>
    <t>CAROLINA MORA DIAZ</t>
  </si>
  <si>
    <t>PRESTACION DE SERVICIOS PROFESIONALES Y APOYO A LA GESTION DEUN MEDICO OTORRINOLARINGOLOGO PARA CUBRIR LAS NECESIDADES ASISTENCIALES PARA EL SERVICIO  DE OTORRINOLARINGOLOGO DEL HOSPITAL MILITAR CENTRAL</t>
  </si>
  <si>
    <t>CARRERA 36 A # 53-56 APTO 503</t>
  </si>
  <si>
    <t>caromorad@gmail.com</t>
  </si>
  <si>
    <t>377-2019</t>
  </si>
  <si>
    <t>DIANA CAROLINA PADILLA PEÑARANDA</t>
  </si>
  <si>
    <t>CALLE 106 # 45-22 ED BERNA APTO 403</t>
  </si>
  <si>
    <t>3002840952</t>
  </si>
  <si>
    <t>nanac_photmail.com</t>
  </si>
  <si>
    <t>376-2019</t>
  </si>
  <si>
    <t>CRISTIAN CAMILO PARRA SEGURA</t>
  </si>
  <si>
    <t>CARRERA 18 # 59-55</t>
  </si>
  <si>
    <t>3204942794</t>
  </si>
  <si>
    <t>cristianparra222@gmail.com</t>
  </si>
  <si>
    <t>409-2019</t>
  </si>
  <si>
    <t>JUAN DAVID RICAURTE ESCAMILLA</t>
  </si>
  <si>
    <t>CALLE 82 # 112 F 10 INT 15 APTO 5001</t>
  </si>
  <si>
    <t>3016881211</t>
  </si>
  <si>
    <t>juan.ricaurtees@gmail.com</t>
  </si>
  <si>
    <t>413-2019</t>
  </si>
  <si>
    <t>VICTOR ANDRES CAMACHO RAMIREZ</t>
  </si>
  <si>
    <t>CALLE 67 # 71 B - 36</t>
  </si>
  <si>
    <t>3175161688</t>
  </si>
  <si>
    <t>mdandresramirez@gmail.com</t>
  </si>
  <si>
    <t>MEDTRONIC COLOMBIA S.A.</t>
  </si>
  <si>
    <t xml:space="preserve">OUTSOURCING ORIENTE LTDA CEDIO A CONSORCIO HOSPITAL MILITAR </t>
  </si>
  <si>
    <t>276-2019</t>
  </si>
  <si>
    <t>SERVICIO DE MANTENIMIENTO PARA LA INTRANET CORPORATIVA Y PARA LAS TECNOLOGIAS DE TRAMITES Y SERVICIOS EN AMBIENTE WEB CON LOS NUEVOS ESTANDARES DE GOBIERNO EN LINEA, INLCUIDO EL SERVICIO DE HOSTING PARA EL SERVICIO www,hospitalmilitar.gov.co DEL HOSPITAL MILITAR CENTRAL</t>
  </si>
  <si>
    <t>MARISOL RUBIANO CASAS</t>
  </si>
  <si>
    <t>361-2019</t>
  </si>
  <si>
    <t>CONTRATACION DIRECTA 093-2019</t>
  </si>
  <si>
    <t>CORPMED</t>
  </si>
  <si>
    <t>PRESTACION DE SERVICIOS ESPECIALIZADOS EN CIRUGIA CARDIOVASCULAR PARA EL HOSPITAL MILITAR CENTRAL</t>
  </si>
  <si>
    <t>ANDRES RICARDO BARRAAN</t>
  </si>
  <si>
    <t>900789891-7</t>
  </si>
  <si>
    <t>CARRERA 9 # 17-55 SUR PISO 2</t>
  </si>
  <si>
    <t>7046446</t>
  </si>
  <si>
    <t>corp.med@hotmail.com</t>
  </si>
  <si>
    <t>411-2019</t>
  </si>
  <si>
    <t>MINIMA CUANTIA 270-2019</t>
  </si>
  <si>
    <t>370-2019</t>
  </si>
  <si>
    <t>CONTRATACION DIRECTA 073-2019</t>
  </si>
  <si>
    <t>MARIA CONSTANZA MORALES AGUIRRE</t>
  </si>
  <si>
    <t>CONTRATAR MEDICO DERMATOPATOLOGO PARA EL SERVICIO DE PATOLOGIA</t>
  </si>
  <si>
    <t>YADIRA ASTRID VASQUEZ VIZCAINO</t>
  </si>
  <si>
    <t>CALLE 126 # 70 BV - 18</t>
  </si>
  <si>
    <t>3043805688</t>
  </si>
  <si>
    <t>constanzamoralesa@yahoo.com</t>
  </si>
  <si>
    <t>434-2019</t>
  </si>
  <si>
    <t>BRAND CENTER S.A.S</t>
  </si>
  <si>
    <t>SUMINISTRO DE ELEMENTOS Y MATERIALES DE FERRETERIA Y CONSTRUCCION NECESARIOS PARA EL MANTENIMIENTO DE LAS INSTALACIONES DEL HOSPITAL MILITAR CENTRAL</t>
  </si>
  <si>
    <t>GUSTAVO BRAND NOGUERA</t>
  </si>
  <si>
    <t>830109420-1</t>
  </si>
  <si>
    <t>Calle 15 20-71</t>
  </si>
  <si>
    <t>adiaz@brandcenter.com.co</t>
  </si>
  <si>
    <t>407-2019</t>
  </si>
  <si>
    <t>CONTRATACION DIRECTA 091-2019</t>
  </si>
  <si>
    <t>ADQUISICION DE UN ESTIMULADOR DE NERVIO VAGO PARA PACIENTE QUE HACE PARTE DEL SUBSISTEMA DE SALUD DE LAS FUERZAS MILITARES</t>
  </si>
  <si>
    <t>SUBDIRECCION MEDICA</t>
  </si>
  <si>
    <t>CALLE 90 # 19-49 OFICINA 706</t>
  </si>
  <si>
    <t>vns@medihumana.com</t>
  </si>
  <si>
    <t>400-2019</t>
  </si>
  <si>
    <t>CONTRATACION DIRECTA 090-2019</t>
  </si>
  <si>
    <t>SUMINISTRO DE BOMBAS DE INFUSION  CONTINUA DE INSULINA MINI MED640G CON ISTEMA DE MONITOREO CONTINUO DE GLUCOSA INTEGRADO Y APAGADO AUTOMATICO EN HIPOGLICEMIA CON SUS CORRESPONDIENTES INSUMOS COMPATIBLES PARA LOS PACIENTES DEL HOSPITAL MILITAR CENTRAL</t>
  </si>
  <si>
    <t>NATALIA ISABEL VALBUENA</t>
  </si>
  <si>
    <t>CALLE 116 # 7-15 PISO 1101</t>
  </si>
  <si>
    <t>6683777 EXT 135</t>
  </si>
  <si>
    <t>ruth.ismelda.gaviria@medtronic.com</t>
  </si>
  <si>
    <t>405-2019</t>
  </si>
  <si>
    <t>MNIMA CUANTIA 262-2019</t>
  </si>
  <si>
    <t>PANAMERICAN INSTRUMENTS LTDA</t>
  </si>
  <si>
    <t>ADQUISICION DE ELEMENTOS INSUMOS Y DISPOSITIVOS MEDICOS PARA LOS PROCEDIMIENTOS QUIRURGICOS DEL SERVICIO DE OFTALMOLOGIA DEL HOSPITAL MILITAR CENTRAL</t>
  </si>
  <si>
    <t>ROBINSON RAMIREZ PERILLA</t>
  </si>
  <si>
    <t>830011469-9</t>
  </si>
  <si>
    <t>Carrera 11a No. 93-93 oficina 303</t>
  </si>
  <si>
    <t>compras@panamericaninstruments.com.co</t>
  </si>
  <si>
    <t>410-2019</t>
  </si>
  <si>
    <t>MINIMA CUANTIA 273-2019</t>
  </si>
  <si>
    <t>NATURAL SENSE S.A.S</t>
  </si>
  <si>
    <t>ADQUISISION DE DISCO DE SELLADO PARA BIBERONES DE BOCA ANCHA PARA LOS HOSPITALIZADOS DEL HOSPITAL MILITAR CENTRAL</t>
  </si>
  <si>
    <t>ROCIO PUERTO SOLANO</t>
  </si>
  <si>
    <t>CARLOS ANDRES GIRALDO BETANCURT</t>
  </si>
  <si>
    <t>900335896-5</t>
  </si>
  <si>
    <t>CALLE 86 A # 22 A -40</t>
  </si>
  <si>
    <t>servicioalcliente@naturalsense.co</t>
  </si>
  <si>
    <t>401-2019</t>
  </si>
  <si>
    <t>MINIMA CUANTIA 252-2019</t>
  </si>
  <si>
    <t>ECOMIL S,A.S</t>
  </si>
  <si>
    <t>ADQUISICION Y SUSCRIPCION DEL POOL DE DIRECCIONAMIENTO IPV6 Y ASN ANTE LA LACNIC PARA EL HOSPITAL MILITAR CENTRAL</t>
  </si>
  <si>
    <t>ALEXANDER SANCHEZ HERNANDEZ</t>
  </si>
  <si>
    <t>CALLE 102A N 47A-25</t>
  </si>
  <si>
    <t>info@ecomil.co</t>
  </si>
  <si>
    <t>422-2019</t>
  </si>
  <si>
    <t>MINIMA CUANTIA 272-2019</t>
  </si>
  <si>
    <t>EQUIPOS CASABLANCA S.A.S</t>
  </si>
  <si>
    <t>CARLOS GUSTAVO BERNAL DIAZ</t>
  </si>
  <si>
    <t>900469101-4</t>
  </si>
  <si>
    <t>Carrera 70c No 52-92</t>
  </si>
  <si>
    <t>equiposcasablanca@gmail.com</t>
  </si>
  <si>
    <t>444-2019</t>
  </si>
  <si>
    <t>MINIMA CUANTIA 282-2019</t>
  </si>
  <si>
    <t>IMPORT SECURITY DE COLOMBIA LTDA</t>
  </si>
  <si>
    <t>MANTENIMIENTO PREVENIVO Y CORRECTIVO QUE SEAN NECESARIOS INCLUYENDO REPUESTOS  NUEVOS NO REMANUFACTURADOS Y SUMINISTRO DE CINTA DATA CARD PARA LAS IMPRESORAS DATACARD CD 800 Y CPP 60 DEL HOSPITAL MILITAR CENTRAL</t>
  </si>
  <si>
    <t>JAIME EDUARDO VELA AVENDAÑO</t>
  </si>
  <si>
    <t>900229137-1</t>
  </si>
  <si>
    <t>CALLE 77 No. 69-40</t>
  </si>
  <si>
    <t>isc.security@hotmail.com</t>
  </si>
  <si>
    <t>353-2019</t>
  </si>
  <si>
    <t>CONTRATACION DIRECTA 094-2019</t>
  </si>
  <si>
    <t>HELVER HERNANDO CARDENAS HOLGUIN</t>
  </si>
  <si>
    <t>PRESTACION DE SERVCIOS PROFESIONALES COMO MEDICO FAMILIAR EN EL SERVICIO DE URGENCIAS DEL HOSPITAL MILITAR CENTRAL</t>
  </si>
  <si>
    <t>CARRERA 89 # 19 - 50 INT 1 APTO 307</t>
  </si>
  <si>
    <t>3132464537</t>
  </si>
  <si>
    <t>354-2019</t>
  </si>
  <si>
    <t>CALLE 175 # 17 - 11</t>
  </si>
  <si>
    <t>aroparr@gmail.com</t>
  </si>
  <si>
    <t>355-2019</t>
  </si>
  <si>
    <t>ANGELA ESTEFANIA MURCIA ORJUELA</t>
  </si>
  <si>
    <t>CALLE 25 B # 72-86</t>
  </si>
  <si>
    <t>3214642455</t>
  </si>
  <si>
    <t>estefa_mo@hotmail.com</t>
  </si>
  <si>
    <t>356-2019</t>
  </si>
  <si>
    <t>ADRIANA CAROLINA PEDROZA BUITRAGO</t>
  </si>
  <si>
    <t>CALLE 159 # 17-38 INT 3 APTO 204</t>
  </si>
  <si>
    <t>7537624</t>
  </si>
  <si>
    <t>adry_med@hotmail.com</t>
  </si>
  <si>
    <t>357-2019</t>
  </si>
  <si>
    <t xml:space="preserve">FABIAN GONZALO CABALLERO HERRERA </t>
  </si>
  <si>
    <t>CARRERA 56 # 148-36 APTO 207</t>
  </si>
  <si>
    <t>3045471755</t>
  </si>
  <si>
    <t>fagocahe@hotmail.com</t>
  </si>
  <si>
    <t>358-2019</t>
  </si>
  <si>
    <t>SANTOS FIDEL GONGORA TIRADO</t>
  </si>
  <si>
    <t>TRANSVERSAL 93 # 22 D - 35 CASA 88</t>
  </si>
  <si>
    <t>359-2019</t>
  </si>
  <si>
    <t>NESTOR AUGUSTO TORRES RODRIGUEZ</t>
  </si>
  <si>
    <t>CALLE 12 # 71 C -60 APTO 626</t>
  </si>
  <si>
    <t>3213272452</t>
  </si>
  <si>
    <t>natorres1972@hotmail.com</t>
  </si>
  <si>
    <t>360-2019</t>
  </si>
  <si>
    <t>MARCELIANO MENDIVELSO OJEDA</t>
  </si>
  <si>
    <t xml:space="preserve">CARRERA 56 # 156 B - 60 </t>
  </si>
  <si>
    <t>marcelomendivelso@hotmail.com</t>
  </si>
  <si>
    <t>323-2019</t>
  </si>
  <si>
    <t>PRESTACION DE SERVICIOS DE SALUD, PARA LA REALIZACION DE EXAMENES EXTRAHOSPITALARIOS, PARA EL SERVICIO DE MEDICINA NUCLEAR DEL HOSPITAL MILITAR CENTRAL</t>
  </si>
  <si>
    <t>LIDA YAMILE GONZÁLEZ BOLÍVAR</t>
  </si>
  <si>
    <t>CALLE 76 No. 13 - 46</t>
  </si>
  <si>
    <t>john.espinosa@idime.com.co</t>
  </si>
  <si>
    <t>327-2019</t>
  </si>
  <si>
    <t>SELECCIÓN ABREVIADA 069-2019</t>
  </si>
  <si>
    <t>INGENIERIA DE BOMBAS Y PLANTAS</t>
  </si>
  <si>
    <t>ADQUISICION, PREINSTALACION, INSTALACION Y PUESTA EN FUNCIONAMIENTO DEL SISTEMA DE INYECCION Y EXTRACCION DE AIRE, PARA EL AREA DE LAVANDERIA DEL HOSPITAL MILITAR CENTRAL</t>
  </si>
  <si>
    <t>SV OSCAR CESPEDES</t>
  </si>
  <si>
    <t>INGRID PATRICIA PEÑA ARANGO</t>
  </si>
  <si>
    <t>900152368-1</t>
  </si>
  <si>
    <t>CARRERA 57 No. 92-11</t>
  </si>
  <si>
    <t>6440410-2240266</t>
  </si>
  <si>
    <t>ingebombas@hotmail.com</t>
  </si>
  <si>
    <t>439-2019</t>
  </si>
  <si>
    <t>CONTRATACION DIRECTA 075-2019</t>
  </si>
  <si>
    <t>PRESTACION DE SERVICIOS PROFESIONALES DE UN MEDICO GENETISTA MAGISTER PARA EL SERVICIO DE PATOLOGIA DEL HOSPITAL MILITAR CENTRAL</t>
  </si>
  <si>
    <t>CARRERA 12-20 A -121 TORRE 8 APTO 403 FUNZA</t>
  </si>
  <si>
    <t>3213150290</t>
  </si>
  <si>
    <t>gigalop@gmail.com</t>
  </si>
  <si>
    <t>438-2019</t>
  </si>
  <si>
    <t>CONTRATACION DIRECTA 074-2019</t>
  </si>
  <si>
    <t>PRESTACION DE SERVICIOS PROFESIONALES DE UN LICENCIADO EN BIOLOGIA CON MAGISTER EN GENETICA HUMANA  PARA EL SERVICIO DE PATOLOGIA DEL HOSPITAL MILITAR CENTRAL</t>
  </si>
  <si>
    <t>AVENIDA CALLE 68 # 60-97 BLOQUE 12 APTO 302</t>
  </si>
  <si>
    <t>jsmartinez@unal.edu.co</t>
  </si>
  <si>
    <t>441-2019</t>
  </si>
  <si>
    <t>ANGELICA GIZETH LOZANO MARTINEZ</t>
  </si>
  <si>
    <t>PRESTACION DE SERVICIOS DE DOS PROFESIONALES UNA EN BACTERIOLOGIA O BIOLOGO O MICROBIOLOGO CON EXPERIENCIA EN CITOGENETICA CONVENCIONAL Y MOLECULAR, PARA EL AREA DE PATOLOGIA DEL HOSPITAL MILITAR CENTRAL</t>
  </si>
  <si>
    <t>ANGELIZA GIZETH LOZANO MARTINEZ</t>
  </si>
  <si>
    <t>CARRERA 69 B # 74 B - 52</t>
  </si>
  <si>
    <t>3108501205</t>
  </si>
  <si>
    <t>gizeth195@gmail.com</t>
  </si>
  <si>
    <t>440-2019</t>
  </si>
  <si>
    <t>DAVID ENRIQUE PEÑA ARIAS</t>
  </si>
  <si>
    <t>AVENIDA CALLE 53 # 74 A - 41 NORMANDIA</t>
  </si>
  <si>
    <t>3182527323</t>
  </si>
  <si>
    <t>depadavid2@gmail.com</t>
  </si>
  <si>
    <t>430-2019</t>
  </si>
  <si>
    <t>CONTRATACION DIRECTA 077-2019</t>
  </si>
  <si>
    <t>FANNY VIOLETA OSORIO MEDINA</t>
  </si>
  <si>
    <t>PRESTACION DE SERVICIOS PROFESIONALES DE UN MEDICO GENERAL (01) SERVICIO HOSPITALIZACION DEL HOSPITAL MILITAR CENTRAL</t>
  </si>
  <si>
    <t>CALLE100 # 53-48 BLOQUE 5 APTO 202</t>
  </si>
  <si>
    <t>3138825070</t>
  </si>
  <si>
    <t>fannyvioletaom@outlook.com</t>
  </si>
  <si>
    <t>442-2019</t>
  </si>
  <si>
    <t>MINIMA CUANTIA 281-2019</t>
  </si>
  <si>
    <t>SMITH &amp; NEPHEW COLOMBIA S.A.S</t>
  </si>
  <si>
    <t>900124455-5</t>
  </si>
  <si>
    <t>Carolina Portillo</t>
  </si>
  <si>
    <t>Calle 100 # 7 33 piso 3</t>
  </si>
  <si>
    <t>tatiana.castellanos@smith-nephew.com</t>
  </si>
  <si>
    <t>412-2019</t>
  </si>
  <si>
    <t>MINIMA CUANTIA 178-2019</t>
  </si>
  <si>
    <t>CMT COLOMBIA</t>
  </si>
  <si>
    <t>MANTENIMIENTO CORRECTIVO INCLUYENDO REPUESTOS ORIGINALES NUEVOS NO REMANUFACTURADOS DEL SISTEMA LLAMADO DE ENFERMERIA CON REFERENCIA LE-128 DESTINADOS AL HOSPITAL MILITAR CENTRAL</t>
  </si>
  <si>
    <t>860514046-5</t>
  </si>
  <si>
    <t>Jesús Alberto Garzón Alonso</t>
  </si>
  <si>
    <t>Calle 30 A No. 6 - 22 Oficina 201-202</t>
  </si>
  <si>
    <t>gerenciacomercial@cmt.net.co</t>
  </si>
  <si>
    <t>450-2019</t>
  </si>
  <si>
    <t>SELECCIÓN ABREVIADA 073-2019</t>
  </si>
  <si>
    <t>GENCEL PHARMA S.A.S</t>
  </si>
  <si>
    <t>SUMINISTRO DE INSUMOS PARA LOS ESTUDIOS DE PCR-RT PARA TUMORES MALIGNOS DEL AREA DE PATOLOGIA DEL HOSPITAL MILITAR CENTRAL</t>
  </si>
  <si>
    <t>Fabio Andres Zapata Gomez</t>
  </si>
  <si>
    <t>Cra. 18 # 84-11 Consultorio 602- Edificio Country Park - Bogotá</t>
  </si>
  <si>
    <t>info@gencellpharma.com</t>
  </si>
  <si>
    <t>446-2019</t>
  </si>
  <si>
    <t>MINIMA CUANTIA 279-2019</t>
  </si>
  <si>
    <t>ORTIX S.A.S</t>
  </si>
  <si>
    <t>ADQUISICION DE UNA SILLA DE RUEDAS MOTORIZADA PARA PACIENTE DEL SERVICIO DE MEDICINA FISICA Y REHABILITACION DEL HOSPITAL MILITAR CENTRAL</t>
  </si>
  <si>
    <t>HECTOR MANUEL JIMENEZ SANCHEZ</t>
  </si>
  <si>
    <t>Transversal 55 N° 98a - 66</t>
  </si>
  <si>
    <t>institucional@ortix.com.co</t>
  </si>
  <si>
    <t>381-2019</t>
  </si>
  <si>
    <t>CONTRATACION DIRECTA 076-2019</t>
  </si>
  <si>
    <t>JOSE ANTONIO RONDON FORERO</t>
  </si>
  <si>
    <t>PRESTACION DE SERVICIOS PROFESIONALES DE UN QUIMICO FARMACEUTICO PARA LA UNIDAD DE FARMACIA DEL HOSPITAL MILITAR CENTRAL</t>
  </si>
  <si>
    <t>CAMPO ELIAS MORA VARGAS</t>
  </si>
  <si>
    <t>CALLE 83A # 116 A -85</t>
  </si>
  <si>
    <t>3122009979</t>
  </si>
  <si>
    <t>quimicoantoniorondon@gmail.com</t>
  </si>
  <si>
    <t>383-2019</t>
  </si>
  <si>
    <t xml:space="preserve">LUZ STELLA ROSAS MANRIQUE </t>
  </si>
  <si>
    <t>LUZ STELLA ROSAS MANRIQUE</t>
  </si>
  <si>
    <t>CALLE 17 # 2-64</t>
  </si>
  <si>
    <t>3194518707</t>
  </si>
  <si>
    <t>quimicafarun@hotmail.com</t>
  </si>
  <si>
    <t>382-2019</t>
  </si>
  <si>
    <t>ASTRID MERCEDES PULIDO RODRIGUEZ</t>
  </si>
  <si>
    <t xml:space="preserve">CALLE 12 SUR # 7 A -55 </t>
  </si>
  <si>
    <t>3229431567</t>
  </si>
  <si>
    <t>astridpulido@outlook.com</t>
  </si>
  <si>
    <t>384-2019</t>
  </si>
  <si>
    <t>FLOR ALEXANDRA RODRIGUEZ</t>
  </si>
  <si>
    <t>TRASVERSAL 73 A # 82 H - 21 APTO 305</t>
  </si>
  <si>
    <t>3005211893</t>
  </si>
  <si>
    <t>florrod@gmail.com</t>
  </si>
  <si>
    <t>379-2019</t>
  </si>
  <si>
    <t>RUTH STELA VELANDIA</t>
  </si>
  <si>
    <t xml:space="preserve">RUTH STELLA VELANDIA </t>
  </si>
  <si>
    <t>CALLE 69 A # 80 A -32</t>
  </si>
  <si>
    <t>3107526565</t>
  </si>
  <si>
    <t>stellavelandia@hotmail.com</t>
  </si>
  <si>
    <t>380-2019</t>
  </si>
  <si>
    <t>ALEXANDER RAMIRES SANCHEZ</t>
  </si>
  <si>
    <t>CARRERA 3 # 10 A - 02 CHIA</t>
  </si>
  <si>
    <t>3204196442</t>
  </si>
  <si>
    <t>alexram103@gmail.com</t>
  </si>
  <si>
    <t>428-2019</t>
  </si>
  <si>
    <t>SUMMIMAS</t>
  </si>
  <si>
    <t>ADQUISICION DE LOS EQUIPOS DE IMPRESIÓN DEL HOSPITAL MILITAR CENTRAL</t>
  </si>
  <si>
    <t>830001338-1</t>
  </si>
  <si>
    <t>AUTOPISTA MEDELLIN KM 1.5 VIA SIBERIA PARQUE EMPRESARIAL SAN BERNARDO BODEGA 5</t>
  </si>
  <si>
    <t>coordinador.licitaciones@sumimas.com.co</t>
  </si>
  <si>
    <t>368-2019</t>
  </si>
  <si>
    <t>MINIMA CUANTIA 250-2019</t>
  </si>
  <si>
    <t>MANTENIMIENTO PREVENTIVO Y LOS CORRECTIVOS QUE SEAN NECESARIOS INCLUIDOS REPUESTOS ORIGINALES Y NUEVOS NO REMANUFACTURADOS PARA LOS EQUIPOS DE MARCA  WOLF, EMS Y OTOPRONT SERVICIO DE OTORINO , CIRUGIA, UROLOGIA Y REHABILITACION CARDIACA DEL HOSPITAL MILITAR CENTRAL</t>
  </si>
  <si>
    <t>AMPARO REINOSO BENIETZ</t>
  </si>
  <si>
    <t>CARRERA 7 # 155C-20</t>
  </si>
  <si>
    <t>meditec@meditecsa.com</t>
  </si>
  <si>
    <t>378-2019</t>
  </si>
  <si>
    <t>CONTRATACION DIRECTA 058-2019</t>
  </si>
  <si>
    <t>FONDO ROTATORIO DE LA POLICIA</t>
  </si>
  <si>
    <t>EL SUMINISTRO DE VESTIDO DE LABOR PARA EL PERSONAL QUE DEVENGA UN INGRESO IGUAL O INFERIOR A DOS SALARIOS MINIMOS LEGALES MENSUALES VIGENTES SMLMV Y QUE LABORAN PARA EL ESTABLECIMIENTO PUBLICO HOSPITAL MILITAR CENTRAL</t>
  </si>
  <si>
    <t>CORONEL JOSE IGNACIO VASQUEZ RAMIREZ</t>
  </si>
  <si>
    <t>860020227-0</t>
  </si>
  <si>
    <t>CARRERA 66 # 43-18 BARRIO SALITRE EL GRECO</t>
  </si>
  <si>
    <t>2207103</t>
  </si>
  <si>
    <t>jefatura.covin@forpo.gov.co</t>
  </si>
  <si>
    <t xml:space="preserve">ANDRES COLLAZOS </t>
  </si>
  <si>
    <t>416-2019</t>
  </si>
  <si>
    <t>LICITACION PUBLICA 018-2019</t>
  </si>
  <si>
    <t>SUMINISTRO DE INSUMOS MEDICO QUIRURGICOS REQUERIDOS PARA TODOS LOS SERVICIOS DEL HOSPITAL MILITAR CENTRAL</t>
  </si>
  <si>
    <t>WILLIAM QUIROGA MATAMOROS</t>
  </si>
  <si>
    <t>TRANSVERSAL 6 # 45-135</t>
  </si>
  <si>
    <t>418-2019</t>
  </si>
  <si>
    <t xml:space="preserve">Carrera 7ma #114-33 oficina 505 Edificio Scotiabank </t>
  </si>
  <si>
    <t>colombia_atc@edwards.com</t>
  </si>
  <si>
    <t>419-2019</t>
  </si>
  <si>
    <t>CRA 71 A N° 116 A 75</t>
  </si>
  <si>
    <t>comercial@mmequiposmedicos.com.co</t>
  </si>
  <si>
    <t>MANUEL GONZALES</t>
  </si>
  <si>
    <t>830146016-6</t>
  </si>
  <si>
    <t>420-2019</t>
  </si>
  <si>
    <t>Carrera 68D No. 25B-86 Oficina 518</t>
  </si>
  <si>
    <t>DIANA CRISTIN AGARCIA</t>
  </si>
  <si>
    <t>aslicitacion2@lminstruments.com.co</t>
  </si>
  <si>
    <t>421-2019</t>
  </si>
  <si>
    <t>ALFA TRADING S.A.S</t>
  </si>
  <si>
    <t>CALLE 23 # 116 - 31 BODEGA 1</t>
  </si>
  <si>
    <t>CIRO HERNAN ANGEL</t>
  </si>
  <si>
    <t>gerenciainstituciones@alfatrading.com.co</t>
  </si>
  <si>
    <t>830041488-7</t>
  </si>
  <si>
    <t>415-2019</t>
  </si>
  <si>
    <t>LABORATORIOS GOTAPLAST LTDA</t>
  </si>
  <si>
    <t>CARRERA 72 A No 70-17</t>
  </si>
  <si>
    <t>asistente2@labgothaplast.com.co</t>
  </si>
  <si>
    <t>433-2019</t>
  </si>
  <si>
    <t>LICITACION PUBLICA 022-2019</t>
  </si>
  <si>
    <t>CHUBB SEGUROS COLOMBIA S.A</t>
  </si>
  <si>
    <t>SELECCIONAR UNA O VARIAS COMPAÑIAS DE SEGUROS PARA LA CONTRATACION  DE LAS POLIZAS QUE CONFORMAN  EL PROGRAMA DE SEGUROS PARA AMPARAR LOS BIENES INTERESES PATRIMONIALES DEL HOSPITAL MILITAR CENTRALY AQUELLOS POR LOS CUALES SEA O LLEGARE A SER LEGALMENTE RESPONSABLE DENTRO Y FUERA DEL TERRITORIO NACIONAL</t>
  </si>
  <si>
    <t>JAIME CHAVES LOPEZ</t>
  </si>
  <si>
    <t>Cra 7 No. 71-21 Torre B Piso 7</t>
  </si>
  <si>
    <t>diana.florez@chubb.com</t>
  </si>
  <si>
    <t>860026518-6</t>
  </si>
  <si>
    <t>403-2019</t>
  </si>
  <si>
    <t>MINIMA CUANTIA 264-2019</t>
  </si>
  <si>
    <t>CLAUDIA MARCELA SANCHEZ BRAVI</t>
  </si>
  <si>
    <t>436-2019</t>
  </si>
  <si>
    <t>LICITACION PUBLICA 21-2019</t>
  </si>
  <si>
    <t>ARRENDAMIENTO DE UN EQUIPO (1)  DE RESONADOR MAGNETICO QUE INLCIUYA INSTALACION, MANTENIMIENTO PREVENTIVO, CORRECTIVO Y SOPORTE TECNICO PARA EL HOSPITAL MILITAR CENTRAL</t>
  </si>
  <si>
    <t>Jaime Jose Camargo Aillón</t>
  </si>
  <si>
    <t>topmedical@topmedical.com.co</t>
  </si>
  <si>
    <t>Cra 18A 103 47</t>
  </si>
  <si>
    <t>364-2019</t>
  </si>
  <si>
    <t>365-2019</t>
  </si>
  <si>
    <t>366-2019</t>
  </si>
  <si>
    <t>367-2019</t>
  </si>
  <si>
    <t>386-2019</t>
  </si>
  <si>
    <t>387-2019</t>
  </si>
  <si>
    <t>388-2019</t>
  </si>
  <si>
    <t>389-2019</t>
  </si>
  <si>
    <t>390-2019</t>
  </si>
  <si>
    <t>391-2019</t>
  </si>
  <si>
    <t>392-2019</t>
  </si>
  <si>
    <t>393-2019</t>
  </si>
  <si>
    <t>394-2019</t>
  </si>
  <si>
    <t>395-2019</t>
  </si>
  <si>
    <t>399-2019</t>
  </si>
  <si>
    <t>402-2019</t>
  </si>
  <si>
    <t>406-2019</t>
  </si>
  <si>
    <t>408-2019</t>
  </si>
  <si>
    <t>414-2019</t>
  </si>
  <si>
    <t>417-2019</t>
  </si>
  <si>
    <t>423-2019</t>
  </si>
  <si>
    <t>424-2019</t>
  </si>
  <si>
    <t>425-2019</t>
  </si>
  <si>
    <t>426-2019</t>
  </si>
  <si>
    <t>427-2019</t>
  </si>
  <si>
    <t>429-2019</t>
  </si>
  <si>
    <t>431-2019</t>
  </si>
  <si>
    <t>432-2019</t>
  </si>
  <si>
    <t>435-2019</t>
  </si>
  <si>
    <t>437-2019</t>
  </si>
  <si>
    <t>443-2019</t>
  </si>
  <si>
    <t>445-2019</t>
  </si>
  <si>
    <t>447-2019</t>
  </si>
  <si>
    <t>448-2019</t>
  </si>
  <si>
    <t>449-2019</t>
  </si>
  <si>
    <t>451-2019</t>
  </si>
  <si>
    <t>CONTRATACION DIRECTA 064-2019</t>
  </si>
  <si>
    <t>HYDEE PATRICIA FAJARDO</t>
  </si>
  <si>
    <t>CONTRATACION DIRECTA 065-2019</t>
  </si>
  <si>
    <t>GRACIELA MADERO VILLAMIZAR</t>
  </si>
  <si>
    <t>CONTRATACION DIRECTA 069-2019</t>
  </si>
  <si>
    <t>CONTRATACION DIRECTA 066-2019</t>
  </si>
  <si>
    <t>SELECCIÓN ABREVIADA 068-2019</t>
  </si>
  <si>
    <t>G &amp; G CONSTRUCIONES S.A.S</t>
  </si>
  <si>
    <t>MINIMA CUANTIA 241-2019</t>
  </si>
  <si>
    <t>LICITACION PUBLICA 015-2019</t>
  </si>
  <si>
    <t>QUIMBERLAB S.A</t>
  </si>
  <si>
    <t>BIOSIENCES S.A</t>
  </si>
  <si>
    <t>CONTRATACION DIRECTA 068-2019</t>
  </si>
  <si>
    <t>MINIMA CUANTIA 167-2019</t>
  </si>
  <si>
    <t>COLCAN S.A.S</t>
  </si>
  <si>
    <t>PRESTACION DE SERVICIOS DE SALUD PARA LA REALIZACION DE EXAMENES EXTRAHOSPITALARIOS DEL SERVICIO DE IMÁGENES DIAGNOSTICAS DEL HOSPITAL MILITAR CENTRAL</t>
  </si>
  <si>
    <t>MINIMA CUANTIA 269-2019</t>
  </si>
  <si>
    <t>ADQUISISION DE UN COMPONENTE ACETABULAR HECHO A LA MEDIDA PARA EL AREA DE ORTOPEDIA Y TRAUMATOLOGIA DEL HOSPITAL MILITAR CENTRAL</t>
  </si>
  <si>
    <t>CONTRATACION DIRECTA 067-2019</t>
  </si>
  <si>
    <t>SELECCIÓN ABREVIADA 065-2019</t>
  </si>
  <si>
    <t>ADQUISICION, INSTALACION Y PUESTA EN FUNCIONAMIENTO DE UNA LAVADORA TERMODESINFECTORA PARA EL AREA DE CENTRAL DE ESTERILIZACION DE HOSPITAL MILITAR CENTRAL</t>
  </si>
  <si>
    <t>EXCEL MEDICAL S.A.S</t>
  </si>
  <si>
    <t>LICITACION PUBLICA 020-2019</t>
  </si>
  <si>
    <t>COCHLEAR LATINOAMERICANOS</t>
  </si>
  <si>
    <t>MINIMA CUANTIA 275-2019</t>
  </si>
  <si>
    <t>SUMINISTRO DE INSUMOS PARA EL FUNCIONAMIENTO DEL EQUIPO AUTOMATIZADO DE MARCADORES DE CASETTES</t>
  </si>
  <si>
    <t>BIO INSTRUMENTS S.A.S</t>
  </si>
  <si>
    <t>CONTRATACION DIRECTA 092-2019</t>
  </si>
  <si>
    <t>GE GEALTHCARE</t>
  </si>
  <si>
    <t>ADQUISISION DE SONDA ETE CARDIACA PARA ECOCARDIOGRAFO MARCA GENERAL ELECTRIC</t>
  </si>
  <si>
    <t>SELECCIÓN ABREVIADA 071-2019</t>
  </si>
  <si>
    <t>MINIMA CUANTIA 276-2019</t>
  </si>
  <si>
    <t>MCO BLOBAL S.A.S</t>
  </si>
  <si>
    <t>PRESTACION DE SERVICIOS PARA EL SOPORTE TECNICO Y MANTENIMIENTO PARA EQUIPOS DE COMUNICACIÓN DE TELEFONIA MARCA CISCO Y CONTAC CENTER PARA EL HOSPITAL MILITAR CENTRAL</t>
  </si>
  <si>
    <t>SUMINISTRO DE ELEMENTOS PARA EL SERVICIO DE RADIOLOGIA DEL HOSPITAL MILITAR CENTRAL</t>
  </si>
  <si>
    <t>SELECCIÓN ABREVIADA 062-2019</t>
  </si>
  <si>
    <t>LICITACION PUBLICA 017-2019</t>
  </si>
  <si>
    <t>ARRENDAMIENTOS DE EQUIPOS DE ECOGRAFIA INCLUYENDO INSTALACION, MANTENIMIENTO PREVENTIVO Y CORRECTIVO Y SOPORTE TECNICO PARA LOS DIFERENTES SERVICIOS DEL HOSPITAL MILITAR CENTRAL</t>
  </si>
  <si>
    <t>MINIMA CUANTIA 283-2019</t>
  </si>
  <si>
    <t>SUMINISTRO DE ANTICUERPOS DE INMUNOHISTOQUIMICA, PROCESO MANUAL PARA DIAGNOSTICO DE ENFERMEDADES TUMORALES Y MALIGNOS</t>
  </si>
  <si>
    <t>CONTRATACION DIRECTA 070-2019</t>
  </si>
  <si>
    <t xml:space="preserve">SONIA JANETH NIETO </t>
  </si>
  <si>
    <t>MINIMA CUANTIA 277-2019</t>
  </si>
  <si>
    <t>MEDICOX LTDA</t>
  </si>
  <si>
    <t>ADQUISICION DE EQUIPOS DE DOTACION BASICAS PARA LAS AREAS DE CONSULTA EXTERNA Y URGENCIAS DEL HOSPITAL MILITAR CENTRAL</t>
  </si>
  <si>
    <t>MIRIAM LUCIA AVILA GUZMAN</t>
  </si>
  <si>
    <t>JOSE HERMES GUZMAN ROCHA</t>
  </si>
  <si>
    <t>INFO@MEDICOX.COM.CO</t>
  </si>
  <si>
    <t>calle 66 # 19-36</t>
  </si>
  <si>
    <t>830142523-0</t>
  </si>
  <si>
    <t>SELECCIÓN ABREVIADA  011-2019</t>
  </si>
  <si>
    <t>ADQUISICION DE ELEMENTOS PARA PROCEDIMIENTOS DE TERAPIA RESPIRATORIA PARA LA ATENCION DE PACIENTES DEL HOSPITAL MILITAR CENTRAL</t>
  </si>
  <si>
    <t>ARIADNA RAMIREZ OSPINA</t>
  </si>
  <si>
    <t>SUBDIRECTOR ADMINISTRATIVO</t>
  </si>
  <si>
    <t>MIGUEL ARTURO SANCHEZ TORRES</t>
  </si>
  <si>
    <t>jamaya@mcoglobal.net</t>
  </si>
  <si>
    <t>Transversal 19A #98-12 of 602</t>
  </si>
  <si>
    <t>900749820-3</t>
  </si>
  <si>
    <t>223-2019</t>
  </si>
  <si>
    <t>MINIMA CUANTIA 173-2019</t>
  </si>
  <si>
    <t>SUMINISTRO DE REACTIVOS E INSUMOS PARA EL DIAGNOSTICO DE DIFERENTES ENFERMEDADES COMO FIBROSIS QUISTICA, COAGULOPATIAS Y TROMBOPATIAS EN PACIENTES DEL HOSPITAL MILITAR CENTRAL</t>
  </si>
  <si>
    <t>ALVARO VELEZ OSORIO</t>
  </si>
  <si>
    <t xml:space="preserve">SERVICIO DE OPERACIÓN DEL SISTEMA DE TRATAMIENTO DE AGUA RESIDUAL  DOMESTICA DEL HOSPITAL MILITAR CENTRAL , CON CAPACIDAD DE 4,2 LITROS INCLUIDOS LOS CONSUMIBLES (BACTERIAS Y FILTROS DE AIRE) QUE SE REQUIEREN PARA LE PROCESO </t>
  </si>
  <si>
    <t xml:space="preserve">Cra 35 a # 56 - 58 </t>
  </si>
  <si>
    <t>administrativo@asmingeniria.com</t>
  </si>
  <si>
    <t>4584389-2219658</t>
  </si>
  <si>
    <t>ASM INGENIERIA SAS</t>
  </si>
  <si>
    <t>PRESTACIÓN DE SERVICIOS DE SALUD PARA LA REALIZACIÓN DE DIAGNOSTICOS (ESTUDIOS DE BIOLOGÍA MOLECULAR Y ESTUDIOS CITOGÉNICOS) QUE NO SE REALIZAN EN EL HOSPITAL MILITAR CENTRAL</t>
  </si>
  <si>
    <t>SELECCIÓN ABREVIADA 076-2019</t>
  </si>
  <si>
    <t>SELECCIÓN ABREVIADA 072-2019</t>
  </si>
  <si>
    <t>CRA 49 N 61 SUR 68 LOCAL 103</t>
  </si>
  <si>
    <t>comercial@equitronic.com.co</t>
  </si>
  <si>
    <t>900941444-9</t>
  </si>
  <si>
    <t>SELECCIÓN ABREVIADA  067-2019</t>
  </si>
  <si>
    <t>ALEXANDER RAMIREZ SANCHEZ</t>
  </si>
  <si>
    <t>SELECCIÓN ABREVIDA 008-2019</t>
  </si>
  <si>
    <t>MINIMA CUANTIA 169-2019</t>
  </si>
  <si>
    <t>SERVIMEDICAL GROUP LTDA</t>
  </si>
  <si>
    <t>Jorge Luis Rodriguez Alvarado</t>
  </si>
  <si>
    <t>Calle 101 a # 47a -09</t>
  </si>
  <si>
    <t>comercial@labtronics.net</t>
  </si>
  <si>
    <t>ANDRES COLLAZOS</t>
  </si>
  <si>
    <t>Julian Ricardo Russi Ramirez</t>
  </si>
  <si>
    <t>Av. Cra. 45 No. 147 - 66</t>
  </si>
  <si>
    <t>ventasmedicos@impulmedicos.com</t>
  </si>
  <si>
    <t>PRESTACION DE SERVICIOS PROFESIONALES DE UN MEDICO RADIOLOGO CON ENTRENAMIENTO  EN NEURORADIOLOGIA QUE EJERZA ACTIVIDADES DE ANALISIS E INTERPRETACION  Y REPORTE DE ESTUDIOS DE RESONANCIA MAGNETICA Y TOMOGRAFIA COMPUTARIZADA DE CRANEO, ENCEFALO Y MENINGES, CABEZA EXTRACRANEAL, CUELLO, RAQUIS, MEDULA ESPINAL, NERVIOS CRANEALES Y ESPINALES, VASOS CERVICALES CRANEALES Y RAQUIMEDULARES</t>
  </si>
  <si>
    <t>CALLE 160 # 72-51 EDIFICIO PICASSO TORRE 1 APTO 1303</t>
  </si>
  <si>
    <t>josemedrad@hotmail.com</t>
  </si>
  <si>
    <t>LINA MARIA CARO VALDERRAMA</t>
  </si>
  <si>
    <t>PRESTACION DE SERVICIOS PROFESIONALES DE UN MEDICO RADIOLOGO QUE REALICE PROCEDIMIENTOS Y/O ANALISIS E INTERPRETACION Y REPORTE DE LAS IMÁGENES OBTENIDAS MEDIANTE TOMOGRAFIA COMPUTARIZADA, ESTUDIOS ESPECIALES, RADIOLOGIA CONVENCIONAL, ECOGRAFIA Y DOPPLER Y OTROS ESTUDIOS QUE SE REQUIERAN POR NECESIDAD DEL SERVICIO</t>
  </si>
  <si>
    <t>DIAGONAL 57 # 1-60 APTO 306</t>
  </si>
  <si>
    <t>6754479-3006200050</t>
  </si>
  <si>
    <t>linam_88@hotmail.com</t>
  </si>
  <si>
    <t>DAMIANA GREGORIA VERGEL</t>
  </si>
  <si>
    <t>ANGELA MILENA FRANCO MARULANDA</t>
  </si>
  <si>
    <t>PRESTACION DE SERVICIO PROFESIONALES DE UN MEDICO HOSPITALARIO PARA RADIOLOGIA /  SUPERVISION APLICACIÓN MEDIOS DE CONTRASTE , PREPARACIONES, EVOLUCIONES. VIGILANCIA Y SALIDAS PROCEDIMIENTOS E INTERVENCIONISMO</t>
  </si>
  <si>
    <t>CARRERA 3 A # 54 A -71 APTO 504</t>
  </si>
  <si>
    <t>3006200481</t>
  </si>
  <si>
    <t>angiefrancom03@gmail,com</t>
  </si>
  <si>
    <t>PRESTACION DE SERVICIOS PROFESIONALES DE UN MEDICO RADIOLOGO  CON ENTRENAMIENTO EN RADIOLOGIA, QUE REALICE ANALISIS, INTERPRETACION Y REPORTE DE LAS IMÁGENES OBTENIDAS MEDIANTE TOMOGRAFIA AXIAL COMPUTARIZADA, RADIOLOGIA CONVENCIONAL Y PROCEDIMIENTOS DE ECOGRAFIA, ESTUDIOS ESPECIALES PARA EL SERVICIO DE RADIOLOGIA E IMAGENES DIAGNOSTICAS DEL HOSPITAL MILITAR CENTRAL</t>
  </si>
  <si>
    <t>CARRERA 10 # 84 C - 26 APTO 201</t>
  </si>
  <si>
    <t>6162999 - 3102470132</t>
  </si>
  <si>
    <t>gmadero2000@yahoo.com</t>
  </si>
  <si>
    <t xml:space="preserve">PRESTACION DE SERVICIOS PROFESIONALES DE UN MEDICO RADIOLOGO QUE REALICE ANALISIS E INTERPRETACION Y REPORTE DE LAS IMÁGENES OBTENIDAS MEDIANTE RESONANCIA MAGNETICA Y TOMOGRAFIA COMPUTARIZADA, ECOGRAFIA Y RADIOLOGIA CONVENCIONAL </t>
  </si>
  <si>
    <t>HAYDEE PATRICIA FAJARDO PARDO</t>
  </si>
  <si>
    <t>CALLE 24 B # 71 - 53 TORRE 2 APTO 904</t>
  </si>
  <si>
    <t>4107602</t>
  </si>
  <si>
    <t>patriciafajardo.radiologia@gmail.com</t>
  </si>
  <si>
    <t xml:space="preserve">GYDNEA LOURDES AGUIRRE DAVILA </t>
  </si>
  <si>
    <t xml:space="preserve">PRESTACION DE SERVICIOS PROFESIONALES DE UN MEDICO CON ESPECIALIZACION EN RADIOLOGIA, PARA QUE REALICEE EL ANALISIS E INTERPRETACION DE LAS IMÁGENES OBTENIDAS POR TOMOGRAFIA COMPIUTARIZADA, REALIZACION DE PROCEDIMIENTOS DE ECOGRAFIA GENERAL Y OTROS ESTUDIOS QUE SE REQUIERAN POR NECESIDAD DEL SERVICIO DE ACUERDO CON EL PERFIL DEL PROFESIONAL </t>
  </si>
  <si>
    <t>GUYDNEA LOURDES AGUOIRRE DAVILA</t>
  </si>
  <si>
    <t>CARRERA 57 # 138-66 APTO 503 INTERIRO 7</t>
  </si>
  <si>
    <t>3043751363</t>
  </si>
  <si>
    <t>gydnea@yahoo.com</t>
  </si>
  <si>
    <t>José Fernando Rincón Rivera</t>
  </si>
  <si>
    <t>Calle 147 17-78 oficina 604 - 606</t>
  </si>
  <si>
    <t>sandra.valencia@exelmedical.com</t>
  </si>
  <si>
    <t>LUIS JESUS AMARILLO CENTENO</t>
  </si>
  <si>
    <t>CALLE 84# 19A 20</t>
  </si>
  <si>
    <t>CALLE 72 # 22 - 42 OFICINA 301</t>
  </si>
  <si>
    <t>paola.baez@medinistros.com</t>
  </si>
  <si>
    <t>CALLE 90 No. 19A-49 OFICINA 706</t>
  </si>
  <si>
    <t>acardenas@medihumana.com</t>
  </si>
  <si>
    <t>MILENIUM MEDICAL SUPPLIER S.A.S</t>
  </si>
  <si>
    <t xml:space="preserve"> ELIZABETH BENITEZ CELY</t>
  </si>
  <si>
    <t>CARRERA 23 N° 124 - 87 OFF 804 TORRE II</t>
  </si>
  <si>
    <t>liliana.ramirez@milmedical.net</t>
  </si>
  <si>
    <t xml:space="preserve">JACQUELINE RODRIGUEZ SALAZAR </t>
  </si>
  <si>
    <t>stockph@outlook.com</t>
  </si>
  <si>
    <t>KR 43 N. 6 - 40</t>
  </si>
  <si>
    <t>LAURA GUAVITA GALLO</t>
  </si>
  <si>
    <t>ROCÍO MÉNDEZ ALEMÁN</t>
  </si>
  <si>
    <t xml:space="preserve">CARRERA 7 # 127-48 </t>
  </si>
  <si>
    <t>nubia.martinez@biomerieux.com</t>
  </si>
  <si>
    <t>MARIA CONSUELO ROMERO</t>
  </si>
  <si>
    <t>Pedro Di Dio</t>
  </si>
  <si>
    <t>CALLE 93 11A-28 OFC 701</t>
  </si>
  <si>
    <t>pierodidio3@gmail.com</t>
  </si>
  <si>
    <t>comercial@biosciences.com.co</t>
  </si>
  <si>
    <t>CARRERA 18 A No 137-49</t>
  </si>
  <si>
    <t>MARTHA MEDINA CADENA</t>
  </si>
  <si>
    <t xml:space="preserve">SANTIAGO PADILLA BERNAL </t>
  </si>
  <si>
    <t>CALL E 13 # 60-49</t>
  </si>
  <si>
    <t>pedidos@rochembiocare.com</t>
  </si>
  <si>
    <t>Ramon Camilo Fuentes R</t>
  </si>
  <si>
    <t>Autopista Medellin KM 2.5 Centro Industrial Portos Sabana 80 Bodega 50</t>
  </si>
  <si>
    <t>cfuentes@interlabcolombia.com</t>
  </si>
  <si>
    <t>LAURA GUAVITA - MARIA VICTORIA ACOSTA - MARIA CLAUDIA ARIZA</t>
  </si>
  <si>
    <t>VIVIANA ANDREA QUINTANA PEREA</t>
  </si>
  <si>
    <t>licitaciones@quinberlab.com</t>
  </si>
  <si>
    <t xml:space="preserve">Calle 67 No. 5-42 </t>
  </si>
  <si>
    <t>800005736-1</t>
  </si>
  <si>
    <t>CARLOS EDUARDO ESQUIVIA ESCOBAR</t>
  </si>
  <si>
    <t>CALLE 127C No. 4-16</t>
  </si>
  <si>
    <t>licitacionesgygconstrucciones@gmail.com</t>
  </si>
  <si>
    <t>800215466-4</t>
  </si>
  <si>
    <t>JAVIER ERNESTO MATTA</t>
  </si>
  <si>
    <t>Juan David Londoño Alvarez</t>
  </si>
  <si>
    <t>Carrera 47#100 Sur 40,Bodega 14 Centro Industrial Portal del Sur Variante Caldas, Sector La tablaza</t>
  </si>
  <si>
    <t>57-2)4855654</t>
  </si>
  <si>
    <t>camila.chitiva@imsampedro.com</t>
  </si>
  <si>
    <t>Calle 26 No. 69D 91 Of. 606 Ed. Arrecife</t>
  </si>
  <si>
    <t>GIOVANNY ANDRES PORRAS</t>
  </si>
  <si>
    <t xml:space="preserve"> NELSON MOSSOS</t>
  </si>
  <si>
    <t>CONRADO ANDRES JIEMENES MONTEALEGRE</t>
  </si>
  <si>
    <t>PRESTACION DE SERVICIOS PROFESIONALES DE UN MEDICO RADIOLOGO QUE REALICE ANALISIS E INTERPRETACION Y REPORTE DE LAS IMÁGENES OBTENIDAS MEDIANTE RESONANCIA MAGNETICA, TOMOGRAFIA COMPUTARIZADA, ECOGRAFIA, DOPPLER, RADIOLOGIA CONVENCIONAL Y ESTUDIOS ESPECIALES PARA EL HOSPITAL MILITAR CENTRAL</t>
  </si>
  <si>
    <t>SONIA JANETH NIETO CORDOBA</t>
  </si>
  <si>
    <t>CALLE 23 C # 69 B - 56 BLOQUE 2 APTO 802</t>
  </si>
  <si>
    <t>sonieto13@hotmail.com</t>
  </si>
  <si>
    <t>SERVICIO INTEGRAL PUBLICITARIO EU</t>
  </si>
  <si>
    <t>Diego Andres Castañeda La Rotta</t>
  </si>
  <si>
    <t>Diagonal 61B # 27 - 03</t>
  </si>
  <si>
    <t>sipicoms@gmail.com</t>
  </si>
  <si>
    <t>900137818-1</t>
  </si>
  <si>
    <t>Abdon Marcelo Andrade Chavez</t>
  </si>
  <si>
    <t>CALLE 49 # 13 60</t>
  </si>
  <si>
    <t>asistentecomercial1@laboratoriocolcan.co</t>
  </si>
  <si>
    <t>800066001-3</t>
  </si>
  <si>
    <t>CHRISTOPHER JOSEPH BERTRAND</t>
  </si>
  <si>
    <t>pdelgado@cochlear.com</t>
  </si>
  <si>
    <t>International Business Park, Building 3835, Office 403,</t>
  </si>
  <si>
    <t>1996680-1-739513 DV 63</t>
  </si>
  <si>
    <t>JOHANNA ANDREA LOPEZ BAEZ</t>
  </si>
  <si>
    <t>CALLE 23 No 104 A 36 Oficina 15</t>
  </si>
  <si>
    <t>gerencia@rpservices.com.co</t>
  </si>
  <si>
    <t>MANTENIMIENTO PREVENTIVO Y LOS CORRECTIVOS QUE SEAN NECESARIOS INCLUIDOS REPUETOS ORIGINALES NUEVOS NO REMANUFACTURADOS PARA LOS EQUIPOS DE MARCA CARE-FUSION, AVEA Y EMBLA (VENTILADORES, EQUIPO DE FUNCION PULMONAR Y POLISOMNOGRAFIA) DE LOS SERVICIOS DE NEUMOLOGIA, TERAPIA RESPIRATORIA - UCIS Y LABORATORIO DE ELECTROMIOGRAFIA DEL HOSPITAL MILITAR CENTRAL</t>
  </si>
  <si>
    <t>PRESTAR SERVICIO DE SOPORTE ACTUALIZACION Y MANTENIMIENTO PARA LA GESTION DE INCIDENTES DE LOS MODULOS LICENCIADOS DEL GESTOR DOCUMENTAL Y EL SISTEMA DE GESTION DE CALIDAD, INCLUIDO CERTIFICADO SSL Y 50 HORAS DE DESARROLLO PARA LA ATENCION DE CONTROL DE CAMBIOS, AJUSTES O MEJORAS AL SOFTWARE, CONTROLDOC EN EL HOSPITAL MILITAR CENTRAL</t>
  </si>
  <si>
    <t>SUMINISTRO DE REACTIVOS E INSUMOS DESTINADOS PARA E LABORATORIO CLINICO DEL HOSPITAL MILITAR CENTRAL</t>
  </si>
  <si>
    <t>MANTENIMIENTO PREVENTIVO, Y CORRECTIVO, INCLUYEDO REPUESTOS NUEVOS NO REMANUFACTURADOS, PARA LOS CILINDROS DE OXIGENO TIPO H, D,E,M, REGULADORES DE OXIGENO Y ACCESORIOS PARA LAS TOMAS DE GASES DE LOS DIFERENTES SERVICIOS PARA EL SUMINISTRO DE OXIGENO EN LAS INSTALACIONES DEL HOSPITAL MILITAR CENTRAL</t>
  </si>
  <si>
    <t>ADECUACION MANTENIMIENTO DE LAS AREAS DE HOSPITALIZACION  DEL PISO 12 Y VESTIER  DE MEDICOS (HOMBRES Y MUJERES) EN SALAS DE CIRUGIA DEL HOSPITAL MILITAR CENTRAL NIVEL III Y IV</t>
  </si>
  <si>
    <t>SUMINISTRO DE REPUESTOS (CABLES) NUEVOS ORIGINALES NO REMANUFACTURADOS PARA EQUIPOS BIOMEDICOS DE LOS DIFERENTES SERVICIOS ASISTENCIALES DEL HOSPITAL MILITAR CENTRAL</t>
  </si>
  <si>
    <t xml:space="preserve"> SUBASTA INVERSA006-2019</t>
  </si>
  <si>
    <t>SUBASTA INVERSA 008-2019</t>
  </si>
  <si>
    <t>SELECCIÓN ABREVIADA 53-2019</t>
  </si>
  <si>
    <t>SELECCIÓN ABREVIADA 056-2019</t>
  </si>
  <si>
    <t>MINIMA CUANTIA 268-2019</t>
  </si>
  <si>
    <t>MINIMA CUANTIA 030-2019</t>
  </si>
  <si>
    <t>MINIMA CUANTIA 047-2019</t>
  </si>
  <si>
    <t>MINIMA CUANTIA 049-2019</t>
  </si>
  <si>
    <t>MINIMA CUANTIA 043-2019</t>
  </si>
  <si>
    <t>MINIMA CUANTIA 210-2019</t>
  </si>
  <si>
    <t>MINIMA CUANTIA 274-2019</t>
  </si>
  <si>
    <t>Lilia de la Hoz Rios</t>
  </si>
  <si>
    <t>cra 20a No. 66-40 sur</t>
  </si>
  <si>
    <t>ventas@bio-instruments.co</t>
  </si>
  <si>
    <t>901030845-3</t>
  </si>
  <si>
    <t xml:space="preserve">PRESTACION DE SERVICIOS PROFESIONALES Y APOYO A LA GESTION DE UN MEDICO ESPECIALISTA EN MEDICINA PREVENTIVA Y DEL TRABAJO O SALUD OCUPACIONAL PARA CUBRIR LAS NECESIDADES DEL HOSPITAL MILITAR CENTRAL </t>
  </si>
  <si>
    <t xml:space="preserve">ADQUISICION DE LICENCIAS ACROBAT CREATIVE COULD PARA EL HOSPITAL MILITAR CENTRAL </t>
  </si>
  <si>
    <t xml:space="preserve">ADQUISICION DE UTILES DE ESCRITORIO Y PAPEL FOTOGRAFICO Y PAPEL FOTOCOPIA PARA IMPRESIÓN PARA EL HOSPITAL MILITAR CENTRAL </t>
  </si>
  <si>
    <t>CONRADO ANDRES JIMENES MONTEALEGRE</t>
  </si>
  <si>
    <t>291-2019</t>
  </si>
  <si>
    <t>293-2019</t>
  </si>
  <si>
    <t>901306614</t>
  </si>
  <si>
    <t>HUMBERTO DURAN CORTEZ</t>
  </si>
  <si>
    <t>AUTOPISTA MEDELLIN KM 6,3 VIA IBERIA TENJO A LADO DE EDIFICIO FESTO</t>
  </si>
  <si>
    <t>DISTRICOM DE COLOMBIA S.A.S</t>
  </si>
  <si>
    <t>LUIS ERNESTO ACOSTA MORA</t>
  </si>
  <si>
    <t>CENTRO DE CONTROL DE CANCER LIMITADA</t>
  </si>
  <si>
    <t>CARRERA 19 # 39 B -37 TEUSAQUILLO EDIFICIO COMODORO</t>
  </si>
  <si>
    <t>ANA RODRIGUEZ LEGUIZAMON</t>
  </si>
  <si>
    <t>NURY ANDREA CUERVO LOSADA</t>
  </si>
  <si>
    <t>COMPAÑÍA DE REPRESENTACIONES MEDICAS SA CTP MEDICA S.A</t>
  </si>
  <si>
    <t>VALOR ADICION</t>
  </si>
  <si>
    <t>VALOR REDUCCION</t>
  </si>
  <si>
    <t>CORONEL JUAN CARLOS LIQUE</t>
  </si>
  <si>
    <t>CORONEL LUIS FERNANDO NUÑEZ</t>
  </si>
  <si>
    <t xml:space="preserve">MARTHA LIGIA CASTAÑO </t>
  </si>
  <si>
    <t>CAROLIJNA SILVA</t>
  </si>
  <si>
    <t>IMPULSORES INTERNACIONALES DE COLOMBIA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</si>
</sst>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quot;$&quot;* #,##0_-;\-&quot;$&quot;* #,##0_-;_-&quot;$&quot;* &quot;-&quot;_-;_-@_-"/>
    <numFmt numFmtId="165" formatCode="_-&quot;$&quot;* #,##0.00_-;\-&quot;$&quot;* #,##0.00_-;_-&quot;$&quot;* &quot;-&quot;??_-;_-@_-"/>
    <numFmt numFmtId="166" formatCode="[$$-240A]\ #,##0"/>
    <numFmt numFmtId="167" formatCode="&quot;$&quot;\ #,##0"/>
    <numFmt numFmtId="168" formatCode="yyyy\-mm\-dd;@"/>
  </numFmts>
  <fonts count="12"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b/>
      <sz val="10"/>
      <name val="Calibri"/>
      <family val="2"/>
      <scheme val="minor"/>
    </font>
    <font>
      <b/>
      <sz val="10"/>
      <color theme="1"/>
      <name val="Calibri"/>
      <family val="2"/>
      <scheme val="minor"/>
    </font>
    <font>
      <sz val="10"/>
      <color theme="1"/>
      <name val="Calibri"/>
      <family val="2"/>
      <scheme val="minor"/>
    </font>
    <font>
      <sz val="10"/>
      <name val="Calibri"/>
      <family val="2"/>
      <scheme val="minor"/>
    </font>
    <font>
      <u/>
      <sz val="10"/>
      <color theme="10"/>
      <name val="Calibri"/>
      <family val="2"/>
    </font>
    <font>
      <sz val="10"/>
      <color rgb="FFFF0000"/>
      <name val="Calibri"/>
      <family val="2"/>
      <scheme val="minor"/>
    </font>
    <font>
      <u/>
      <sz val="11"/>
      <color theme="10"/>
      <name val="Calibri"/>
      <family val="2"/>
    </font>
    <font>
      <b/>
      <sz val="10"/>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s>
  <borders count="8">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xf numFmtId="165"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47">
    <xf numFmtId="0" fontId="0" fillId="0" borderId="0" xfId="0"/>
    <xf numFmtId="0" fontId="6" fillId="0" borderId="0" xfId="0" applyFont="1"/>
    <xf numFmtId="49" fontId="5" fillId="2" borderId="6" xfId="0" applyNumberFormat="1" applyFont="1" applyFill="1" applyBorder="1" applyAlignment="1">
      <alignment horizontal="center" vertical="center" wrapText="1"/>
    </xf>
    <xf numFmtId="0" fontId="7" fillId="2" borderId="7" xfId="0" applyFont="1" applyFill="1" applyBorder="1" applyAlignment="1">
      <alignment vertical="center" wrapText="1"/>
    </xf>
    <xf numFmtId="0" fontId="6" fillId="2" borderId="7" xfId="0" applyFont="1" applyFill="1" applyBorder="1" applyAlignment="1">
      <alignment horizontal="justify" vertical="center" wrapText="1"/>
    </xf>
    <xf numFmtId="167" fontId="6" fillId="2" borderId="6" xfId="0" applyNumberFormat="1" applyFont="1" applyFill="1" applyBorder="1" applyAlignment="1">
      <alignment horizontal="center" vertical="center"/>
    </xf>
    <xf numFmtId="167" fontId="6" fillId="2" borderId="6" xfId="1" applyNumberFormat="1" applyFont="1" applyFill="1" applyBorder="1" applyAlignment="1">
      <alignment horizontal="center" vertical="center"/>
    </xf>
    <xf numFmtId="167" fontId="6" fillId="2" borderId="6" xfId="0" applyNumberFormat="1" applyFont="1" applyFill="1" applyBorder="1" applyAlignment="1">
      <alignment horizontal="center" vertical="center" wrapText="1"/>
    </xf>
    <xf numFmtId="167" fontId="5" fillId="2" borderId="6" xfId="0" applyNumberFormat="1" applyFont="1" applyFill="1" applyBorder="1" applyAlignment="1">
      <alignment horizontal="center" vertical="center" wrapText="1"/>
    </xf>
    <xf numFmtId="0" fontId="6" fillId="0" borderId="6" xfId="0" applyFont="1" applyBorder="1" applyAlignment="1">
      <alignment horizontal="center" vertical="center" wrapText="1"/>
    </xf>
    <xf numFmtId="14" fontId="6" fillId="0" borderId="6" xfId="0" applyNumberFormat="1" applyFont="1" applyBorder="1" applyAlignment="1">
      <alignment horizontal="center" vertical="center"/>
    </xf>
    <xf numFmtId="14" fontId="6" fillId="0" borderId="6" xfId="0" applyNumberFormat="1" applyFont="1" applyBorder="1" applyAlignment="1">
      <alignment horizontal="center" vertical="center" wrapText="1"/>
    </xf>
    <xf numFmtId="14" fontId="6" fillId="0" borderId="7" xfId="0" applyNumberFormat="1" applyFont="1" applyBorder="1" applyAlignment="1">
      <alignment horizontal="center" vertical="center" wrapText="1"/>
    </xf>
    <xf numFmtId="49" fontId="6" fillId="2" borderId="6" xfId="0" applyNumberFormat="1" applyFont="1" applyFill="1" applyBorder="1" applyAlignment="1">
      <alignment horizontal="center" vertical="center" wrapText="1"/>
    </xf>
    <xf numFmtId="49" fontId="8" fillId="2" borderId="6" xfId="2" applyNumberFormat="1" applyFont="1" applyFill="1" applyBorder="1" applyAlignment="1" applyProtection="1">
      <alignment horizontal="center" vertical="center" wrapText="1"/>
    </xf>
    <xf numFmtId="0" fontId="9" fillId="0" borderId="6" xfId="0" applyFont="1" applyBorder="1" applyAlignment="1">
      <alignment horizontal="center" vertical="center" wrapText="1"/>
    </xf>
    <xf numFmtId="49" fontId="10" fillId="2" borderId="6" xfId="2" applyNumberFormat="1" applyFont="1" applyFill="1" applyBorder="1" applyAlignment="1" applyProtection="1">
      <alignment horizontal="center" vertical="center" wrapText="1"/>
    </xf>
    <xf numFmtId="168" fontId="6" fillId="3" borderId="6" xfId="0" applyNumberFormat="1" applyFont="1" applyFill="1" applyBorder="1" applyAlignment="1">
      <alignment horizontal="center" vertical="center" wrapText="1"/>
    </xf>
    <xf numFmtId="168" fontId="6" fillId="0" borderId="0" xfId="0" applyNumberFormat="1" applyFont="1"/>
    <xf numFmtId="14" fontId="6" fillId="0" borderId="6" xfId="0" applyNumberFormat="1" applyFont="1" applyBorder="1" applyAlignment="1">
      <alignment horizontal="left" vertical="justify"/>
    </xf>
    <xf numFmtId="0" fontId="7" fillId="2" borderId="7" xfId="0" applyFont="1" applyFill="1" applyBorder="1" applyAlignment="1">
      <alignment horizontal="center" vertical="center" wrapText="1"/>
    </xf>
    <xf numFmtId="49" fontId="2" fillId="2" borderId="6" xfId="2" applyNumberFormat="1" applyFill="1" applyBorder="1" applyAlignment="1" applyProtection="1">
      <alignment horizontal="center" vertical="center" wrapText="1"/>
    </xf>
    <xf numFmtId="168" fontId="6" fillId="3" borderId="6" xfId="0" applyNumberFormat="1" applyFont="1" applyFill="1" applyBorder="1" applyAlignment="1">
      <alignment horizontal="center" vertical="center"/>
    </xf>
    <xf numFmtId="49" fontId="11" fillId="2" borderId="6" xfId="0" applyNumberFormat="1" applyFont="1" applyFill="1" applyBorder="1" applyAlignment="1">
      <alignment horizontal="center" vertical="center" wrapText="1"/>
    </xf>
    <xf numFmtId="14" fontId="6" fillId="0" borderId="7" xfId="0" applyNumberFormat="1" applyFont="1" applyBorder="1" applyAlignment="1">
      <alignment vertical="center"/>
    </xf>
    <xf numFmtId="167" fontId="11" fillId="2" borderId="6" xfId="1" applyNumberFormat="1" applyFont="1" applyFill="1" applyBorder="1" applyAlignment="1">
      <alignment horizontal="center" vertical="center"/>
    </xf>
    <xf numFmtId="168" fontId="5" fillId="3" borderId="6" xfId="0" applyNumberFormat="1" applyFont="1" applyFill="1" applyBorder="1" applyAlignment="1">
      <alignment horizontal="center" vertical="center"/>
    </xf>
    <xf numFmtId="167" fontId="9" fillId="2" borderId="6" xfId="1" applyNumberFormat="1" applyFont="1" applyFill="1" applyBorder="1" applyAlignment="1">
      <alignment horizontal="center" vertical="center"/>
    </xf>
    <xf numFmtId="168" fontId="9" fillId="3" borderId="6" xfId="0" applyNumberFormat="1" applyFont="1" applyFill="1" applyBorder="1" applyAlignment="1">
      <alignment horizontal="center" vertical="center" wrapText="1"/>
    </xf>
    <xf numFmtId="0" fontId="5" fillId="0" borderId="6" xfId="0" applyFont="1" applyBorder="1" applyAlignment="1">
      <alignment horizontal="center" vertical="center" wrapText="1"/>
    </xf>
    <xf numFmtId="0" fontId="6" fillId="4" borderId="0" xfId="0" applyFont="1" applyFill="1"/>
    <xf numFmtId="166" fontId="4" fillId="4" borderId="5" xfId="0" applyNumberFormat="1" applyFont="1" applyFill="1" applyBorder="1" applyAlignment="1">
      <alignment horizontal="center" vertical="center" wrapText="1"/>
    </xf>
    <xf numFmtId="167" fontId="5" fillId="4" borderId="5" xfId="1" applyNumberFormat="1" applyFont="1" applyFill="1" applyBorder="1" applyAlignment="1">
      <alignment horizontal="center" vertical="center" wrapText="1"/>
    </xf>
    <xf numFmtId="4" fontId="4" fillId="4" borderId="5" xfId="0" applyNumberFormat="1" applyFont="1" applyFill="1" applyBorder="1" applyAlignment="1">
      <alignment horizontal="center" vertical="center" wrapText="1"/>
    </xf>
    <xf numFmtId="4" fontId="4" fillId="4" borderId="3" xfId="0" applyNumberFormat="1" applyFont="1" applyFill="1" applyBorder="1" applyAlignment="1">
      <alignment horizontal="center" vertical="center" wrapText="1"/>
    </xf>
    <xf numFmtId="168" fontId="4" fillId="4" borderId="5"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49" fontId="4" fillId="4" borderId="5" xfId="0" applyNumberFormat="1" applyFont="1" applyFill="1" applyBorder="1" applyAlignment="1">
      <alignment horizontal="center" vertical="center" wrapText="1"/>
    </xf>
    <xf numFmtId="167" fontId="11" fillId="2" borderId="6" xfId="1" applyNumberFormat="1" applyFont="1" applyFill="1" applyBorder="1" applyAlignment="1">
      <alignment horizontal="center" vertical="center" wrapText="1"/>
    </xf>
    <xf numFmtId="167" fontId="6" fillId="2" borderId="6" xfId="1" applyNumberFormat="1" applyFont="1" applyFill="1" applyBorder="1" applyAlignment="1">
      <alignment horizontal="center" vertical="center" wrapText="1"/>
    </xf>
    <xf numFmtId="167" fontId="7" fillId="2" borderId="6" xfId="0" applyNumberFormat="1" applyFont="1" applyFill="1" applyBorder="1" applyAlignment="1">
      <alignment horizontal="center" vertical="center"/>
    </xf>
    <xf numFmtId="167" fontId="7" fillId="2" borderId="6" xfId="1" applyNumberFormat="1" applyFont="1" applyFill="1" applyBorder="1" applyAlignment="1">
      <alignment horizontal="center" vertical="center" wrapText="1"/>
    </xf>
    <xf numFmtId="167" fontId="9" fillId="2" borderId="6" xfId="1" applyNumberFormat="1" applyFont="1" applyFill="1" applyBorder="1" applyAlignment="1">
      <alignment horizontal="center" vertical="center" wrapText="1"/>
    </xf>
    <xf numFmtId="164" fontId="6" fillId="2" borderId="6" xfId="1" applyNumberFormat="1" applyFont="1" applyFill="1" applyBorder="1" applyAlignment="1">
      <alignment horizontal="center" vertical="center"/>
    </xf>
    <xf numFmtId="49" fontId="4" fillId="4" borderId="4" xfId="0" applyNumberFormat="1" applyFont="1" applyFill="1" applyBorder="1" applyAlignment="1">
      <alignment horizontal="center" vertical="center" wrapText="1"/>
    </xf>
    <xf numFmtId="49" fontId="4" fillId="4" borderId="1" xfId="0" applyNumberFormat="1" applyFont="1" applyFill="1" applyBorder="1" applyAlignment="1">
      <alignment vertical="center" wrapText="1"/>
    </xf>
    <xf numFmtId="49" fontId="4" fillId="4" borderId="2" xfId="0" applyNumberFormat="1" applyFont="1" applyFill="1" applyBorder="1" applyAlignment="1">
      <alignment vertical="center" wrapText="1"/>
    </xf>
  </cellXfs>
  <cellStyles count="4">
    <cellStyle name="Hipervínculo" xfId="2" builtinId="8"/>
    <cellStyle name="Moneda" xfId="1" builtinId="4"/>
    <cellStyle name="Normal" xfId="0" builtinId="0"/>
    <cellStyle name="Normal 18 2"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454</xdr:row>
          <xdr:rowOff>50390</xdr:rowOff>
        </xdr:from>
        <xdr:to>
          <xdr:col>2</xdr:col>
          <xdr:colOff>762000</xdr:colOff>
          <xdr:row>455</xdr:row>
          <xdr:rowOff>96069</xdr:rowOff>
        </xdr:to>
        <xdr:sp macro="" textlink="">
          <xdr:nvSpPr>
            <xdr:cNvPr id="1142" name="Control 118" hidden="1">
              <a:extLst>
                <a:ext uri="{63B3BB69-23CF-44E3-9099-C40C66FF867C}">
                  <a14:compatExt spid="_x0000_s1142"/>
                </a:ext>
                <a:ext uri="{FF2B5EF4-FFF2-40B4-BE49-F238E27FC236}">
                  <a16:creationId xmlns:a16="http://schemas.microsoft.com/office/drawing/2014/main" id="{00000000-0008-0000-0000-000076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mailto:NUBIA.MARTINEZ@BIOMERIEUX.COM" TargetMode="External"/><Relationship Id="rId299" Type="http://schemas.openxmlformats.org/officeDocument/2006/relationships/hyperlink" Target="mailto:JEFATURAAP2017@GIMAIL.COM" TargetMode="External"/><Relationship Id="rId21" Type="http://schemas.openxmlformats.org/officeDocument/2006/relationships/hyperlink" Target="mailto:YENIFER.GIRALDO@MERCKGROUP.COM" TargetMode="External"/><Relationship Id="rId42" Type="http://schemas.openxmlformats.org/officeDocument/2006/relationships/hyperlink" Target="mailto:CONTABILIDAD@ETSERVICSSAS.COM" TargetMode="External"/><Relationship Id="rId63" Type="http://schemas.openxmlformats.org/officeDocument/2006/relationships/hyperlink" Target="mailto:SOPORTE@EEMCLTDA.COM" TargetMode="External"/><Relationship Id="rId84" Type="http://schemas.openxmlformats.org/officeDocument/2006/relationships/hyperlink" Target="mailto:FREDDYESTRADA.ARQ@GMAIL.COM" TargetMode="External"/><Relationship Id="rId138" Type="http://schemas.openxmlformats.org/officeDocument/2006/relationships/hyperlink" Target="mailto:ADMICONTROLGROUP@GMAIL.COM" TargetMode="External"/><Relationship Id="rId159" Type="http://schemas.openxmlformats.org/officeDocument/2006/relationships/hyperlink" Target="mailto:SOPORTE@RADPROCT.COM" TargetMode="External"/><Relationship Id="rId324" Type="http://schemas.openxmlformats.org/officeDocument/2006/relationships/hyperlink" Target="mailto:marycb-3@hotmail.com" TargetMode="External"/><Relationship Id="rId345" Type="http://schemas.openxmlformats.org/officeDocument/2006/relationships/hyperlink" Target="mailto:orsal204@hotmail.com" TargetMode="External"/><Relationship Id="rId366" Type="http://schemas.openxmlformats.org/officeDocument/2006/relationships/hyperlink" Target="mailto:depadavid2@gmail.com" TargetMode="External"/><Relationship Id="rId170" Type="http://schemas.openxmlformats.org/officeDocument/2006/relationships/hyperlink" Target="mailto:MAYELY.MALAGO@IMSAMPEDRO.COM" TargetMode="External"/><Relationship Id="rId191" Type="http://schemas.openxmlformats.org/officeDocument/2006/relationships/hyperlink" Target="mailto:FUMI_SPRAY2004@HOTMAIL.COM" TargetMode="External"/><Relationship Id="rId205" Type="http://schemas.openxmlformats.org/officeDocument/2006/relationships/hyperlink" Target="mailto:COMERCIAL@LABTRONICS.NET" TargetMode="External"/><Relationship Id="rId226" Type="http://schemas.openxmlformats.org/officeDocument/2006/relationships/hyperlink" Target="mailto:LICITACIONES@LOSPINOS-SA.COM" TargetMode="External"/><Relationship Id="rId247" Type="http://schemas.openxmlformats.org/officeDocument/2006/relationships/hyperlink" Target="mailto:CARDINNSAS@GMAIL.COM" TargetMode="External"/><Relationship Id="rId107" Type="http://schemas.openxmlformats.org/officeDocument/2006/relationships/hyperlink" Target="mailto:MEDITEC@MEDITECSA.COM" TargetMode="External"/><Relationship Id="rId268" Type="http://schemas.openxmlformats.org/officeDocument/2006/relationships/hyperlink" Target="mailto:AMVARWORLD@GMAIL.COM" TargetMode="External"/><Relationship Id="rId289" Type="http://schemas.openxmlformats.org/officeDocument/2006/relationships/hyperlink" Target="mailto:diego@interfisica.com" TargetMode="External"/><Relationship Id="rId11" Type="http://schemas.openxmlformats.org/officeDocument/2006/relationships/hyperlink" Target="mailto:CVERDIGUER@QUIRURGICOSLTDA" TargetMode="External"/><Relationship Id="rId32" Type="http://schemas.openxmlformats.org/officeDocument/2006/relationships/hyperlink" Target="mailto:JEFATURAAP2017@GIMAIL.COM" TargetMode="External"/><Relationship Id="rId53" Type="http://schemas.openxmlformats.org/officeDocument/2006/relationships/hyperlink" Target="mailto:DESARROLLOIOIR@IOIR.ORG.CO" TargetMode="External"/><Relationship Id="rId74" Type="http://schemas.openxmlformats.org/officeDocument/2006/relationships/hyperlink" Target="mailto:LICITACIONES@HOSPITECNICA.COM.CO" TargetMode="External"/><Relationship Id="rId128" Type="http://schemas.openxmlformats.org/officeDocument/2006/relationships/hyperlink" Target="mailto:ADMINISTRACION@IMCARE.COM.CO" TargetMode="External"/><Relationship Id="rId149" Type="http://schemas.openxmlformats.org/officeDocument/2006/relationships/hyperlink" Target="mailto:SCLIENTES@LEGIS.COM.CO" TargetMode="External"/><Relationship Id="rId314" Type="http://schemas.openxmlformats.org/officeDocument/2006/relationships/hyperlink" Target="mailto:ELIZABETH.VEGA@ALCON.COM" TargetMode="External"/><Relationship Id="rId335" Type="http://schemas.openxmlformats.org/officeDocument/2006/relationships/hyperlink" Target="mailto:xabier2390@hotmail.com" TargetMode="External"/><Relationship Id="rId356" Type="http://schemas.openxmlformats.org/officeDocument/2006/relationships/hyperlink" Target="mailto:ruth.ismelda.gaviria@medtronic.com" TargetMode="External"/><Relationship Id="rId377" Type="http://schemas.openxmlformats.org/officeDocument/2006/relationships/hyperlink" Target="mailto:angiefrancom03@gmail,com" TargetMode="External"/><Relationship Id="rId5" Type="http://schemas.openxmlformats.org/officeDocument/2006/relationships/hyperlink" Target="mailto:GIGALOP@GMAIL.COM" TargetMode="External"/><Relationship Id="rId95" Type="http://schemas.openxmlformats.org/officeDocument/2006/relationships/hyperlink" Target="mailto:JGSG180@YAHOO.ES" TargetMode="External"/><Relationship Id="rId160" Type="http://schemas.openxmlformats.org/officeDocument/2006/relationships/hyperlink" Target="mailto:LINA.RAMIREZ@MILMEDICAL.NET" TargetMode="External"/><Relationship Id="rId181" Type="http://schemas.openxmlformats.org/officeDocument/2006/relationships/hyperlink" Target="mailto:LICITACIONES@ASPRESEG.COM" TargetMode="External"/><Relationship Id="rId216" Type="http://schemas.openxmlformats.org/officeDocument/2006/relationships/hyperlink" Target="mailto:ANITARODRIGUEZ@HOTMAIL.ES" TargetMode="External"/><Relationship Id="rId237" Type="http://schemas.openxmlformats.org/officeDocument/2006/relationships/hyperlink" Target="mailto:ADMINISTRATVO@GESCOM.COM.CO" TargetMode="External"/><Relationship Id="rId258" Type="http://schemas.openxmlformats.org/officeDocument/2006/relationships/hyperlink" Target="mailto:MARJORIE.MONTENEGRO@BOYDORR.COM" TargetMode="External"/><Relationship Id="rId279" Type="http://schemas.openxmlformats.org/officeDocument/2006/relationships/hyperlink" Target="mailto:info@co.labdai.com" TargetMode="External"/><Relationship Id="rId22" Type="http://schemas.openxmlformats.org/officeDocument/2006/relationships/hyperlink" Target="mailto:JARIAS@TECNOFARMA.COM.CO" TargetMode="External"/><Relationship Id="rId43" Type="http://schemas.openxmlformats.org/officeDocument/2006/relationships/hyperlink" Target="mailto:ADMINISTRACION@CORPORACIONSINDROMEDE%20DOWNORG" TargetMode="External"/><Relationship Id="rId64" Type="http://schemas.openxmlformats.org/officeDocument/2006/relationships/hyperlink" Target="mailto:ARROXIM@HOTMAIL.COM" TargetMode="External"/><Relationship Id="rId118" Type="http://schemas.openxmlformats.org/officeDocument/2006/relationships/hyperlink" Target="mailto:RICARDOSAAVEDRA2005@HOTMAIL.COM" TargetMode="External"/><Relationship Id="rId139" Type="http://schemas.openxmlformats.org/officeDocument/2006/relationships/hyperlink" Target="mailto:INFO@QUIMIOLAB.COM" TargetMode="External"/><Relationship Id="rId290" Type="http://schemas.openxmlformats.org/officeDocument/2006/relationships/hyperlink" Target="mailto:CRESTREPO@EJERCICIOENLINEA.COM" TargetMode="External"/><Relationship Id="rId304" Type="http://schemas.openxmlformats.org/officeDocument/2006/relationships/hyperlink" Target="mailto:M.CREARE@GMAIL.COM" TargetMode="External"/><Relationship Id="rId325" Type="http://schemas.openxmlformats.org/officeDocument/2006/relationships/hyperlink" Target="mailto:jonhatan928@gmail.com" TargetMode="External"/><Relationship Id="rId346" Type="http://schemas.openxmlformats.org/officeDocument/2006/relationships/hyperlink" Target="mailto:mmreyesr@hotmail.com" TargetMode="External"/><Relationship Id="rId367" Type="http://schemas.openxmlformats.org/officeDocument/2006/relationships/hyperlink" Target="mailto:fannyvioletaom@outlook.com" TargetMode="External"/><Relationship Id="rId85" Type="http://schemas.openxmlformats.org/officeDocument/2006/relationships/hyperlink" Target="mailto:FUNDEPORADAI@GMAIL.COM" TargetMode="External"/><Relationship Id="rId150" Type="http://schemas.openxmlformats.org/officeDocument/2006/relationships/hyperlink" Target="mailto:LENI.CORDERO@CONTROLONLINE.COM.CO" TargetMode="External"/><Relationship Id="rId171" Type="http://schemas.openxmlformats.org/officeDocument/2006/relationships/hyperlink" Target="mailto:GERENCIA@BIOTRONITECH.COM.CO" TargetMode="External"/><Relationship Id="rId192" Type="http://schemas.openxmlformats.org/officeDocument/2006/relationships/hyperlink" Target="mailto:DESARROLLO@DISMACOM.COM" TargetMode="External"/><Relationship Id="rId206" Type="http://schemas.openxmlformats.org/officeDocument/2006/relationships/hyperlink" Target="mailto:LICITACION.COL@BD.COM" TargetMode="External"/><Relationship Id="rId227" Type="http://schemas.openxmlformats.org/officeDocument/2006/relationships/hyperlink" Target="mailto:ADMINISTRACION@RADIOTERAPIAONCOLOGICAMARLY.COM" TargetMode="External"/><Relationship Id="rId248" Type="http://schemas.openxmlformats.org/officeDocument/2006/relationships/hyperlink" Target="mailto:INFO@INTERPRETING.COM" TargetMode="External"/><Relationship Id="rId269" Type="http://schemas.openxmlformats.org/officeDocument/2006/relationships/hyperlink" Target="mailto:SMN.SOLUCIONESINTEGRALES@GMAIL.COM" TargetMode="External"/><Relationship Id="rId12" Type="http://schemas.openxmlformats.org/officeDocument/2006/relationships/hyperlink" Target="mailto:JSMARTINEZR@UNAL.EDU.CO" TargetMode="External"/><Relationship Id="rId33" Type="http://schemas.openxmlformats.org/officeDocument/2006/relationships/hyperlink" Target="mailto:ADMINISTRATIVO.CO@LEVERIT.COM" TargetMode="External"/><Relationship Id="rId108" Type="http://schemas.openxmlformats.org/officeDocument/2006/relationships/hyperlink" Target="mailto:INGRID.RANGEL@BBRAUM.COM" TargetMode="External"/><Relationship Id="rId129" Type="http://schemas.openxmlformats.org/officeDocument/2006/relationships/hyperlink" Target="mailto:VENTAS@HANNACOLOMBIA.COM" TargetMode="External"/><Relationship Id="rId280" Type="http://schemas.openxmlformats.org/officeDocument/2006/relationships/hyperlink" Target="mailto:licitaciones@benitezjose.com" TargetMode="External"/><Relationship Id="rId315" Type="http://schemas.openxmlformats.org/officeDocument/2006/relationships/hyperlink" Target="mailto:camilo.carvajal@colsubsidio.com" TargetMode="External"/><Relationship Id="rId336" Type="http://schemas.openxmlformats.org/officeDocument/2006/relationships/hyperlink" Target="mailto:danilomedicina22@gmail.com" TargetMode="External"/><Relationship Id="rId357" Type="http://schemas.openxmlformats.org/officeDocument/2006/relationships/hyperlink" Target="mailto:aroparr@gmail.com" TargetMode="External"/><Relationship Id="rId54" Type="http://schemas.openxmlformats.org/officeDocument/2006/relationships/hyperlink" Target="mailto:GERENCIARB@PRODUCTOS%20PLASTICOS.CO" TargetMode="External"/><Relationship Id="rId75" Type="http://schemas.openxmlformats.org/officeDocument/2006/relationships/hyperlink" Target="mailto:LICITACIONES.COL@BD.COM" TargetMode="External"/><Relationship Id="rId96" Type="http://schemas.openxmlformats.org/officeDocument/2006/relationships/hyperlink" Target="mailto:JOSEMEDRAD@HOTMAIL.COM" TargetMode="External"/><Relationship Id="rId140" Type="http://schemas.openxmlformats.org/officeDocument/2006/relationships/hyperlink" Target="mailto:VENTAS@EMELABSAS.COM" TargetMode="External"/><Relationship Id="rId161" Type="http://schemas.openxmlformats.org/officeDocument/2006/relationships/hyperlink" Target="mailto:LICITACIONES@COLCHONESPRODESCANSO.COM" TargetMode="External"/><Relationship Id="rId182" Type="http://schemas.openxmlformats.org/officeDocument/2006/relationships/hyperlink" Target="mailto:LICITACIONES.GEMLSA@GMAIL.COM" TargetMode="External"/><Relationship Id="rId217" Type="http://schemas.openxmlformats.org/officeDocument/2006/relationships/hyperlink" Target="mailto:ZULEMA.YONG@GRUPOAMAREY.COM" TargetMode="External"/><Relationship Id="rId378" Type="http://schemas.openxmlformats.org/officeDocument/2006/relationships/hyperlink" Target="mailto:gmadero2000@yahoo.com" TargetMode="External"/><Relationship Id="rId6" Type="http://schemas.openxmlformats.org/officeDocument/2006/relationships/hyperlink" Target="mailto:ALEXANDERRINCON632@GMAIL.COM" TargetMode="External"/><Relationship Id="rId238" Type="http://schemas.openxmlformats.org/officeDocument/2006/relationships/hyperlink" Target="mailto:BIOCOL@OUTLOOK.COM" TargetMode="External"/><Relationship Id="rId259" Type="http://schemas.openxmlformats.org/officeDocument/2006/relationships/hyperlink" Target="mailto:SERVICIOALCLIENTE@RPMEDICAS.CO" TargetMode="External"/><Relationship Id="rId23" Type="http://schemas.openxmlformats.org/officeDocument/2006/relationships/hyperlink" Target="mailto:YENIFER.GIRALDO@MERCKGROUP.COM" TargetMode="External"/><Relationship Id="rId119" Type="http://schemas.openxmlformats.org/officeDocument/2006/relationships/hyperlink" Target="mailto:BACAMACHO@IDCBIS.ORG.CO" TargetMode="External"/><Relationship Id="rId270" Type="http://schemas.openxmlformats.org/officeDocument/2006/relationships/hyperlink" Target="mailto:JEIMY.ARCINIEGAS@BAYER.COM" TargetMode="External"/><Relationship Id="rId291" Type="http://schemas.openxmlformats.org/officeDocument/2006/relationships/hyperlink" Target="mailto:ana.cortes@messer.co.com" TargetMode="External"/><Relationship Id="rId305" Type="http://schemas.openxmlformats.org/officeDocument/2006/relationships/hyperlink" Target="mailto:fernando.hincapie@willistowerswatson.com" TargetMode="External"/><Relationship Id="rId326" Type="http://schemas.openxmlformats.org/officeDocument/2006/relationships/hyperlink" Target="mailto:cholu47@hotmail.com" TargetMode="External"/><Relationship Id="rId347" Type="http://schemas.openxmlformats.org/officeDocument/2006/relationships/hyperlink" Target="mailto:caromorad@gmail.com" TargetMode="External"/><Relationship Id="rId44" Type="http://schemas.openxmlformats.org/officeDocument/2006/relationships/hyperlink" Target="mailto:INFO@GENCEPHARMACOM" TargetMode="External"/><Relationship Id="rId65" Type="http://schemas.openxmlformats.org/officeDocument/2006/relationships/hyperlink" Target="mailto:SOPORTE@KAIKA.COM.CO" TargetMode="External"/><Relationship Id="rId86" Type="http://schemas.openxmlformats.org/officeDocument/2006/relationships/hyperlink" Target="mailto:PEDIDOS@ROCHEMBIOCARE.COM" TargetMode="External"/><Relationship Id="rId130" Type="http://schemas.openxmlformats.org/officeDocument/2006/relationships/hyperlink" Target="mailto:COMERCIAL@CERTICAMARA.COM" TargetMode="External"/><Relationship Id="rId151" Type="http://schemas.openxmlformats.org/officeDocument/2006/relationships/hyperlink" Target="mailto:INFO@QUIMIOLAB.COM" TargetMode="External"/><Relationship Id="rId368" Type="http://schemas.openxmlformats.org/officeDocument/2006/relationships/hyperlink" Target="mailto:quimicoantoniorondon@gmail.com" TargetMode="External"/><Relationship Id="rId172" Type="http://schemas.openxmlformats.org/officeDocument/2006/relationships/hyperlink" Target="mailto:VENTAS@ALEMKO.CO" TargetMode="External"/><Relationship Id="rId193" Type="http://schemas.openxmlformats.org/officeDocument/2006/relationships/hyperlink" Target="mailto:ANGELICA.IBA&#209;EZMONROY@BSCI.COM" TargetMode="External"/><Relationship Id="rId207" Type="http://schemas.openxmlformats.org/officeDocument/2006/relationships/hyperlink" Target="mailto:CRAMIREZ@CROSSWELLCOL.COM" TargetMode="External"/><Relationship Id="rId228" Type="http://schemas.openxmlformats.org/officeDocument/2006/relationships/hyperlink" Target="mailto:FREDDYESTRADA.ARQ@GMAIL.COM" TargetMode="External"/><Relationship Id="rId249" Type="http://schemas.openxmlformats.org/officeDocument/2006/relationships/hyperlink" Target="mailto:ANA.HERNANDEZ@LINEADATASCAN.COM" TargetMode="External"/><Relationship Id="rId13" Type="http://schemas.openxmlformats.org/officeDocument/2006/relationships/hyperlink" Target="mailto:cglmed@yahoo.com" TargetMode="External"/><Relationship Id="rId109" Type="http://schemas.openxmlformats.org/officeDocument/2006/relationships/hyperlink" Target="mailto:WORLDMEDICAL@WORLDMEDICA.COM.CO" TargetMode="External"/><Relationship Id="rId260" Type="http://schemas.openxmlformats.org/officeDocument/2006/relationships/hyperlink" Target="mailto:MUNDOTECXDISENOSLISSTH@HOTMAIL.COM" TargetMode="External"/><Relationship Id="rId281" Type="http://schemas.openxmlformats.org/officeDocument/2006/relationships/hyperlink" Target="mailto:samifoca@hotmail.com" TargetMode="External"/><Relationship Id="rId316" Type="http://schemas.openxmlformats.org/officeDocument/2006/relationships/hyperlink" Target="mailto:ernivil@gmail.com" TargetMode="External"/><Relationship Id="rId337" Type="http://schemas.openxmlformats.org/officeDocument/2006/relationships/hyperlink" Target="mailto:edavidredondo@hotmail.com" TargetMode="External"/><Relationship Id="rId34" Type="http://schemas.openxmlformats.org/officeDocument/2006/relationships/hyperlink" Target="http://www.nefromedicas.com/" TargetMode="External"/><Relationship Id="rId55" Type="http://schemas.openxmlformats.org/officeDocument/2006/relationships/hyperlink" Target="mailto:INFO@SCALAS.CO" TargetMode="External"/><Relationship Id="rId76" Type="http://schemas.openxmlformats.org/officeDocument/2006/relationships/hyperlink" Target="mailto:NGUTIERRES@OPTICAALEMANA.COM.CO" TargetMode="External"/><Relationship Id="rId97" Type="http://schemas.openxmlformats.org/officeDocument/2006/relationships/hyperlink" Target="mailto:GERENCIA@PRONUCLEAR.COM.CO" TargetMode="External"/><Relationship Id="rId120" Type="http://schemas.openxmlformats.org/officeDocument/2006/relationships/hyperlink" Target="mailto:ASLICTACIONES2@LMINSTRUMENS.COM.CO" TargetMode="External"/><Relationship Id="rId141" Type="http://schemas.openxmlformats.org/officeDocument/2006/relationships/hyperlink" Target="mailto:GERENCIA@RPSERVICES.COM.CO" TargetMode="External"/><Relationship Id="rId358" Type="http://schemas.openxmlformats.org/officeDocument/2006/relationships/hyperlink" Target="mailto:estefa_mo@hotmail.com" TargetMode="External"/><Relationship Id="rId379" Type="http://schemas.openxmlformats.org/officeDocument/2006/relationships/hyperlink" Target="mailto:patriciafajardo.radiologia@gmail.com" TargetMode="External"/><Relationship Id="rId7" Type="http://schemas.openxmlformats.org/officeDocument/2006/relationships/hyperlink" Target="mailto:servicioalcliente@rpmedicas.co" TargetMode="External"/><Relationship Id="rId162" Type="http://schemas.openxmlformats.org/officeDocument/2006/relationships/hyperlink" Target="mailto:LICITACIONES@PINELEC.COM" TargetMode="External"/><Relationship Id="rId183" Type="http://schemas.openxmlformats.org/officeDocument/2006/relationships/hyperlink" Target="mailto:LICITACIONES@INRESA.CC" TargetMode="External"/><Relationship Id="rId218" Type="http://schemas.openxmlformats.org/officeDocument/2006/relationships/hyperlink" Target="mailto:MACROSEARCHLTDA@YAHOO.COM" TargetMode="External"/><Relationship Id="rId239" Type="http://schemas.openxmlformats.org/officeDocument/2006/relationships/hyperlink" Target="mailto:INFO@GREENBUTTON.CO" TargetMode="External"/><Relationship Id="rId250" Type="http://schemas.openxmlformats.org/officeDocument/2006/relationships/hyperlink" Target="mailto:INSTRUMENTACION@INSTRUMENTACION.COM.CO" TargetMode="External"/><Relationship Id="rId271" Type="http://schemas.openxmlformats.org/officeDocument/2006/relationships/hyperlink" Target="mailto:SERVICIOALCLIENTE@RISKCONSULTINGCOLOMBIA.COM" TargetMode="External"/><Relationship Id="rId292" Type="http://schemas.openxmlformats.org/officeDocument/2006/relationships/hyperlink" Target="mailto:ZULEMA.YONG@GRUPOAMAREY.COM" TargetMode="External"/><Relationship Id="rId306" Type="http://schemas.openxmlformats.org/officeDocument/2006/relationships/hyperlink" Target="mailto:gerencia@medinistroscolombia.com" TargetMode="External"/><Relationship Id="rId24" Type="http://schemas.openxmlformats.org/officeDocument/2006/relationships/hyperlink" Target="mailto:SYAC@SYAC.NET.CO" TargetMode="External"/><Relationship Id="rId45" Type="http://schemas.openxmlformats.org/officeDocument/2006/relationships/hyperlink" Target="mailto:COMANDOSDESELVA@HOTMAIL.COM" TargetMode="External"/><Relationship Id="rId66" Type="http://schemas.openxmlformats.org/officeDocument/2006/relationships/hyperlink" Target="mailto:JDAVILA@GNS.COM.CO" TargetMode="External"/><Relationship Id="rId87" Type="http://schemas.openxmlformats.org/officeDocument/2006/relationships/hyperlink" Target="mailto:DISTRIBUCIONESOPENFOR@HOTMAIL.COM" TargetMode="External"/><Relationship Id="rId110" Type="http://schemas.openxmlformats.org/officeDocument/2006/relationships/hyperlink" Target="mailto:ASLICITACION2@LMINSTRUMENS.COM.CO" TargetMode="External"/><Relationship Id="rId131" Type="http://schemas.openxmlformats.org/officeDocument/2006/relationships/hyperlink" Target="mailto:SOPORTEC@KAIKA.COM.CO" TargetMode="External"/><Relationship Id="rId327" Type="http://schemas.openxmlformats.org/officeDocument/2006/relationships/hyperlink" Target="mailto:danielcan16@gmail.com" TargetMode="External"/><Relationship Id="rId348" Type="http://schemas.openxmlformats.org/officeDocument/2006/relationships/hyperlink" Target="mailto:mna051@hotmail.com" TargetMode="External"/><Relationship Id="rId369" Type="http://schemas.openxmlformats.org/officeDocument/2006/relationships/hyperlink" Target="mailto:quimicafarun@hotmail.com" TargetMode="External"/><Relationship Id="rId152" Type="http://schemas.openxmlformats.org/officeDocument/2006/relationships/hyperlink" Target="mailto:COMERCIAL@BIOSCIENCES.COM.CO" TargetMode="External"/><Relationship Id="rId173" Type="http://schemas.openxmlformats.org/officeDocument/2006/relationships/hyperlink" Target="mailto:CVERDIGUER@QUIRURGICOSLTDA.COM" TargetMode="External"/><Relationship Id="rId194" Type="http://schemas.openxmlformats.org/officeDocument/2006/relationships/hyperlink" Target="mailto:COMERCIALBOGTA3@DME3D.COM" TargetMode="External"/><Relationship Id="rId208" Type="http://schemas.openxmlformats.org/officeDocument/2006/relationships/hyperlink" Target="mailto:CRAMIREZ@CROSSWELLCOL.COM" TargetMode="External"/><Relationship Id="rId229" Type="http://schemas.openxmlformats.org/officeDocument/2006/relationships/hyperlink" Target="mailto:GERENCIA@MEDIHUMANA.COM" TargetMode="External"/><Relationship Id="rId380" Type="http://schemas.openxmlformats.org/officeDocument/2006/relationships/hyperlink" Target="mailto:gydnea@yahoo.com" TargetMode="External"/><Relationship Id="rId240" Type="http://schemas.openxmlformats.org/officeDocument/2006/relationships/hyperlink" Target="mailto:VENTAS@ANNARDX.COM" TargetMode="External"/><Relationship Id="rId261" Type="http://schemas.openxmlformats.org/officeDocument/2006/relationships/hyperlink" Target="mailto:LUISA_QUINTERO@BAXTER.COM" TargetMode="External"/><Relationship Id="rId14" Type="http://schemas.openxmlformats.org/officeDocument/2006/relationships/hyperlink" Target="mailto:MAJAVAMA943@GMAIL.COM" TargetMode="External"/><Relationship Id="rId35" Type="http://schemas.openxmlformats.org/officeDocument/2006/relationships/hyperlink" Target="mailto:COMERCIALIZADORACONSILA@GMAIL.COM" TargetMode="External"/><Relationship Id="rId56" Type="http://schemas.openxmlformats.org/officeDocument/2006/relationships/hyperlink" Target="mailto:SERVICIOALCLIENTE@RPMEDICAS.CO" TargetMode="External"/><Relationship Id="rId77" Type="http://schemas.openxmlformats.org/officeDocument/2006/relationships/hyperlink" Target="mailto:COLOMBIA_ATC@EDWARDS.COM" TargetMode="External"/><Relationship Id="rId100" Type="http://schemas.openxmlformats.org/officeDocument/2006/relationships/hyperlink" Target="mailto:SMNSOLUCIONESINTEGRALES@GMAIL.COM" TargetMode="External"/><Relationship Id="rId282" Type="http://schemas.openxmlformats.org/officeDocument/2006/relationships/hyperlink" Target="mailto:SERVICIOALCLIENTE@RPMEDICAS.CO" TargetMode="External"/><Relationship Id="rId317" Type="http://schemas.openxmlformats.org/officeDocument/2006/relationships/hyperlink" Target="mailto:auradom@yahoo.com" TargetMode="External"/><Relationship Id="rId338" Type="http://schemas.openxmlformats.org/officeDocument/2006/relationships/hyperlink" Target="mailto:JSROCA24@GMAIL.COM" TargetMode="External"/><Relationship Id="rId359" Type="http://schemas.openxmlformats.org/officeDocument/2006/relationships/hyperlink" Target="mailto:adry_med@hotmail.com" TargetMode="External"/><Relationship Id="rId8" Type="http://schemas.openxmlformats.org/officeDocument/2006/relationships/hyperlink" Target="mailto:LICITACIONES6@LIFESUMIMED.COM" TargetMode="External"/><Relationship Id="rId98" Type="http://schemas.openxmlformats.org/officeDocument/2006/relationships/hyperlink" Target="mailto:MACROSEARCHLTDA@YAHOO.COM" TargetMode="External"/><Relationship Id="rId121" Type="http://schemas.openxmlformats.org/officeDocument/2006/relationships/hyperlink" Target="mailto:GERENCIA@MEDIHUMANA.COM" TargetMode="External"/><Relationship Id="rId142" Type="http://schemas.openxmlformats.org/officeDocument/2006/relationships/hyperlink" Target="mailto:GASUAREZGASES01@UNIANDES.EDU.CO" TargetMode="External"/><Relationship Id="rId163" Type="http://schemas.openxmlformats.org/officeDocument/2006/relationships/hyperlink" Target="mailto:LICITACIONES2@MUEBLESROMERO.NET" TargetMode="External"/><Relationship Id="rId184" Type="http://schemas.openxmlformats.org/officeDocument/2006/relationships/hyperlink" Target="mailto:INFO@INCOMELEC.COM.CO" TargetMode="External"/><Relationship Id="rId219" Type="http://schemas.openxmlformats.org/officeDocument/2006/relationships/hyperlink" Target="mailto:VENTAS4@RETINA.COM.CO" TargetMode="External"/><Relationship Id="rId370" Type="http://schemas.openxmlformats.org/officeDocument/2006/relationships/hyperlink" Target="mailto:astridpulido@outlook.com" TargetMode="External"/><Relationship Id="rId230" Type="http://schemas.openxmlformats.org/officeDocument/2006/relationships/hyperlink" Target="mailto:DISORTHO@DISORTHO.CO" TargetMode="External"/><Relationship Id="rId251" Type="http://schemas.openxmlformats.org/officeDocument/2006/relationships/hyperlink" Target="mailto:ALVARO.CHAPARRO@COLSUBSIDIO.COM" TargetMode="External"/><Relationship Id="rId25" Type="http://schemas.openxmlformats.org/officeDocument/2006/relationships/hyperlink" Target="mailto:CFUENTES@INTERLABCOLOMBIA.COM" TargetMode="External"/><Relationship Id="rId46" Type="http://schemas.openxmlformats.org/officeDocument/2006/relationships/hyperlink" Target="mailto:HCG.LAGOS@GMAIL.COM" TargetMode="External"/><Relationship Id="rId67" Type="http://schemas.openxmlformats.org/officeDocument/2006/relationships/hyperlink" Target="mailto:INFO@CO.LABDAI.COM" TargetMode="External"/><Relationship Id="rId272" Type="http://schemas.openxmlformats.org/officeDocument/2006/relationships/hyperlink" Target="mailto:FVARGASMALAVER@GMAIL.COM" TargetMode="External"/><Relationship Id="rId293" Type="http://schemas.openxmlformats.org/officeDocument/2006/relationships/hyperlink" Target="mailto:GASUAREZGASES01@UNIANDES.EDU.CO" TargetMode="External"/><Relationship Id="rId307" Type="http://schemas.openxmlformats.org/officeDocument/2006/relationships/hyperlink" Target="mailto:mnieto@redcomputo.com.co" TargetMode="External"/><Relationship Id="rId328" Type="http://schemas.openxmlformats.org/officeDocument/2006/relationships/hyperlink" Target="mailto:sebastian.gomezr@hotmail.com" TargetMode="External"/><Relationship Id="rId349" Type="http://schemas.openxmlformats.org/officeDocument/2006/relationships/hyperlink" Target="mailto:cristianparra222@gmail.com" TargetMode="External"/><Relationship Id="rId88" Type="http://schemas.openxmlformats.org/officeDocument/2006/relationships/hyperlink" Target="mailto:INFO.COLOMBIA@KAESER.COM" TargetMode="External"/><Relationship Id="rId111" Type="http://schemas.openxmlformats.org/officeDocument/2006/relationships/hyperlink" Target="mailto:STOCKPH@OUTLOOK.COM" TargetMode="External"/><Relationship Id="rId132" Type="http://schemas.openxmlformats.org/officeDocument/2006/relationships/hyperlink" Target="mailto:PABLOGIL@OUTLOOK.COM" TargetMode="External"/><Relationship Id="rId153" Type="http://schemas.openxmlformats.org/officeDocument/2006/relationships/hyperlink" Target="mailto:DIRECCION@BYOLATAM.COM" TargetMode="External"/><Relationship Id="rId174" Type="http://schemas.openxmlformats.org/officeDocument/2006/relationships/hyperlink" Target="mailto:CFUENTES@INTERLABCOLOMBIA.COM" TargetMode="External"/><Relationship Id="rId195" Type="http://schemas.openxmlformats.org/officeDocument/2006/relationships/hyperlink" Target="mailto:COMERCIAL@CENTRODECONTROLDECANCER.COM" TargetMode="External"/><Relationship Id="rId209" Type="http://schemas.openxmlformats.org/officeDocument/2006/relationships/hyperlink" Target="mailto:INFO@ECOMIL.CO" TargetMode="External"/><Relationship Id="rId360" Type="http://schemas.openxmlformats.org/officeDocument/2006/relationships/hyperlink" Target="mailto:fagocahe@hotmail.com" TargetMode="External"/><Relationship Id="rId381" Type="http://schemas.openxmlformats.org/officeDocument/2006/relationships/hyperlink" Target="mailto:sonieto13@hotmail.com" TargetMode="External"/><Relationship Id="rId220" Type="http://schemas.openxmlformats.org/officeDocument/2006/relationships/hyperlink" Target="mailto:ADRIANA.SANTANA@DRAEGER.COM" TargetMode="External"/><Relationship Id="rId241" Type="http://schemas.openxmlformats.org/officeDocument/2006/relationships/hyperlink" Target="mailto:GERENCIAGENERAL@CIELINGENIERIA.COM" TargetMode="External"/><Relationship Id="rId15" Type="http://schemas.openxmlformats.org/officeDocument/2006/relationships/hyperlink" Target="mailto:MEDZONEVENTAS@GMAIL.COM" TargetMode="External"/><Relationship Id="rId36" Type="http://schemas.openxmlformats.org/officeDocument/2006/relationships/hyperlink" Target="mailto:COMERCIAL@SOFTWAREIT.COM.CO" TargetMode="External"/><Relationship Id="rId57" Type="http://schemas.openxmlformats.org/officeDocument/2006/relationships/hyperlink" Target="mailto:CORPORATIVO@HBSUPPLIER.COM" TargetMode="External"/><Relationship Id="rId262" Type="http://schemas.openxmlformats.org/officeDocument/2006/relationships/hyperlink" Target="mailto:INFO@FARMAPOS.COM" TargetMode="External"/><Relationship Id="rId283" Type="http://schemas.openxmlformats.org/officeDocument/2006/relationships/hyperlink" Target="mailto:malgarra@limasoft.com.co" TargetMode="External"/><Relationship Id="rId318" Type="http://schemas.openxmlformats.org/officeDocument/2006/relationships/hyperlink" Target="mailto:mateo9418@hotmail.com" TargetMode="External"/><Relationship Id="rId339" Type="http://schemas.openxmlformats.org/officeDocument/2006/relationships/hyperlink" Target="mailto:doc_alejaferro@hotmail.com" TargetMode="External"/><Relationship Id="rId78" Type="http://schemas.openxmlformats.org/officeDocument/2006/relationships/hyperlink" Target="mailto:WORLDMEDICAL@WORLDMEDICA.COM.CO" TargetMode="External"/><Relationship Id="rId99" Type="http://schemas.openxmlformats.org/officeDocument/2006/relationships/hyperlink" Target="mailto:LICITACIONES@TECNICAELECTROMEDICA.COM" TargetMode="External"/><Relationship Id="rId101" Type="http://schemas.openxmlformats.org/officeDocument/2006/relationships/hyperlink" Target="mailto:GERENCIA@BRASMEDICA.COM" TargetMode="External"/><Relationship Id="rId122" Type="http://schemas.openxmlformats.org/officeDocument/2006/relationships/hyperlink" Target="mailto:SECCOMERCIAL@WORDLMEDICAL.COM.CO" TargetMode="External"/><Relationship Id="rId143" Type="http://schemas.openxmlformats.org/officeDocument/2006/relationships/hyperlink" Target="mailto:ELIZABETH.SILVA@LAPREVISORA.GOV.CO" TargetMode="External"/><Relationship Id="rId164" Type="http://schemas.openxmlformats.org/officeDocument/2006/relationships/hyperlink" Target="mailto:M.CREARE@GMAIL.COM" TargetMode="External"/><Relationship Id="rId185" Type="http://schemas.openxmlformats.org/officeDocument/2006/relationships/hyperlink" Target="mailto:LICITACIONES.GEPM@GMAIL.COM" TargetMode="External"/><Relationship Id="rId350" Type="http://schemas.openxmlformats.org/officeDocument/2006/relationships/hyperlink" Target="mailto:juan.ricaurtees@gmail.com" TargetMode="External"/><Relationship Id="rId371" Type="http://schemas.openxmlformats.org/officeDocument/2006/relationships/hyperlink" Target="mailto:florrod@gmail.com" TargetMode="External"/><Relationship Id="rId9" Type="http://schemas.openxmlformats.org/officeDocument/2006/relationships/hyperlink" Target="mailto:gerencia2@coldelivery.com" TargetMode="External"/><Relationship Id="rId210" Type="http://schemas.openxmlformats.org/officeDocument/2006/relationships/hyperlink" Target="mailto:GUSTAVO.VILLAGOMEZ@BMIND.COM" TargetMode="External"/><Relationship Id="rId26" Type="http://schemas.openxmlformats.org/officeDocument/2006/relationships/hyperlink" Target="mailto:YENIFER.GIRALDO@MERCKGROUP.COM" TargetMode="External"/><Relationship Id="rId231" Type="http://schemas.openxmlformats.org/officeDocument/2006/relationships/hyperlink" Target="mailto:CBC_INGENIERIACIVIL@HOTMAIL.COM" TargetMode="External"/><Relationship Id="rId252" Type="http://schemas.openxmlformats.org/officeDocument/2006/relationships/hyperlink" Target="mailto:VENTAS@GILMEDICA.COM" TargetMode="External"/><Relationship Id="rId273" Type="http://schemas.openxmlformats.org/officeDocument/2006/relationships/hyperlink" Target="mailto:consorcioobrasjep2019@gmail.com" TargetMode="External"/><Relationship Id="rId294" Type="http://schemas.openxmlformats.org/officeDocument/2006/relationships/hyperlink" Target="mailto:eliana.castro@gbarco.com.co" TargetMode="External"/><Relationship Id="rId308" Type="http://schemas.openxmlformats.org/officeDocument/2006/relationships/hyperlink" Target="mailto:GERENCIA@RPSERVICES.COM.CO" TargetMode="External"/><Relationship Id="rId329" Type="http://schemas.openxmlformats.org/officeDocument/2006/relationships/hyperlink" Target="mailto:mclaudiacorrea.md@gmail.com" TargetMode="External"/><Relationship Id="rId47" Type="http://schemas.openxmlformats.org/officeDocument/2006/relationships/hyperlink" Target="mailto:ADACARBAJAL@AXON360.CO" TargetMode="External"/><Relationship Id="rId68" Type="http://schemas.openxmlformats.org/officeDocument/2006/relationships/hyperlink" Target="mailto:HCG.LAGOS@GMAIL.COM" TargetMode="External"/><Relationship Id="rId89" Type="http://schemas.openxmlformats.org/officeDocument/2006/relationships/hyperlink" Target="mailto:VENTAS@EMELABSAS.COM" TargetMode="External"/><Relationship Id="rId112" Type="http://schemas.openxmlformats.org/officeDocument/2006/relationships/hyperlink" Target="mailto:LABDENTLEYVA@HOTMAIL.COM" TargetMode="External"/><Relationship Id="rId133" Type="http://schemas.openxmlformats.org/officeDocument/2006/relationships/hyperlink" Target="mailto:ELMARTILLO@BANCOPOPULAR.COM.CO" TargetMode="External"/><Relationship Id="rId154" Type="http://schemas.openxmlformats.org/officeDocument/2006/relationships/hyperlink" Target="mailto:ADRIANA.CASTRO@BIOTRONITECH.COM.CO" TargetMode="External"/><Relationship Id="rId175" Type="http://schemas.openxmlformats.org/officeDocument/2006/relationships/hyperlink" Target="mailto:AGONZALEZ@SIOLTDA.COM" TargetMode="External"/><Relationship Id="rId340" Type="http://schemas.openxmlformats.org/officeDocument/2006/relationships/hyperlink" Target="mailto:afbolivart@hotmail.com" TargetMode="External"/><Relationship Id="rId361" Type="http://schemas.openxmlformats.org/officeDocument/2006/relationships/hyperlink" Target="mailto:natorres1972@hotmail.com" TargetMode="External"/><Relationship Id="rId196" Type="http://schemas.openxmlformats.org/officeDocument/2006/relationships/hyperlink" Target="mailto:CRESTREPO@EJERCICIOENLINEA.COM" TargetMode="External"/><Relationship Id="rId200" Type="http://schemas.openxmlformats.org/officeDocument/2006/relationships/hyperlink" Target="mailto:INFO@LACAROLINAMEDICAL.COM" TargetMode="External"/><Relationship Id="rId382" Type="http://schemas.openxmlformats.org/officeDocument/2006/relationships/printerSettings" Target="../printerSettings/printerSettings1.bin"/><Relationship Id="rId16" Type="http://schemas.openxmlformats.org/officeDocument/2006/relationships/hyperlink" Target="mailto:SAMITOCA@HOTMIAL.COM" TargetMode="External"/><Relationship Id="rId221" Type="http://schemas.openxmlformats.org/officeDocument/2006/relationships/hyperlink" Target="mailto:ASISTENTE2@LABGOTHAPLAS.COM.CO" TargetMode="External"/><Relationship Id="rId242" Type="http://schemas.openxmlformats.org/officeDocument/2006/relationships/hyperlink" Target="mailto:SMN.SOLUCIONESINTEGRALES@GMAIL.COM" TargetMode="External"/><Relationship Id="rId263" Type="http://schemas.openxmlformats.org/officeDocument/2006/relationships/hyperlink" Target="mailto:KABI.COL.SAC@FRESENIUS-KABI.COM" TargetMode="External"/><Relationship Id="rId284" Type="http://schemas.openxmlformats.org/officeDocument/2006/relationships/hyperlink" Target="mailto:comercial.publico@intelnetmedica.com" TargetMode="External"/><Relationship Id="rId319" Type="http://schemas.openxmlformats.org/officeDocument/2006/relationships/hyperlink" Target="mailto:mna051@hotmail.com" TargetMode="External"/><Relationship Id="rId37" Type="http://schemas.openxmlformats.org/officeDocument/2006/relationships/hyperlink" Target="mailto:GERENCIA@HAULANDGROUP.COM" TargetMode="External"/><Relationship Id="rId58" Type="http://schemas.openxmlformats.org/officeDocument/2006/relationships/hyperlink" Target="mailto:ASISTENTE2@LABGOTHAPLAST.COM.CO" TargetMode="External"/><Relationship Id="rId79" Type="http://schemas.openxmlformats.org/officeDocument/2006/relationships/hyperlink" Target="mailto:MSANCHEZ@HOSPIMEDICS.COM" TargetMode="External"/><Relationship Id="rId102" Type="http://schemas.openxmlformats.org/officeDocument/2006/relationships/hyperlink" Target="mailto:TOPMEDICAL@TOPMEDICAL.COM.CO" TargetMode="External"/><Relationship Id="rId123" Type="http://schemas.openxmlformats.org/officeDocument/2006/relationships/hyperlink" Target="mailto:CARLOS_ANDRES31@HOTMAIL.COM" TargetMode="External"/><Relationship Id="rId144" Type="http://schemas.openxmlformats.org/officeDocument/2006/relationships/hyperlink" Target="mailto:CATALINA.A.ROSERO@GKS.COM" TargetMode="External"/><Relationship Id="rId330" Type="http://schemas.openxmlformats.org/officeDocument/2006/relationships/hyperlink" Target="mailto:vivi.osorio.vargas@gmail.com" TargetMode="External"/><Relationship Id="rId90" Type="http://schemas.openxmlformats.org/officeDocument/2006/relationships/hyperlink" Target="mailto:COMERCIALDATALINK@GMAIL.COM" TargetMode="External"/><Relationship Id="rId165" Type="http://schemas.openxmlformats.org/officeDocument/2006/relationships/hyperlink" Target="mailto:FUNDACIONDOMYNET@GMAIL.COM" TargetMode="External"/><Relationship Id="rId186" Type="http://schemas.openxmlformats.org/officeDocument/2006/relationships/hyperlink" Target="mailto:JABARIETOPE@GMAIL.COM" TargetMode="External"/><Relationship Id="rId351" Type="http://schemas.openxmlformats.org/officeDocument/2006/relationships/hyperlink" Target="mailto:mdandresramirez@gmail.com" TargetMode="External"/><Relationship Id="rId372" Type="http://schemas.openxmlformats.org/officeDocument/2006/relationships/hyperlink" Target="mailto:stellavelandia@hotmail.com" TargetMode="External"/><Relationship Id="rId211" Type="http://schemas.openxmlformats.org/officeDocument/2006/relationships/hyperlink" Target="mailto:JHON.ESPINOSA@IDIME.COM.CO" TargetMode="External"/><Relationship Id="rId232" Type="http://schemas.openxmlformats.org/officeDocument/2006/relationships/hyperlink" Target="mailto:ADMICONTROLGROUP@GMAIL.COM" TargetMode="External"/><Relationship Id="rId253" Type="http://schemas.openxmlformats.org/officeDocument/2006/relationships/hyperlink" Target="mailto:SERVICIOALCLIENTE@RPMEDICAS.CO" TargetMode="External"/><Relationship Id="rId274" Type="http://schemas.openxmlformats.org/officeDocument/2006/relationships/hyperlink" Target="mailto:gerencia@healthorp.com.co" TargetMode="External"/><Relationship Id="rId295" Type="http://schemas.openxmlformats.org/officeDocument/2006/relationships/hyperlink" Target="mailto:eliana.guijo@disortho.co" TargetMode="External"/><Relationship Id="rId309" Type="http://schemas.openxmlformats.org/officeDocument/2006/relationships/hyperlink" Target="mailto:info@proyins.com" TargetMode="External"/><Relationship Id="rId27" Type="http://schemas.openxmlformats.org/officeDocument/2006/relationships/hyperlink" Target="mailto:LICITACIONES@TECNICAELECTROMEDICA.COM" TargetMode="External"/><Relationship Id="rId48" Type="http://schemas.openxmlformats.org/officeDocument/2006/relationships/hyperlink" Target="mailto:SERVICLIENTEBOGOTA2@RPMEDICAS.CO" TargetMode="External"/><Relationship Id="rId69" Type="http://schemas.openxmlformats.org/officeDocument/2006/relationships/hyperlink" Target="mailto:COMANDOSDESELVA@HOTMAIL.COM" TargetMode="External"/><Relationship Id="rId113" Type="http://schemas.openxmlformats.org/officeDocument/2006/relationships/hyperlink" Target="mailto:GERENTECOMERCIAL@FJSB.COM" TargetMode="External"/><Relationship Id="rId134" Type="http://schemas.openxmlformats.org/officeDocument/2006/relationships/hyperlink" Target="mailto:NUBIA.MARTINEZ@BIOMERIEUX.COM" TargetMode="External"/><Relationship Id="rId320" Type="http://schemas.openxmlformats.org/officeDocument/2006/relationships/hyperlink" Target="mailto:diegofcastilla@gmail.com" TargetMode="External"/><Relationship Id="rId80" Type="http://schemas.openxmlformats.org/officeDocument/2006/relationships/hyperlink" Target="mailto:AMORRIS@CTPMEDICA.COM" TargetMode="External"/><Relationship Id="rId155" Type="http://schemas.openxmlformats.org/officeDocument/2006/relationships/hyperlink" Target="mailto:VENTASMEDICOS@IMPULMEDICOS.COM" TargetMode="External"/><Relationship Id="rId176" Type="http://schemas.openxmlformats.org/officeDocument/2006/relationships/hyperlink" Target="mailto:JEFE.LICITACIONES@KAMEXINTERNACIONAL.COM.CO" TargetMode="External"/><Relationship Id="rId197" Type="http://schemas.openxmlformats.org/officeDocument/2006/relationships/hyperlink" Target="mailto:AVOVIEDO@MMM.COM" TargetMode="External"/><Relationship Id="rId341" Type="http://schemas.openxmlformats.org/officeDocument/2006/relationships/hyperlink" Target="mailto:mariaalejandra2424@hotmail.com" TargetMode="External"/><Relationship Id="rId362" Type="http://schemas.openxmlformats.org/officeDocument/2006/relationships/hyperlink" Target="mailto:marcelomendivelso@hotmail.com" TargetMode="External"/><Relationship Id="rId383" Type="http://schemas.openxmlformats.org/officeDocument/2006/relationships/drawing" Target="../drawings/drawing1.xml"/><Relationship Id="rId201" Type="http://schemas.openxmlformats.org/officeDocument/2006/relationships/hyperlink" Target="mailto:LICITACIONES.GEPM@GAMIL.COM" TargetMode="External"/><Relationship Id="rId222" Type="http://schemas.openxmlformats.org/officeDocument/2006/relationships/hyperlink" Target="mailto:VENTAS4@AYBMEDICA.COM" TargetMode="External"/><Relationship Id="rId243" Type="http://schemas.openxmlformats.org/officeDocument/2006/relationships/hyperlink" Target="mailto:STOCKPH@OUTLOOK.COM" TargetMode="External"/><Relationship Id="rId264" Type="http://schemas.openxmlformats.org/officeDocument/2006/relationships/hyperlink" Target="mailto:INSTRUMENTACION@INSTRUMENTACION.COM.CO" TargetMode="External"/><Relationship Id="rId285" Type="http://schemas.openxmlformats.org/officeDocument/2006/relationships/hyperlink" Target="mailto:dizonno@grupoabstract.com" TargetMode="External"/><Relationship Id="rId17" Type="http://schemas.openxmlformats.org/officeDocument/2006/relationships/hyperlink" Target="mailto:PBEJARAN@ITS.NJN.COM" TargetMode="External"/><Relationship Id="rId38" Type="http://schemas.openxmlformats.org/officeDocument/2006/relationships/hyperlink" Target="mailto:ALIANZASA@AUDIFARMA.COM.CO" TargetMode="External"/><Relationship Id="rId59" Type="http://schemas.openxmlformats.org/officeDocument/2006/relationships/hyperlink" Target="mailto:FLOR.QUINTERO@GRUPOAMAREY.COM" TargetMode="External"/><Relationship Id="rId103" Type="http://schemas.openxmlformats.org/officeDocument/2006/relationships/hyperlink" Target="mailto:HCGLAGOS@GMAIL.COM" TargetMode="External"/><Relationship Id="rId124" Type="http://schemas.openxmlformats.org/officeDocument/2006/relationships/hyperlink" Target="mailto:INFO@SERVIMEDICALGROUP.COM" TargetMode="External"/><Relationship Id="rId310" Type="http://schemas.openxmlformats.org/officeDocument/2006/relationships/hyperlink" Target="mailto:soluciones@solucionesygestions.a.s.com" TargetMode="External"/><Relationship Id="rId70" Type="http://schemas.openxmlformats.org/officeDocument/2006/relationships/hyperlink" Target="mailto:MARLENRUEDA20@HOTMAIL.COM" TargetMode="External"/><Relationship Id="rId91" Type="http://schemas.openxmlformats.org/officeDocument/2006/relationships/hyperlink" Target="mailto:YPPENA@CARDIOINFANTIL.ORG" TargetMode="External"/><Relationship Id="rId145" Type="http://schemas.openxmlformats.org/officeDocument/2006/relationships/hyperlink" Target="mailto:ELIZABETH.VEGA@ALCON.COM" TargetMode="External"/><Relationship Id="rId166" Type="http://schemas.openxmlformats.org/officeDocument/2006/relationships/hyperlink" Target="mailto:TECNOINDUSTRIAL_DEEXTINTORES@YAHOO.COM" TargetMode="External"/><Relationship Id="rId187" Type="http://schemas.openxmlformats.org/officeDocument/2006/relationships/hyperlink" Target="mailto:SIGMA.CONSTRUCTURA@YAHOO.ES" TargetMode="External"/><Relationship Id="rId331" Type="http://schemas.openxmlformats.org/officeDocument/2006/relationships/hyperlink" Target="mailto:lina.alvarado@hotmail.com" TargetMode="External"/><Relationship Id="rId352" Type="http://schemas.openxmlformats.org/officeDocument/2006/relationships/hyperlink" Target="mailto:GRUPOVASQUEZASOCIADOS@GMAIL.COM" TargetMode="External"/><Relationship Id="rId373" Type="http://schemas.openxmlformats.org/officeDocument/2006/relationships/hyperlink" Target="mailto:alexram103@gmail.com" TargetMode="External"/><Relationship Id="rId1" Type="http://schemas.openxmlformats.org/officeDocument/2006/relationships/hyperlink" Target="mailto:phhmlegal@gmail.com" TargetMode="External"/><Relationship Id="rId212" Type="http://schemas.openxmlformats.org/officeDocument/2006/relationships/hyperlink" Target="mailto:ALROMEROJ@GMAIL.COM" TargetMode="External"/><Relationship Id="rId233" Type="http://schemas.openxmlformats.org/officeDocument/2006/relationships/hyperlink" Target="mailto:CONINCAG@GMAIL.COM" TargetMode="External"/><Relationship Id="rId254" Type="http://schemas.openxmlformats.org/officeDocument/2006/relationships/hyperlink" Target="mailto:INFO@DDB.COM.CO" TargetMode="External"/><Relationship Id="rId28" Type="http://schemas.openxmlformats.org/officeDocument/2006/relationships/hyperlink" Target="mailto:PEDIDOS@INTERSURGICAL.CO" TargetMode="External"/><Relationship Id="rId49" Type="http://schemas.openxmlformats.org/officeDocument/2006/relationships/hyperlink" Target="mailto:SUBEINGENIERIA@GMAIL.COM" TargetMode="External"/><Relationship Id="rId114" Type="http://schemas.openxmlformats.org/officeDocument/2006/relationships/hyperlink" Target="mailto:LICITACIONES@MACROPARTES.COM" TargetMode="External"/><Relationship Id="rId275" Type="http://schemas.openxmlformats.org/officeDocument/2006/relationships/hyperlink" Target="mailto:magomez@cochlear.com" TargetMode="External"/><Relationship Id="rId296" Type="http://schemas.openxmlformats.org/officeDocument/2006/relationships/hyperlink" Target="mailto:smnsolucionesintegrales@gmail.com" TargetMode="External"/><Relationship Id="rId300" Type="http://schemas.openxmlformats.org/officeDocument/2006/relationships/hyperlink" Target="mailto:wilsonrodn1@hotmail.com" TargetMode="External"/><Relationship Id="rId60" Type="http://schemas.openxmlformats.org/officeDocument/2006/relationships/hyperlink" Target="mailto:DESARROLLOIOIR@IOIR.ORG.CO" TargetMode="External"/><Relationship Id="rId81" Type="http://schemas.openxmlformats.org/officeDocument/2006/relationships/hyperlink" Target="mailto:FERNANDO.RINCON@EXELMEDICAL.COM" TargetMode="External"/><Relationship Id="rId135" Type="http://schemas.openxmlformats.org/officeDocument/2006/relationships/hyperlink" Target="mailto:GASTRMEDICS@HOTMAIL.COM" TargetMode="External"/><Relationship Id="rId156" Type="http://schemas.openxmlformats.org/officeDocument/2006/relationships/hyperlink" Target="mailto:CONTACTOTOOLBOXSAS@GAMIL.COM" TargetMode="External"/><Relationship Id="rId177" Type="http://schemas.openxmlformats.org/officeDocument/2006/relationships/hyperlink" Target="mailto:MILMEDICALEQUIPOS@HOTMAIL.COM" TargetMode="External"/><Relationship Id="rId198" Type="http://schemas.openxmlformats.org/officeDocument/2006/relationships/hyperlink" Target="mailto:COMER_SANMIGUEL@HTMAIL.COM" TargetMode="External"/><Relationship Id="rId321" Type="http://schemas.openxmlformats.org/officeDocument/2006/relationships/hyperlink" Target="mailto:laurasinurcor@gmail.com" TargetMode="External"/><Relationship Id="rId342" Type="http://schemas.openxmlformats.org/officeDocument/2006/relationships/hyperlink" Target="mailto:torresrestrepo@hotmail.com" TargetMode="External"/><Relationship Id="rId363" Type="http://schemas.openxmlformats.org/officeDocument/2006/relationships/hyperlink" Target="mailto:gigalop@gmail.com" TargetMode="External"/><Relationship Id="rId384" Type="http://schemas.openxmlformats.org/officeDocument/2006/relationships/vmlDrawing" Target="../drawings/vmlDrawing1.vml"/><Relationship Id="rId202" Type="http://schemas.openxmlformats.org/officeDocument/2006/relationships/hyperlink" Target="mailto:GERENCIA@CREARDECOLOMBIA.COM.CO" TargetMode="External"/><Relationship Id="rId223" Type="http://schemas.openxmlformats.org/officeDocument/2006/relationships/hyperlink" Target="mailto:SOPORTE@KAIKA.COM.CO" TargetMode="External"/><Relationship Id="rId244" Type="http://schemas.openxmlformats.org/officeDocument/2006/relationships/hyperlink" Target="mailto:JORGE_ARENAS@PRAXAIR.COM" TargetMode="External"/><Relationship Id="rId18" Type="http://schemas.openxmlformats.org/officeDocument/2006/relationships/hyperlink" Target="mailto:GERENCIA@MEDACOP.COM" TargetMode="External"/><Relationship Id="rId39" Type="http://schemas.openxmlformats.org/officeDocument/2006/relationships/hyperlink" Target="mailto:LICITACIONES2@MUEBLESROMERO.NET" TargetMode="External"/><Relationship Id="rId265" Type="http://schemas.openxmlformats.org/officeDocument/2006/relationships/hyperlink" Target="mailto:SUBDIRECCIONCOMERCIAL@CAYRE.CO" TargetMode="External"/><Relationship Id="rId286" Type="http://schemas.openxmlformats.org/officeDocument/2006/relationships/hyperlink" Target="mailto:dizonno@grupoabstract.com" TargetMode="External"/><Relationship Id="rId50" Type="http://schemas.openxmlformats.org/officeDocument/2006/relationships/hyperlink" Target="mailto:ATENCIONALCLIENTE@CONTRATACIONENLINEA.CO" TargetMode="External"/><Relationship Id="rId104" Type="http://schemas.openxmlformats.org/officeDocument/2006/relationships/hyperlink" Target="mailto:COMERCIALIZADORACONSILA@GMAIL.COM" TargetMode="External"/><Relationship Id="rId125" Type="http://schemas.openxmlformats.org/officeDocument/2006/relationships/hyperlink" Target="mailto:COLOMBIA_ATC@EDWARDS.COM" TargetMode="External"/><Relationship Id="rId146" Type="http://schemas.openxmlformats.org/officeDocument/2006/relationships/hyperlink" Target="mailto:ADMINISTRATIVO@ASMINSTITUCIONALES.COM" TargetMode="External"/><Relationship Id="rId167" Type="http://schemas.openxmlformats.org/officeDocument/2006/relationships/hyperlink" Target="mailto:LICITACIONES@LAMUELACOM" TargetMode="External"/><Relationship Id="rId188" Type="http://schemas.openxmlformats.org/officeDocument/2006/relationships/hyperlink" Target="mailto:CIVILMAQ@GMAIL.COM" TargetMode="External"/><Relationship Id="rId311" Type="http://schemas.openxmlformats.org/officeDocument/2006/relationships/hyperlink" Target="mailto:gerencia@biotronitech.com" TargetMode="External"/><Relationship Id="rId332" Type="http://schemas.openxmlformats.org/officeDocument/2006/relationships/hyperlink" Target="mailto:luisaferracero@hotmail.com" TargetMode="External"/><Relationship Id="rId353" Type="http://schemas.openxmlformats.org/officeDocument/2006/relationships/hyperlink" Target="mailto:corp.med@hotmail.com" TargetMode="External"/><Relationship Id="rId374" Type="http://schemas.openxmlformats.org/officeDocument/2006/relationships/hyperlink" Target="mailto:jefatura.covin@forpo.gov.co" TargetMode="External"/><Relationship Id="rId71" Type="http://schemas.openxmlformats.org/officeDocument/2006/relationships/hyperlink" Target="mailto:DISTRICOFERVENTAS@GMAIL.COM" TargetMode="External"/><Relationship Id="rId92" Type="http://schemas.openxmlformats.org/officeDocument/2006/relationships/hyperlink" Target="mailto:GYC.MEDICALS@GMAIL.COM" TargetMode="External"/><Relationship Id="rId213" Type="http://schemas.openxmlformats.org/officeDocument/2006/relationships/hyperlink" Target="mailto:FREDDYESTRADA.ARQ@GMAIL.COM" TargetMode="External"/><Relationship Id="rId234" Type="http://schemas.openxmlformats.org/officeDocument/2006/relationships/hyperlink" Target="mailto:PEDIDOS@ROCHEBIOCARE.COM" TargetMode="External"/><Relationship Id="rId2" Type="http://schemas.openxmlformats.org/officeDocument/2006/relationships/hyperlink" Target="mailto:ADMINISTRACION@ESCUDERO%20YGIRALDO.COM" TargetMode="External"/><Relationship Id="rId29" Type="http://schemas.openxmlformats.org/officeDocument/2006/relationships/hyperlink" Target="mailto:EMEDINADIAZ@YAHOO.COM" TargetMode="External"/><Relationship Id="rId255" Type="http://schemas.openxmlformats.org/officeDocument/2006/relationships/hyperlink" Target="mailto:CELLSYSTEMCCTV@GMAILCOM" TargetMode="External"/><Relationship Id="rId276" Type="http://schemas.openxmlformats.org/officeDocument/2006/relationships/hyperlink" Target="mailto:diego@interfisica.com" TargetMode="External"/><Relationship Id="rId297" Type="http://schemas.openxmlformats.org/officeDocument/2006/relationships/hyperlink" Target="mailto:HCG.LAGOS@GMAIL.COM" TargetMode="External"/><Relationship Id="rId40" Type="http://schemas.openxmlformats.org/officeDocument/2006/relationships/hyperlink" Target="mailto:DIEBET326@HOTMAIL.COM" TargetMode="External"/><Relationship Id="rId115" Type="http://schemas.openxmlformats.org/officeDocument/2006/relationships/hyperlink" Target="mailto:GACPMF@YAHOO.ES" TargetMode="External"/><Relationship Id="rId136" Type="http://schemas.openxmlformats.org/officeDocument/2006/relationships/hyperlink" Target="mailto:SAMITOCA@HOTMAIL.COM" TargetMode="External"/><Relationship Id="rId157" Type="http://schemas.openxmlformats.org/officeDocument/2006/relationships/hyperlink" Target="mailto:INFO@SABERES.COM" TargetMode="External"/><Relationship Id="rId178" Type="http://schemas.openxmlformats.org/officeDocument/2006/relationships/hyperlink" Target="mailto:GERENCIA@COMCIN.COM.CO" TargetMode="External"/><Relationship Id="rId301" Type="http://schemas.openxmlformats.org/officeDocument/2006/relationships/hyperlink" Target="mailto:SECCOMERCIAL@WORDLMEDICAL.COM.CO" TargetMode="External"/><Relationship Id="rId322" Type="http://schemas.openxmlformats.org/officeDocument/2006/relationships/hyperlink" Target="mailto:eliasrueda87@hotmail.com" TargetMode="External"/><Relationship Id="rId343" Type="http://schemas.openxmlformats.org/officeDocument/2006/relationships/hyperlink" Target="mailto:macaluhe@gmail.com" TargetMode="External"/><Relationship Id="rId364" Type="http://schemas.openxmlformats.org/officeDocument/2006/relationships/hyperlink" Target="mailto:jsmartinez@unal.edu.co" TargetMode="External"/><Relationship Id="rId61" Type="http://schemas.openxmlformats.org/officeDocument/2006/relationships/hyperlink" Target="mailto:RUTH.ISNELDA.GAVIRIA@MECTRONIC.COM" TargetMode="External"/><Relationship Id="rId82" Type="http://schemas.openxmlformats.org/officeDocument/2006/relationships/hyperlink" Target="mailto:INFORMACION@FNDCOLOMBIA.ORG" TargetMode="External"/><Relationship Id="rId199" Type="http://schemas.openxmlformats.org/officeDocument/2006/relationships/hyperlink" Target="mailto:ANITARODRIGUEZ@HOTMAIL.ES" TargetMode="External"/><Relationship Id="rId203" Type="http://schemas.openxmlformats.org/officeDocument/2006/relationships/hyperlink" Target="mailto:HENRY.MEJIA@MEQTM.COM" TargetMode="External"/><Relationship Id="rId385" Type="http://schemas.openxmlformats.org/officeDocument/2006/relationships/control" Target="../activeX/activeX1.xml"/><Relationship Id="rId19" Type="http://schemas.openxmlformats.org/officeDocument/2006/relationships/hyperlink" Target="mailto:FINANCIEREA@PENSEMOS.COM" TargetMode="External"/><Relationship Id="rId224" Type="http://schemas.openxmlformats.org/officeDocument/2006/relationships/hyperlink" Target="mailto:LICITACIONES@TECNICAELECTROMEDICA.COM" TargetMode="External"/><Relationship Id="rId245" Type="http://schemas.openxmlformats.org/officeDocument/2006/relationships/hyperlink" Target="mailto:INFO@INTERPRETING.COM" TargetMode="External"/><Relationship Id="rId266" Type="http://schemas.openxmlformats.org/officeDocument/2006/relationships/hyperlink" Target="mailto:RUTH.ISNELDA.GAVIRIA@MEDTRONIC.COM" TargetMode="External"/><Relationship Id="rId287" Type="http://schemas.openxmlformats.org/officeDocument/2006/relationships/hyperlink" Target="mailto:GERENCIA@BIOTRONITECH.COM.CO" TargetMode="External"/><Relationship Id="rId30" Type="http://schemas.openxmlformats.org/officeDocument/2006/relationships/hyperlink" Target="mailto:GERENCIA@BIOMOLECULAR-.COM" TargetMode="External"/><Relationship Id="rId105" Type="http://schemas.openxmlformats.org/officeDocument/2006/relationships/hyperlink" Target="mailto:SERVIPREVENTIVA.GER@GMAIL.CO" TargetMode="External"/><Relationship Id="rId126" Type="http://schemas.openxmlformats.org/officeDocument/2006/relationships/hyperlink" Target="mailto:COMPRAS.LIDER@HUS.ORG.CO" TargetMode="External"/><Relationship Id="rId147" Type="http://schemas.openxmlformats.org/officeDocument/2006/relationships/hyperlink" Target="mailto:CRISTOBALBLOISE@HOTMAIL.COM" TargetMode="External"/><Relationship Id="rId168" Type="http://schemas.openxmlformats.org/officeDocument/2006/relationships/hyperlink" Target="mailto:HCG.LAGOS@GMAIL.COM" TargetMode="External"/><Relationship Id="rId312" Type="http://schemas.openxmlformats.org/officeDocument/2006/relationships/hyperlink" Target="mailto:cverdiguer@quirurgicosltda.com" TargetMode="External"/><Relationship Id="rId333" Type="http://schemas.openxmlformats.org/officeDocument/2006/relationships/hyperlink" Target="mailto:manu.orduz93@gmail.com" TargetMode="External"/><Relationship Id="rId354" Type="http://schemas.openxmlformats.org/officeDocument/2006/relationships/hyperlink" Target="mailto:constanzamoralesa@yahoo.com" TargetMode="External"/><Relationship Id="rId51" Type="http://schemas.openxmlformats.org/officeDocument/2006/relationships/hyperlink" Target="mailto:ACARDENAS@MEDIHUMANA.COM" TargetMode="External"/><Relationship Id="rId72" Type="http://schemas.openxmlformats.org/officeDocument/2006/relationships/hyperlink" Target="mailto:GPOSASDA@ICONTEC.ORG" TargetMode="External"/><Relationship Id="rId93" Type="http://schemas.openxmlformats.org/officeDocument/2006/relationships/hyperlink" Target="mailto:INFO@UNIPLES.COM" TargetMode="External"/><Relationship Id="rId189" Type="http://schemas.openxmlformats.org/officeDocument/2006/relationships/hyperlink" Target="mailto:LICYPRO@IMPORTSYSTEM.COM.CO" TargetMode="External"/><Relationship Id="rId375" Type="http://schemas.openxmlformats.org/officeDocument/2006/relationships/hyperlink" Target="mailto:josemedrad@hotmail.com" TargetMode="External"/><Relationship Id="rId3" Type="http://schemas.openxmlformats.org/officeDocument/2006/relationships/hyperlink" Target="mailto:ivan_hidalgo1969@yahoo.com" TargetMode="External"/><Relationship Id="rId214" Type="http://schemas.openxmlformats.org/officeDocument/2006/relationships/hyperlink" Target="mailto:SOPORTEC@KAIKA.COM.CO" TargetMode="External"/><Relationship Id="rId235" Type="http://schemas.openxmlformats.org/officeDocument/2006/relationships/hyperlink" Target="mailto:GERENCIA@BRASMEDICA.COM" TargetMode="External"/><Relationship Id="rId256" Type="http://schemas.openxmlformats.org/officeDocument/2006/relationships/hyperlink" Target="mailto:COMERCIAL@MUNDOVENDING.COM.CO" TargetMode="External"/><Relationship Id="rId277" Type="http://schemas.openxmlformats.org/officeDocument/2006/relationships/hyperlink" Target="mailto:ELIZABETH.VEGA@ALCON.COM" TargetMode="External"/><Relationship Id="rId298" Type="http://schemas.openxmlformats.org/officeDocument/2006/relationships/hyperlink" Target="mailto:orico@micrositios.net" TargetMode="External"/><Relationship Id="rId116" Type="http://schemas.openxmlformats.org/officeDocument/2006/relationships/hyperlink" Target="mailto:VENTAS@TERAPIASLEON.COM" TargetMode="External"/><Relationship Id="rId137" Type="http://schemas.openxmlformats.org/officeDocument/2006/relationships/hyperlink" Target="mailto:SOPORTEC@KAIKA.COM.CO" TargetMode="External"/><Relationship Id="rId158" Type="http://schemas.openxmlformats.org/officeDocument/2006/relationships/hyperlink" Target="mailto:GERENCIA@PROYECTOSAMBIENTALESSA.COM" TargetMode="External"/><Relationship Id="rId302" Type="http://schemas.openxmlformats.org/officeDocument/2006/relationships/hyperlink" Target="mailto:licitaciones.distracomltda@gmail.com" TargetMode="External"/><Relationship Id="rId323" Type="http://schemas.openxmlformats.org/officeDocument/2006/relationships/hyperlink" Target="mailto:julianc-vargas@juancorpas.edu.co" TargetMode="External"/><Relationship Id="rId344" Type="http://schemas.openxmlformats.org/officeDocument/2006/relationships/hyperlink" Target="mailto:libar1982@hotmail.com" TargetMode="External"/><Relationship Id="rId20" Type="http://schemas.openxmlformats.org/officeDocument/2006/relationships/hyperlink" Target="mailto:YENIFER.GIRALDO@MERCKGROUP.COM" TargetMode="External"/><Relationship Id="rId41" Type="http://schemas.openxmlformats.org/officeDocument/2006/relationships/hyperlink" Target="mailto:GALMECIGA@CIACOMEQ.COM" TargetMode="External"/><Relationship Id="rId62" Type="http://schemas.openxmlformats.org/officeDocument/2006/relationships/hyperlink" Target="mailto:RODRIGUEZ.SANDRA@ABBOTT.COM" TargetMode="External"/><Relationship Id="rId83" Type="http://schemas.openxmlformats.org/officeDocument/2006/relationships/hyperlink" Target="mailto:INFO@QUIMIOLAB.COM" TargetMode="External"/><Relationship Id="rId179" Type="http://schemas.openxmlformats.org/officeDocument/2006/relationships/hyperlink" Target="mailto:KABI.COL.SAC@FRESENIUS-KABI.COM" TargetMode="External"/><Relationship Id="rId365" Type="http://schemas.openxmlformats.org/officeDocument/2006/relationships/hyperlink" Target="mailto:gizeth195@gmail.com" TargetMode="External"/><Relationship Id="rId386" Type="http://schemas.openxmlformats.org/officeDocument/2006/relationships/image" Target="../media/image1.emf"/><Relationship Id="rId190" Type="http://schemas.openxmlformats.org/officeDocument/2006/relationships/hyperlink" Target="mailto:K10SERVICIO@YAHOO.ES" TargetMode="External"/><Relationship Id="rId204" Type="http://schemas.openxmlformats.org/officeDocument/2006/relationships/hyperlink" Target="mailto:BICOL@OUTLOOK.COM" TargetMode="External"/><Relationship Id="rId225" Type="http://schemas.openxmlformats.org/officeDocument/2006/relationships/hyperlink" Target="mailto:LICITACIONES.COL@BD.COM" TargetMode="External"/><Relationship Id="rId246" Type="http://schemas.openxmlformats.org/officeDocument/2006/relationships/hyperlink" Target="mailto:ECOCIVIL@GMAIL.COM" TargetMode="External"/><Relationship Id="rId267" Type="http://schemas.openxmlformats.org/officeDocument/2006/relationships/hyperlink" Target="mailto:LILIANA.RAMIREZ@MILMEDICAL.NET" TargetMode="External"/><Relationship Id="rId288" Type="http://schemas.openxmlformats.org/officeDocument/2006/relationships/hyperlink" Target="mailto:mbotero@velezlab.com.co" TargetMode="External"/><Relationship Id="rId106" Type="http://schemas.openxmlformats.org/officeDocument/2006/relationships/hyperlink" Target="mailto:HAROLD.DURAN@IMPORTSYSTEM.COM.CO" TargetMode="External"/><Relationship Id="rId127" Type="http://schemas.openxmlformats.org/officeDocument/2006/relationships/hyperlink" Target="mailto:ADMIN@RXCIUDADSALITRE.CO" TargetMode="External"/><Relationship Id="rId313" Type="http://schemas.openxmlformats.org/officeDocument/2006/relationships/hyperlink" Target="mailto:contratacion@ito-sofware.com" TargetMode="External"/><Relationship Id="rId10" Type="http://schemas.openxmlformats.org/officeDocument/2006/relationships/hyperlink" Target="mailto:ASISTENTE2@LABGOTHAPLAST.COM.CO" TargetMode="External"/><Relationship Id="rId31" Type="http://schemas.openxmlformats.org/officeDocument/2006/relationships/hyperlink" Target="mailto:NOTIFCACIONES@LEGIS.COM.CO" TargetMode="External"/><Relationship Id="rId52" Type="http://schemas.openxmlformats.org/officeDocument/2006/relationships/hyperlink" Target="mailto:AURADOME@YAHOO.COM" TargetMode="External"/><Relationship Id="rId73" Type="http://schemas.openxmlformats.org/officeDocument/2006/relationships/hyperlink" Target="mailto:LICITACIONES@HOSPITECNICA.COM.CO" TargetMode="External"/><Relationship Id="rId94" Type="http://schemas.openxmlformats.org/officeDocument/2006/relationships/hyperlink" Target="mailto:NESTROFRO@HOTMAIL.COM" TargetMode="External"/><Relationship Id="rId148" Type="http://schemas.openxmlformats.org/officeDocument/2006/relationships/hyperlink" Target="mailto:CONTACTO@INVIVO.COM.CO" TargetMode="External"/><Relationship Id="rId169" Type="http://schemas.openxmlformats.org/officeDocument/2006/relationships/hyperlink" Target="mailto:ASISTENTECOMERCIAL@ARMOCSA.COM" TargetMode="External"/><Relationship Id="rId334" Type="http://schemas.openxmlformats.org/officeDocument/2006/relationships/hyperlink" Target="mailto:chabe9519@gmail.com" TargetMode="External"/><Relationship Id="rId355" Type="http://schemas.openxmlformats.org/officeDocument/2006/relationships/hyperlink" Target="mailto:vns@medihumana.com" TargetMode="External"/><Relationship Id="rId376" Type="http://schemas.openxmlformats.org/officeDocument/2006/relationships/hyperlink" Target="mailto:linam_88@hotmail.com" TargetMode="External"/><Relationship Id="rId4" Type="http://schemas.openxmlformats.org/officeDocument/2006/relationships/hyperlink" Target="mailto:INFO@GENCEPHARMACOM" TargetMode="External"/><Relationship Id="rId180" Type="http://schemas.openxmlformats.org/officeDocument/2006/relationships/hyperlink" Target="mailto:CREACIONES.STAR@HOTMAIL.COM" TargetMode="External"/><Relationship Id="rId215" Type="http://schemas.openxmlformats.org/officeDocument/2006/relationships/hyperlink" Target="mailto:SIGMA.CONSTRUCTORA@YAHOO.ES" TargetMode="External"/><Relationship Id="rId236" Type="http://schemas.openxmlformats.org/officeDocument/2006/relationships/hyperlink" Target="mailto:OVALENCIA@PROCESOSY%20SERVICIOS.NET" TargetMode="External"/><Relationship Id="rId257" Type="http://schemas.openxmlformats.org/officeDocument/2006/relationships/hyperlink" Target="mailto:CONTACTO@FUNDACIONUNIVALLE.ORG" TargetMode="External"/><Relationship Id="rId278" Type="http://schemas.openxmlformats.org/officeDocument/2006/relationships/hyperlink" Target="mailto:GRUPOVASQUEZASOCIADOS@GMAIL.COM" TargetMode="External"/><Relationship Id="rId303" Type="http://schemas.openxmlformats.org/officeDocument/2006/relationships/hyperlink" Target="mailto:SMN.SOLUCIONESINTEGRALES@GMAIL.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filterMode="1"/>
  <dimension ref="A1:V453"/>
  <sheetViews>
    <sheetView tabSelected="1" zoomScale="93" zoomScaleNormal="93" workbookViewId="0">
      <pane xSplit="1" ySplit="1" topLeftCell="B2" activePane="bottomRight" state="frozen"/>
      <selection pane="topRight" activeCell="B1" sqref="B1"/>
      <selection pane="bottomLeft" activeCell="A3" sqref="A3"/>
      <selection pane="bottomRight" activeCell="B113" sqref="B113"/>
    </sheetView>
  </sheetViews>
  <sheetFormatPr baseColWidth="10" defaultRowHeight="12.75" x14ac:dyDescent="0.2"/>
  <cols>
    <col min="1" max="1" width="13.85546875" style="1" customWidth="1"/>
    <col min="2" max="2" width="14.7109375" style="1" customWidth="1"/>
    <col min="3" max="3" width="26.7109375" style="1" customWidth="1"/>
    <col min="4" max="4" width="50" style="1" customWidth="1"/>
    <col min="5" max="5" width="14.42578125" style="1" hidden="1" customWidth="1"/>
    <col min="6" max="6" width="15.7109375" style="1" hidden="1" customWidth="1"/>
    <col min="7" max="7" width="13.42578125" style="1" hidden="1" customWidth="1"/>
    <col min="8" max="8" width="15.140625" style="1" customWidth="1"/>
    <col min="9" max="9" width="17.28515625" style="1" customWidth="1"/>
    <col min="10" max="11" width="17.140625" style="1" customWidth="1"/>
    <col min="12" max="12" width="19.28515625" style="1" customWidth="1"/>
    <col min="13" max="13" width="13.5703125" style="18" customWidth="1"/>
    <col min="14" max="14" width="15.28515625" style="18" customWidth="1"/>
    <col min="15" max="15" width="28.85546875" style="1" customWidth="1"/>
    <col min="16" max="16" width="20.5703125" style="1" customWidth="1"/>
    <col min="17" max="17" width="25.42578125" style="1" customWidth="1"/>
    <col min="18" max="18" width="17.5703125" style="1" customWidth="1"/>
    <col min="19" max="19" width="22" style="1" customWidth="1"/>
    <col min="20" max="20" width="18.140625" style="1" customWidth="1"/>
    <col min="21" max="21" width="22.5703125" style="1" customWidth="1"/>
    <col min="22" max="22" width="16.5703125" style="1" customWidth="1"/>
    <col min="23" max="16384" width="11.42578125" style="1"/>
  </cols>
  <sheetData>
    <row r="1" spans="1:22" s="30" customFormat="1" ht="90.75" customHeight="1" thickBot="1" x14ac:dyDescent="0.25">
      <c r="A1" s="45" t="s">
        <v>17</v>
      </c>
      <c r="B1" s="45" t="s">
        <v>2</v>
      </c>
      <c r="C1" s="46" t="s">
        <v>1373</v>
      </c>
      <c r="D1" s="45" t="s">
        <v>0</v>
      </c>
      <c r="E1" s="31" t="s">
        <v>3</v>
      </c>
      <c r="F1" s="32" t="s">
        <v>3309</v>
      </c>
      <c r="G1" s="32" t="s">
        <v>3310</v>
      </c>
      <c r="H1" s="33" t="s">
        <v>4</v>
      </c>
      <c r="I1" s="34" t="s">
        <v>5</v>
      </c>
      <c r="J1" s="34" t="s">
        <v>6</v>
      </c>
      <c r="K1" s="34" t="s">
        <v>7</v>
      </c>
      <c r="L1" s="34" t="s">
        <v>8</v>
      </c>
      <c r="M1" s="35" t="s">
        <v>9</v>
      </c>
      <c r="N1" s="35" t="s">
        <v>10</v>
      </c>
      <c r="O1" s="36" t="s">
        <v>1</v>
      </c>
      <c r="P1" s="44"/>
      <c r="Q1" s="37" t="s">
        <v>11</v>
      </c>
      <c r="R1" s="37" t="s">
        <v>12</v>
      </c>
      <c r="S1" s="37" t="s">
        <v>13</v>
      </c>
      <c r="T1" s="37" t="s">
        <v>14</v>
      </c>
      <c r="U1" s="37" t="s">
        <v>15</v>
      </c>
      <c r="V1" s="37" t="s">
        <v>16</v>
      </c>
    </row>
    <row r="2" spans="1:22" ht="84.95" hidden="1" customHeight="1" x14ac:dyDescent="0.2">
      <c r="A2" s="2" t="s">
        <v>18</v>
      </c>
      <c r="B2" s="9" t="s">
        <v>21</v>
      </c>
      <c r="C2" s="3" t="s">
        <v>19</v>
      </c>
      <c r="D2" s="4" t="s">
        <v>1950</v>
      </c>
      <c r="E2" s="5">
        <v>62531840</v>
      </c>
      <c r="F2" s="6"/>
      <c r="G2" s="6"/>
      <c r="H2" s="5">
        <v>62531840</v>
      </c>
      <c r="I2" s="43">
        <v>0</v>
      </c>
      <c r="J2" s="43">
        <v>0</v>
      </c>
      <c r="K2" s="43">
        <v>0</v>
      </c>
      <c r="L2" s="8">
        <f>SUM(H2:K2)</f>
        <v>62531840</v>
      </c>
      <c r="M2" s="17">
        <v>43489</v>
      </c>
      <c r="N2" s="17">
        <v>43818</v>
      </c>
      <c r="O2" s="12" t="s">
        <v>373</v>
      </c>
      <c r="P2" s="9" t="s">
        <v>2279</v>
      </c>
      <c r="Q2" s="3" t="s">
        <v>22</v>
      </c>
      <c r="R2" s="13" t="s">
        <v>399</v>
      </c>
      <c r="S2" s="13" t="s">
        <v>23</v>
      </c>
      <c r="T2" s="13" t="s">
        <v>24</v>
      </c>
      <c r="U2" s="14" t="s">
        <v>25</v>
      </c>
      <c r="V2" s="13" t="s">
        <v>26</v>
      </c>
    </row>
    <row r="3" spans="1:22" ht="84.95" hidden="1" customHeight="1" x14ac:dyDescent="0.2">
      <c r="A3" s="2" t="s">
        <v>27</v>
      </c>
      <c r="B3" s="9" t="s">
        <v>29</v>
      </c>
      <c r="C3" s="3" t="s">
        <v>28</v>
      </c>
      <c r="D3" s="4" t="s">
        <v>1951</v>
      </c>
      <c r="E3" s="5">
        <v>76783616</v>
      </c>
      <c r="F3" s="6">
        <v>23080789</v>
      </c>
      <c r="G3" s="6"/>
      <c r="H3" s="7">
        <f>E3+F3</f>
        <v>99864405</v>
      </c>
      <c r="I3" s="43">
        <v>0</v>
      </c>
      <c r="J3" s="43">
        <v>0</v>
      </c>
      <c r="K3" s="43">
        <v>0</v>
      </c>
      <c r="L3" s="8">
        <v>99864405</v>
      </c>
      <c r="M3" s="17">
        <v>43489</v>
      </c>
      <c r="N3" s="17">
        <v>43818</v>
      </c>
      <c r="O3" s="12" t="s">
        <v>373</v>
      </c>
      <c r="P3" s="9" t="s">
        <v>2279</v>
      </c>
      <c r="Q3" s="3" t="s">
        <v>30</v>
      </c>
      <c r="R3" s="13" t="s">
        <v>374</v>
      </c>
      <c r="S3" s="13" t="s">
        <v>31</v>
      </c>
      <c r="T3" s="13" t="s">
        <v>32</v>
      </c>
      <c r="U3" s="14" t="s">
        <v>33</v>
      </c>
      <c r="V3" s="13" t="s">
        <v>26</v>
      </c>
    </row>
    <row r="4" spans="1:22" ht="84.95" hidden="1" customHeight="1" x14ac:dyDescent="0.2">
      <c r="A4" s="2" t="s">
        <v>113</v>
      </c>
      <c r="B4" s="9" t="s">
        <v>116</v>
      </c>
      <c r="C4" s="3" t="s">
        <v>114</v>
      </c>
      <c r="D4" s="4" t="s">
        <v>115</v>
      </c>
      <c r="E4" s="5">
        <v>90150500</v>
      </c>
      <c r="F4" s="25"/>
      <c r="G4" s="25">
        <v>3551384</v>
      </c>
      <c r="H4" s="5">
        <f>86599116-3551384</f>
        <v>83047732</v>
      </c>
      <c r="I4" s="43">
        <v>0</v>
      </c>
      <c r="J4" s="43">
        <v>0</v>
      </c>
      <c r="K4" s="43">
        <v>0</v>
      </c>
      <c r="L4" s="8">
        <f>SUM(H4:K4)</f>
        <v>83047732</v>
      </c>
      <c r="M4" s="17">
        <v>43493</v>
      </c>
      <c r="N4" s="17">
        <v>43830</v>
      </c>
      <c r="O4" s="12" t="s">
        <v>376</v>
      </c>
      <c r="P4" s="9" t="s">
        <v>615</v>
      </c>
      <c r="Q4" s="3" t="s">
        <v>114</v>
      </c>
      <c r="R4" s="13" t="s">
        <v>400</v>
      </c>
      <c r="S4" s="13" t="s">
        <v>117</v>
      </c>
      <c r="T4" s="13"/>
      <c r="U4" s="14" t="s">
        <v>118</v>
      </c>
      <c r="V4" s="13" t="s">
        <v>26</v>
      </c>
    </row>
    <row r="5" spans="1:22" ht="84.95" hidden="1" customHeight="1" x14ac:dyDescent="0.2">
      <c r="A5" s="2" t="s">
        <v>34</v>
      </c>
      <c r="B5" s="9" t="s">
        <v>36</v>
      </c>
      <c r="C5" s="3" t="s">
        <v>37</v>
      </c>
      <c r="D5" s="4" t="s">
        <v>35</v>
      </c>
      <c r="E5" s="5">
        <v>99194150</v>
      </c>
      <c r="F5" s="25"/>
      <c r="G5" s="25">
        <v>54884150</v>
      </c>
      <c r="H5" s="5">
        <f>99194150-54884150</f>
        <v>44310000</v>
      </c>
      <c r="I5" s="43">
        <v>0</v>
      </c>
      <c r="J5" s="43">
        <v>0</v>
      </c>
      <c r="K5" s="43">
        <v>0</v>
      </c>
      <c r="L5" s="8">
        <f>SUM(H5:K5)</f>
        <v>44310000</v>
      </c>
      <c r="M5" s="17">
        <v>43497</v>
      </c>
      <c r="N5" s="17">
        <v>43799</v>
      </c>
      <c r="O5" s="12" t="s">
        <v>377</v>
      </c>
      <c r="P5" s="9" t="s">
        <v>615</v>
      </c>
      <c r="Q5" s="3" t="s">
        <v>37</v>
      </c>
      <c r="R5" s="13" t="s">
        <v>38</v>
      </c>
      <c r="S5" s="13" t="s">
        <v>39</v>
      </c>
      <c r="T5" s="13" t="s">
        <v>2394</v>
      </c>
      <c r="U5" s="14" t="s">
        <v>40</v>
      </c>
      <c r="V5" s="13" t="s">
        <v>26</v>
      </c>
    </row>
    <row r="6" spans="1:22" ht="84.95" hidden="1" customHeight="1" x14ac:dyDescent="0.2">
      <c r="A6" s="2" t="s">
        <v>41</v>
      </c>
      <c r="B6" s="9" t="s">
        <v>44</v>
      </c>
      <c r="C6" s="3" t="s">
        <v>42</v>
      </c>
      <c r="D6" s="4" t="s">
        <v>43</v>
      </c>
      <c r="E6" s="5">
        <v>66166650</v>
      </c>
      <c r="F6" s="25"/>
      <c r="G6" s="25">
        <v>3007575</v>
      </c>
      <c r="H6" s="5">
        <f>66166650-3007575</f>
        <v>63159075</v>
      </c>
      <c r="I6" s="43">
        <v>0</v>
      </c>
      <c r="J6" s="43">
        <v>0</v>
      </c>
      <c r="K6" s="43">
        <v>0</v>
      </c>
      <c r="L6" s="8">
        <f>SUM(H6:K6)</f>
        <v>63159075</v>
      </c>
      <c r="M6" s="17">
        <v>43497</v>
      </c>
      <c r="N6" s="17">
        <v>43830</v>
      </c>
      <c r="O6" s="12" t="s">
        <v>355</v>
      </c>
      <c r="P6" s="9" t="s">
        <v>551</v>
      </c>
      <c r="Q6" s="3" t="s">
        <v>45</v>
      </c>
      <c r="R6" s="13" t="s">
        <v>46</v>
      </c>
      <c r="S6" s="13" t="s">
        <v>47</v>
      </c>
      <c r="T6" s="13" t="s">
        <v>48</v>
      </c>
      <c r="U6" s="14" t="s">
        <v>49</v>
      </c>
      <c r="V6" s="13" t="s">
        <v>50</v>
      </c>
    </row>
    <row r="7" spans="1:22" ht="84.95" hidden="1" customHeight="1" x14ac:dyDescent="0.2">
      <c r="A7" s="15" t="s">
        <v>352</v>
      </c>
      <c r="B7" s="15" t="s">
        <v>352</v>
      </c>
      <c r="C7" s="15" t="s">
        <v>352</v>
      </c>
      <c r="D7" s="15" t="s">
        <v>352</v>
      </c>
      <c r="E7" s="15" t="s">
        <v>352</v>
      </c>
      <c r="F7" s="15" t="s">
        <v>352</v>
      </c>
      <c r="G7" s="15" t="s">
        <v>352</v>
      </c>
      <c r="H7" s="15" t="s">
        <v>352</v>
      </c>
      <c r="I7" s="43" t="s">
        <v>352</v>
      </c>
      <c r="J7" s="43" t="s">
        <v>352</v>
      </c>
      <c r="K7" s="43" t="s">
        <v>352</v>
      </c>
      <c r="L7" s="15" t="s">
        <v>352</v>
      </c>
      <c r="M7" s="28" t="s">
        <v>352</v>
      </c>
      <c r="N7" s="28" t="s">
        <v>352</v>
      </c>
      <c r="O7" s="15" t="s">
        <v>352</v>
      </c>
      <c r="P7" s="15" t="s">
        <v>352</v>
      </c>
      <c r="Q7" s="15" t="s">
        <v>352</v>
      </c>
      <c r="R7" s="15" t="s">
        <v>352</v>
      </c>
      <c r="S7" s="15" t="s">
        <v>352</v>
      </c>
      <c r="T7" s="15" t="s">
        <v>352</v>
      </c>
      <c r="U7" s="15" t="s">
        <v>352</v>
      </c>
      <c r="V7" s="15" t="s">
        <v>352</v>
      </c>
    </row>
    <row r="8" spans="1:22" ht="84.95" hidden="1" customHeight="1" x14ac:dyDescent="0.2">
      <c r="A8" s="2" t="s">
        <v>119</v>
      </c>
      <c r="B8" s="9" t="s">
        <v>122</v>
      </c>
      <c r="C8" s="3" t="s">
        <v>120</v>
      </c>
      <c r="D8" s="4" t="s">
        <v>121</v>
      </c>
      <c r="E8" s="5">
        <v>93077380</v>
      </c>
      <c r="F8" s="25"/>
      <c r="G8" s="25">
        <v>42307900</v>
      </c>
      <c r="H8" s="5">
        <f>93077380-42307900</f>
        <v>50769480</v>
      </c>
      <c r="I8" s="43">
        <v>0</v>
      </c>
      <c r="J8" s="43">
        <v>0</v>
      </c>
      <c r="K8" s="43">
        <v>0</v>
      </c>
      <c r="L8" s="8">
        <f t="shared" ref="L8:L38" si="0">SUM(H8:K8)</f>
        <v>50769480</v>
      </c>
      <c r="M8" s="17">
        <v>43496</v>
      </c>
      <c r="N8" s="17">
        <v>43676</v>
      </c>
      <c r="O8" s="12" t="s">
        <v>355</v>
      </c>
      <c r="P8" s="9" t="s">
        <v>551</v>
      </c>
      <c r="Q8" s="3" t="s">
        <v>120</v>
      </c>
      <c r="R8" s="13" t="s">
        <v>123</v>
      </c>
      <c r="S8" s="13" t="s">
        <v>124</v>
      </c>
      <c r="T8" s="13" t="s">
        <v>125</v>
      </c>
      <c r="U8" s="14" t="s">
        <v>126</v>
      </c>
      <c r="V8" s="13" t="s">
        <v>26</v>
      </c>
    </row>
    <row r="9" spans="1:22" ht="84.95" hidden="1" customHeight="1" x14ac:dyDescent="0.2">
      <c r="A9" s="2" t="s">
        <v>51</v>
      </c>
      <c r="B9" s="9" t="s">
        <v>1403</v>
      </c>
      <c r="C9" s="3" t="s">
        <v>52</v>
      </c>
      <c r="D9" s="4" t="s">
        <v>53</v>
      </c>
      <c r="E9" s="5">
        <v>53827000</v>
      </c>
      <c r="F9" s="6">
        <v>25000000</v>
      </c>
      <c r="G9" s="6"/>
      <c r="H9" s="5">
        <f>E9+F9</f>
        <v>78827000</v>
      </c>
      <c r="I9" s="43">
        <v>0</v>
      </c>
      <c r="J9" s="43">
        <v>0</v>
      </c>
      <c r="K9" s="43">
        <v>0</v>
      </c>
      <c r="L9" s="8">
        <f t="shared" si="0"/>
        <v>78827000</v>
      </c>
      <c r="M9" s="17">
        <v>43497</v>
      </c>
      <c r="N9" s="17">
        <v>43830</v>
      </c>
      <c r="O9" s="12" t="s">
        <v>355</v>
      </c>
      <c r="P9" s="9" t="s">
        <v>551</v>
      </c>
      <c r="Q9" s="3" t="s">
        <v>54</v>
      </c>
      <c r="R9" s="13" t="s">
        <v>401</v>
      </c>
      <c r="S9" s="13" t="s">
        <v>55</v>
      </c>
      <c r="T9" s="13" t="s">
        <v>56</v>
      </c>
      <c r="U9" s="14" t="s">
        <v>57</v>
      </c>
      <c r="V9" s="13" t="s">
        <v>26</v>
      </c>
    </row>
    <row r="10" spans="1:22" ht="107.25" hidden="1" customHeight="1" x14ac:dyDescent="0.2">
      <c r="A10" s="2" t="s">
        <v>90</v>
      </c>
      <c r="B10" s="9" t="s">
        <v>93</v>
      </c>
      <c r="C10" s="3" t="s">
        <v>91</v>
      </c>
      <c r="D10" s="4" t="s">
        <v>92</v>
      </c>
      <c r="E10" s="5">
        <v>5000000</v>
      </c>
      <c r="F10" s="25"/>
      <c r="G10" s="25">
        <v>2382000</v>
      </c>
      <c r="H10" s="5">
        <f>5000000-2382000</f>
        <v>2618000</v>
      </c>
      <c r="I10" s="43">
        <v>0</v>
      </c>
      <c r="J10" s="43">
        <v>0</v>
      </c>
      <c r="K10" s="43">
        <v>0</v>
      </c>
      <c r="L10" s="8">
        <f t="shared" si="0"/>
        <v>2618000</v>
      </c>
      <c r="M10" s="17">
        <v>43496</v>
      </c>
      <c r="N10" s="17">
        <v>43830</v>
      </c>
      <c r="O10" s="12" t="s">
        <v>378</v>
      </c>
      <c r="P10" s="9" t="s">
        <v>615</v>
      </c>
      <c r="Q10" s="3" t="s">
        <v>94</v>
      </c>
      <c r="R10" s="13" t="s">
        <v>402</v>
      </c>
      <c r="S10" s="13" t="s">
        <v>95</v>
      </c>
      <c r="T10" s="13" t="s">
        <v>96</v>
      </c>
      <c r="U10" s="14" t="s">
        <v>97</v>
      </c>
      <c r="V10" s="13" t="s">
        <v>26</v>
      </c>
    </row>
    <row r="11" spans="1:22" ht="111" hidden="1" customHeight="1" x14ac:dyDescent="0.2">
      <c r="A11" s="2" t="s">
        <v>343</v>
      </c>
      <c r="B11" s="9" t="s">
        <v>93</v>
      </c>
      <c r="C11" s="3" t="s">
        <v>127</v>
      </c>
      <c r="D11" s="4" t="s">
        <v>128</v>
      </c>
      <c r="E11" s="5">
        <v>5000000</v>
      </c>
      <c r="F11" s="6"/>
      <c r="G11" s="6"/>
      <c r="H11" s="5">
        <v>5000000</v>
      </c>
      <c r="I11" s="43">
        <v>0</v>
      </c>
      <c r="J11" s="43">
        <v>0</v>
      </c>
      <c r="K11" s="43">
        <v>0</v>
      </c>
      <c r="L11" s="8">
        <f t="shared" si="0"/>
        <v>5000000</v>
      </c>
      <c r="M11" s="17">
        <v>43496</v>
      </c>
      <c r="N11" s="17">
        <v>43830</v>
      </c>
      <c r="O11" s="10" t="s">
        <v>379</v>
      </c>
      <c r="P11" s="9" t="s">
        <v>615</v>
      </c>
      <c r="Q11" s="3" t="s">
        <v>129</v>
      </c>
      <c r="R11" s="13" t="s">
        <v>403</v>
      </c>
      <c r="S11" s="13" t="s">
        <v>130</v>
      </c>
      <c r="T11" s="13" t="s">
        <v>131</v>
      </c>
      <c r="U11" s="14" t="s">
        <v>132</v>
      </c>
      <c r="V11" s="13" t="s">
        <v>26</v>
      </c>
    </row>
    <row r="12" spans="1:22" ht="106.5" hidden="1" customHeight="1" x14ac:dyDescent="0.2">
      <c r="A12" s="2" t="s">
        <v>133</v>
      </c>
      <c r="B12" s="9" t="s">
        <v>93</v>
      </c>
      <c r="C12" s="3" t="s">
        <v>134</v>
      </c>
      <c r="D12" s="4" t="s">
        <v>128</v>
      </c>
      <c r="E12" s="5">
        <v>12000000</v>
      </c>
      <c r="F12" s="6"/>
      <c r="G12" s="6"/>
      <c r="H12" s="5">
        <v>12000000</v>
      </c>
      <c r="I12" s="43">
        <v>0</v>
      </c>
      <c r="J12" s="43">
        <v>0</v>
      </c>
      <c r="K12" s="43">
        <v>0</v>
      </c>
      <c r="L12" s="8">
        <f t="shared" si="0"/>
        <v>12000000</v>
      </c>
      <c r="M12" s="17">
        <v>43496</v>
      </c>
      <c r="N12" s="17">
        <v>43830</v>
      </c>
      <c r="O12" s="10" t="s">
        <v>1547</v>
      </c>
      <c r="P12" s="9" t="s">
        <v>615</v>
      </c>
      <c r="Q12" s="3" t="s">
        <v>135</v>
      </c>
      <c r="R12" s="13" t="s">
        <v>404</v>
      </c>
      <c r="S12" s="13" t="s">
        <v>136</v>
      </c>
      <c r="T12" s="13" t="s">
        <v>137</v>
      </c>
      <c r="U12" s="14" t="s">
        <v>138</v>
      </c>
      <c r="V12" s="13" t="s">
        <v>26</v>
      </c>
    </row>
    <row r="13" spans="1:22" ht="84.95" hidden="1" customHeight="1" x14ac:dyDescent="0.2">
      <c r="A13" s="2" t="s">
        <v>58</v>
      </c>
      <c r="B13" s="9" t="s">
        <v>60</v>
      </c>
      <c r="C13" s="3" t="s">
        <v>59</v>
      </c>
      <c r="D13" s="4" t="s">
        <v>3293</v>
      </c>
      <c r="E13" s="5">
        <v>58349500</v>
      </c>
      <c r="F13" s="25"/>
      <c r="G13" s="25">
        <v>29174750</v>
      </c>
      <c r="H13" s="5">
        <f>58349500-29174750</f>
        <v>29174750</v>
      </c>
      <c r="I13" s="43">
        <v>0</v>
      </c>
      <c r="J13" s="43">
        <v>0</v>
      </c>
      <c r="K13" s="43">
        <v>0</v>
      </c>
      <c r="L13" s="8">
        <f t="shared" si="0"/>
        <v>29174750</v>
      </c>
      <c r="M13" s="17">
        <v>43497</v>
      </c>
      <c r="N13" s="17">
        <v>43661</v>
      </c>
      <c r="O13" s="10" t="s">
        <v>380</v>
      </c>
      <c r="P13" s="9" t="s">
        <v>567</v>
      </c>
      <c r="Q13" s="3" t="s">
        <v>59</v>
      </c>
      <c r="R13" s="13" t="s">
        <v>61</v>
      </c>
      <c r="S13" s="13" t="s">
        <v>62</v>
      </c>
      <c r="T13" s="13" t="s">
        <v>63</v>
      </c>
      <c r="U13" s="14" t="s">
        <v>64</v>
      </c>
      <c r="V13" s="13" t="s">
        <v>26</v>
      </c>
    </row>
    <row r="14" spans="1:22" ht="106.5" hidden="1" customHeight="1" x14ac:dyDescent="0.2">
      <c r="A14" s="2" t="s">
        <v>65</v>
      </c>
      <c r="B14" s="9" t="s">
        <v>68</v>
      </c>
      <c r="C14" s="3" t="s">
        <v>66</v>
      </c>
      <c r="D14" s="4" t="s">
        <v>67</v>
      </c>
      <c r="E14" s="5">
        <v>18900000</v>
      </c>
      <c r="F14" s="6">
        <v>4000000</v>
      </c>
      <c r="G14" s="6"/>
      <c r="H14" s="5">
        <f>E14+F14</f>
        <v>22900000</v>
      </c>
      <c r="I14" s="43">
        <v>0</v>
      </c>
      <c r="J14" s="43">
        <v>0</v>
      </c>
      <c r="K14" s="43">
        <v>0</v>
      </c>
      <c r="L14" s="8">
        <f t="shared" si="0"/>
        <v>22900000</v>
      </c>
      <c r="M14" s="17">
        <v>43497</v>
      </c>
      <c r="N14" s="17">
        <v>43830</v>
      </c>
      <c r="O14" s="19" t="s">
        <v>381</v>
      </c>
      <c r="P14" s="9" t="s">
        <v>615</v>
      </c>
      <c r="Q14" s="3" t="s">
        <v>69</v>
      </c>
      <c r="R14" s="13" t="s">
        <v>405</v>
      </c>
      <c r="S14" s="13" t="s">
        <v>70</v>
      </c>
      <c r="T14" s="13" t="s">
        <v>71</v>
      </c>
      <c r="U14" s="14" t="s">
        <v>72</v>
      </c>
      <c r="V14" s="13" t="s">
        <v>73</v>
      </c>
    </row>
    <row r="15" spans="1:22" ht="84.95" hidden="1" customHeight="1" x14ac:dyDescent="0.2">
      <c r="A15" s="2" t="s">
        <v>98</v>
      </c>
      <c r="B15" s="9" t="s">
        <v>68</v>
      </c>
      <c r="C15" s="3" t="s">
        <v>99</v>
      </c>
      <c r="D15" s="4" t="s">
        <v>100</v>
      </c>
      <c r="E15" s="5">
        <v>9000000</v>
      </c>
      <c r="F15" s="6">
        <v>4500000</v>
      </c>
      <c r="G15" s="25">
        <v>5360000</v>
      </c>
      <c r="H15" s="5">
        <f>E15+F15-5360000</f>
        <v>8140000</v>
      </c>
      <c r="I15" s="43">
        <v>0</v>
      </c>
      <c r="J15" s="43">
        <v>0</v>
      </c>
      <c r="K15" s="43">
        <v>0</v>
      </c>
      <c r="L15" s="8">
        <f t="shared" si="0"/>
        <v>8140000</v>
      </c>
      <c r="M15" s="17">
        <v>43496</v>
      </c>
      <c r="N15" s="17">
        <v>44165</v>
      </c>
      <c r="O15" s="10" t="s">
        <v>378</v>
      </c>
      <c r="P15" s="9" t="s">
        <v>615</v>
      </c>
      <c r="Q15" s="3" t="s">
        <v>101</v>
      </c>
      <c r="R15" s="13" t="s">
        <v>406</v>
      </c>
      <c r="S15" s="13" t="s">
        <v>102</v>
      </c>
      <c r="T15" s="13" t="s">
        <v>103</v>
      </c>
      <c r="U15" s="14" t="s">
        <v>104</v>
      </c>
      <c r="V15" s="13" t="s">
        <v>26</v>
      </c>
    </row>
    <row r="16" spans="1:22" ht="84.95" hidden="1" customHeight="1" x14ac:dyDescent="0.2">
      <c r="A16" s="2" t="s">
        <v>74</v>
      </c>
      <c r="B16" s="9" t="s">
        <v>77</v>
      </c>
      <c r="C16" s="3" t="s">
        <v>75</v>
      </c>
      <c r="D16" s="4" t="s">
        <v>76</v>
      </c>
      <c r="E16" s="5">
        <v>8066592</v>
      </c>
      <c r="F16" s="6"/>
      <c r="G16" s="6"/>
      <c r="H16" s="5">
        <f>8066592</f>
        <v>8066592</v>
      </c>
      <c r="I16" s="43">
        <v>0</v>
      </c>
      <c r="J16" s="43">
        <v>0</v>
      </c>
      <c r="K16" s="43">
        <v>0</v>
      </c>
      <c r="L16" s="8">
        <f t="shared" si="0"/>
        <v>8066592</v>
      </c>
      <c r="M16" s="17">
        <v>43497</v>
      </c>
      <c r="N16" s="17">
        <v>43921</v>
      </c>
      <c r="O16" s="10" t="s">
        <v>3314</v>
      </c>
      <c r="P16" s="9" t="s">
        <v>551</v>
      </c>
      <c r="Q16" s="3" t="s">
        <v>78</v>
      </c>
      <c r="R16" s="13" t="s">
        <v>407</v>
      </c>
      <c r="S16" s="13" t="s">
        <v>102</v>
      </c>
      <c r="T16" s="13" t="s">
        <v>79</v>
      </c>
      <c r="U16" s="14" t="s">
        <v>80</v>
      </c>
      <c r="V16" s="13" t="s">
        <v>81</v>
      </c>
    </row>
    <row r="17" spans="1:22" ht="84.95" hidden="1" customHeight="1" x14ac:dyDescent="0.2">
      <c r="A17" s="2" t="s">
        <v>154</v>
      </c>
      <c r="B17" s="9" t="s">
        <v>157</v>
      </c>
      <c r="C17" s="3" t="s">
        <v>155</v>
      </c>
      <c r="D17" s="4" t="s">
        <v>156</v>
      </c>
      <c r="E17" s="5">
        <v>19390483</v>
      </c>
      <c r="F17" s="6"/>
      <c r="G17" s="6"/>
      <c r="H17" s="5">
        <v>19390483</v>
      </c>
      <c r="I17" s="43">
        <v>0</v>
      </c>
      <c r="J17" s="43">
        <v>0</v>
      </c>
      <c r="K17" s="43">
        <v>0</v>
      </c>
      <c r="L17" s="8">
        <f t="shared" si="0"/>
        <v>19390483</v>
      </c>
      <c r="M17" s="17">
        <v>43507</v>
      </c>
      <c r="N17" s="17">
        <v>43830</v>
      </c>
      <c r="O17" s="10" t="s">
        <v>382</v>
      </c>
      <c r="P17" s="9" t="s">
        <v>567</v>
      </c>
      <c r="Q17" s="3" t="s">
        <v>170</v>
      </c>
      <c r="R17" s="13" t="s">
        <v>408</v>
      </c>
      <c r="S17" s="13" t="s">
        <v>158</v>
      </c>
      <c r="T17" s="13" t="s">
        <v>159</v>
      </c>
      <c r="U17" s="14" t="s">
        <v>160</v>
      </c>
      <c r="V17" s="13" t="s">
        <v>161</v>
      </c>
    </row>
    <row r="18" spans="1:22" ht="84.95" hidden="1" customHeight="1" x14ac:dyDescent="0.2">
      <c r="A18" s="2" t="s">
        <v>82</v>
      </c>
      <c r="B18" s="9" t="s">
        <v>85</v>
      </c>
      <c r="C18" s="3" t="s">
        <v>83</v>
      </c>
      <c r="D18" s="4" t="s">
        <v>84</v>
      </c>
      <c r="E18" s="5">
        <v>12389600</v>
      </c>
      <c r="F18" s="6">
        <v>1500000</v>
      </c>
      <c r="G18" s="6"/>
      <c r="H18" s="5">
        <f>E18+F18</f>
        <v>13889600</v>
      </c>
      <c r="I18" s="43">
        <v>0</v>
      </c>
      <c r="J18" s="43">
        <v>0</v>
      </c>
      <c r="K18" s="43">
        <v>0</v>
      </c>
      <c r="L18" s="8">
        <f t="shared" si="0"/>
        <v>13889600</v>
      </c>
      <c r="M18" s="17">
        <v>43503</v>
      </c>
      <c r="N18" s="17">
        <v>43861</v>
      </c>
      <c r="O18" s="10" t="s">
        <v>383</v>
      </c>
      <c r="P18" s="9" t="s">
        <v>567</v>
      </c>
      <c r="Q18" s="3" t="s">
        <v>86</v>
      </c>
      <c r="R18" s="13" t="s">
        <v>409</v>
      </c>
      <c r="S18" s="13" t="s">
        <v>87</v>
      </c>
      <c r="T18" s="13" t="s">
        <v>88</v>
      </c>
      <c r="U18" s="14" t="s">
        <v>89</v>
      </c>
      <c r="V18" s="13" t="s">
        <v>26</v>
      </c>
    </row>
    <row r="19" spans="1:22" ht="84.95" hidden="1" customHeight="1" x14ac:dyDescent="0.2">
      <c r="A19" s="2" t="s">
        <v>105</v>
      </c>
      <c r="B19" s="9" t="s">
        <v>108</v>
      </c>
      <c r="C19" s="3" t="s">
        <v>106</v>
      </c>
      <c r="D19" s="4" t="s">
        <v>107</v>
      </c>
      <c r="E19" s="5">
        <v>55000000</v>
      </c>
      <c r="F19" s="25"/>
      <c r="G19" s="25">
        <v>2500000</v>
      </c>
      <c r="H19" s="5">
        <f>55000000-2500000</f>
        <v>52500000</v>
      </c>
      <c r="I19" s="43">
        <v>0</v>
      </c>
      <c r="J19" s="43">
        <v>0</v>
      </c>
      <c r="K19" s="43">
        <v>0</v>
      </c>
      <c r="L19" s="8">
        <f t="shared" si="0"/>
        <v>52500000</v>
      </c>
      <c r="M19" s="17">
        <v>43504</v>
      </c>
      <c r="N19" s="17">
        <v>43830</v>
      </c>
      <c r="O19" s="10" t="s">
        <v>355</v>
      </c>
      <c r="P19" s="9" t="s">
        <v>551</v>
      </c>
      <c r="Q19" s="3" t="s">
        <v>106</v>
      </c>
      <c r="R19" s="13" t="s">
        <v>109</v>
      </c>
      <c r="S19" s="13" t="s">
        <v>110</v>
      </c>
      <c r="T19" s="13" t="s">
        <v>111</v>
      </c>
      <c r="U19" s="14" t="s">
        <v>112</v>
      </c>
      <c r="V19" s="13" t="s">
        <v>26</v>
      </c>
    </row>
    <row r="20" spans="1:22" ht="84.95" hidden="1" customHeight="1" x14ac:dyDescent="0.2">
      <c r="A20" s="2" t="s">
        <v>162</v>
      </c>
      <c r="B20" s="9" t="s">
        <v>165</v>
      </c>
      <c r="C20" s="3" t="s">
        <v>163</v>
      </c>
      <c r="D20" s="4" t="s">
        <v>164</v>
      </c>
      <c r="E20" s="5">
        <v>2360461108</v>
      </c>
      <c r="F20" s="6">
        <v>1180000000</v>
      </c>
      <c r="G20" s="6"/>
      <c r="H20" s="5">
        <v>2360461108</v>
      </c>
      <c r="I20" s="43">
        <v>1180000000</v>
      </c>
      <c r="J20" s="43">
        <v>0</v>
      </c>
      <c r="K20" s="43">
        <v>0</v>
      </c>
      <c r="L20" s="8">
        <f t="shared" si="0"/>
        <v>3540461108</v>
      </c>
      <c r="M20" s="17">
        <v>43504</v>
      </c>
      <c r="N20" s="17">
        <v>44196</v>
      </c>
      <c r="O20" s="10" t="s">
        <v>384</v>
      </c>
      <c r="P20" s="9" t="s">
        <v>551</v>
      </c>
      <c r="Q20" s="3" t="s">
        <v>166</v>
      </c>
      <c r="R20" s="13" t="s">
        <v>410</v>
      </c>
      <c r="S20" s="13" t="s">
        <v>167</v>
      </c>
      <c r="T20" s="13" t="s">
        <v>168</v>
      </c>
      <c r="U20" s="14" t="s">
        <v>169</v>
      </c>
      <c r="V20" s="13" t="s">
        <v>26</v>
      </c>
    </row>
    <row r="21" spans="1:22" ht="84.95" hidden="1" customHeight="1" x14ac:dyDescent="0.2">
      <c r="A21" s="2" t="s">
        <v>139</v>
      </c>
      <c r="B21" s="9" t="s">
        <v>142</v>
      </c>
      <c r="C21" s="3" t="s">
        <v>140</v>
      </c>
      <c r="D21" s="4" t="s">
        <v>141</v>
      </c>
      <c r="E21" s="5">
        <v>621758482</v>
      </c>
      <c r="F21" s="6"/>
      <c r="G21" s="6"/>
      <c r="H21" s="5">
        <v>621758482</v>
      </c>
      <c r="I21" s="43">
        <v>0</v>
      </c>
      <c r="J21" s="43">
        <v>0</v>
      </c>
      <c r="K21" s="43">
        <v>0</v>
      </c>
      <c r="L21" s="8">
        <f t="shared" si="0"/>
        <v>621758482</v>
      </c>
      <c r="M21" s="17">
        <v>43507</v>
      </c>
      <c r="N21" s="17">
        <v>44012</v>
      </c>
      <c r="O21" s="10" t="s">
        <v>384</v>
      </c>
      <c r="P21" s="9" t="s">
        <v>551</v>
      </c>
      <c r="Q21" s="3" t="s">
        <v>143</v>
      </c>
      <c r="R21" s="13" t="s">
        <v>411</v>
      </c>
      <c r="S21" s="13" t="s">
        <v>144</v>
      </c>
      <c r="T21" s="13" t="s">
        <v>145</v>
      </c>
      <c r="U21" s="14" t="s">
        <v>146</v>
      </c>
      <c r="V21" s="13" t="s">
        <v>26</v>
      </c>
    </row>
    <row r="22" spans="1:22" ht="126" hidden="1" customHeight="1" x14ac:dyDescent="0.2">
      <c r="A22" s="2" t="s">
        <v>179</v>
      </c>
      <c r="B22" s="9" t="s">
        <v>182</v>
      </c>
      <c r="C22" s="3" t="s">
        <v>180</v>
      </c>
      <c r="D22" s="4" t="s">
        <v>181</v>
      </c>
      <c r="E22" s="5">
        <v>2045069139</v>
      </c>
      <c r="F22" s="27"/>
      <c r="G22" s="25">
        <f>380000000+100000000</f>
        <v>480000000</v>
      </c>
      <c r="H22" s="5">
        <f>2045069139-100000000</f>
        <v>1945069139</v>
      </c>
      <c r="I22" s="43">
        <f>100000000+192000000</f>
        <v>292000000</v>
      </c>
      <c r="J22" s="43">
        <v>0</v>
      </c>
      <c r="K22" s="43">
        <v>0</v>
      </c>
      <c r="L22" s="8">
        <f t="shared" si="0"/>
        <v>2237069139</v>
      </c>
      <c r="M22" s="17">
        <v>43508</v>
      </c>
      <c r="N22" s="17">
        <v>44196</v>
      </c>
      <c r="O22" s="10" t="s">
        <v>384</v>
      </c>
      <c r="P22" s="9" t="s">
        <v>551</v>
      </c>
      <c r="Q22" s="3" t="s">
        <v>183</v>
      </c>
      <c r="R22" s="13" t="s">
        <v>412</v>
      </c>
      <c r="S22" s="13" t="s">
        <v>184</v>
      </c>
      <c r="T22" s="13" t="s">
        <v>185</v>
      </c>
      <c r="U22" s="14" t="s">
        <v>186</v>
      </c>
      <c r="V22" s="13" t="s">
        <v>26</v>
      </c>
    </row>
    <row r="23" spans="1:22" ht="84.95" hidden="1" customHeight="1" x14ac:dyDescent="0.2">
      <c r="A23" s="2" t="s">
        <v>195</v>
      </c>
      <c r="B23" s="9" t="s">
        <v>198</v>
      </c>
      <c r="C23" s="3" t="s">
        <v>196</v>
      </c>
      <c r="D23" s="4" t="s">
        <v>197</v>
      </c>
      <c r="E23" s="5">
        <v>419822960</v>
      </c>
      <c r="F23" s="6">
        <v>121082500</v>
      </c>
      <c r="G23" s="6"/>
      <c r="H23" s="5">
        <f>E23+F23</f>
        <v>540905460</v>
      </c>
      <c r="I23" s="43">
        <v>0</v>
      </c>
      <c r="J23" s="43">
        <v>0</v>
      </c>
      <c r="K23" s="43">
        <v>0</v>
      </c>
      <c r="L23" s="8">
        <f t="shared" si="0"/>
        <v>540905460</v>
      </c>
      <c r="M23" s="17">
        <v>43507</v>
      </c>
      <c r="N23" s="17">
        <v>43830</v>
      </c>
      <c r="O23" s="10" t="s">
        <v>375</v>
      </c>
      <c r="P23" s="9" t="s">
        <v>567</v>
      </c>
      <c r="Q23" s="3" t="s">
        <v>199</v>
      </c>
      <c r="R23" s="13" t="s">
        <v>413</v>
      </c>
      <c r="S23" s="13" t="s">
        <v>200</v>
      </c>
      <c r="T23" s="13" t="s">
        <v>201</v>
      </c>
      <c r="U23" s="14" t="s">
        <v>202</v>
      </c>
      <c r="V23" s="13" t="s">
        <v>26</v>
      </c>
    </row>
    <row r="24" spans="1:22" ht="84.95" hidden="1" customHeight="1" x14ac:dyDescent="0.2">
      <c r="A24" s="2" t="s">
        <v>147</v>
      </c>
      <c r="B24" s="9" t="s">
        <v>150</v>
      </c>
      <c r="C24" s="3" t="s">
        <v>148</v>
      </c>
      <c r="D24" s="4" t="s">
        <v>149</v>
      </c>
      <c r="E24" s="5">
        <v>13610785</v>
      </c>
      <c r="F24" s="6"/>
      <c r="G24" s="6"/>
      <c r="H24" s="5">
        <v>13610785</v>
      </c>
      <c r="I24" s="43">
        <v>0</v>
      </c>
      <c r="J24" s="43">
        <v>0</v>
      </c>
      <c r="K24" s="43">
        <v>0</v>
      </c>
      <c r="L24" s="8">
        <f t="shared" si="0"/>
        <v>13610785</v>
      </c>
      <c r="M24" s="17">
        <v>43507</v>
      </c>
      <c r="N24" s="22">
        <v>43585</v>
      </c>
      <c r="O24" s="10" t="s">
        <v>385</v>
      </c>
      <c r="P24" s="9" t="s">
        <v>567</v>
      </c>
      <c r="Q24" s="3" t="s">
        <v>415</v>
      </c>
      <c r="R24" s="13" t="s">
        <v>414</v>
      </c>
      <c r="S24" s="13" t="s">
        <v>151</v>
      </c>
      <c r="T24" s="13" t="s">
        <v>152</v>
      </c>
      <c r="U24" s="14" t="s">
        <v>153</v>
      </c>
      <c r="V24" s="13" t="s">
        <v>26</v>
      </c>
    </row>
    <row r="25" spans="1:22" ht="84.95" hidden="1" customHeight="1" x14ac:dyDescent="0.2">
      <c r="A25" s="2" t="s">
        <v>171</v>
      </c>
      <c r="B25" s="9" t="s">
        <v>174</v>
      </c>
      <c r="C25" s="3" t="s">
        <v>172</v>
      </c>
      <c r="D25" s="4" t="s">
        <v>173</v>
      </c>
      <c r="E25" s="5">
        <v>33000000</v>
      </c>
      <c r="F25" s="6">
        <v>16500000</v>
      </c>
      <c r="G25" s="6"/>
      <c r="H25" s="5">
        <f>E25+F25</f>
        <v>49500000</v>
      </c>
      <c r="I25" s="43">
        <v>0</v>
      </c>
      <c r="J25" s="43">
        <v>0</v>
      </c>
      <c r="K25" s="43">
        <v>0</v>
      </c>
      <c r="L25" s="8">
        <f t="shared" si="0"/>
        <v>49500000</v>
      </c>
      <c r="M25" s="17">
        <v>43507</v>
      </c>
      <c r="N25" s="17">
        <v>43951</v>
      </c>
      <c r="O25" s="10" t="s">
        <v>386</v>
      </c>
      <c r="P25" s="9" t="s">
        <v>551</v>
      </c>
      <c r="Q25" s="3" t="s">
        <v>175</v>
      </c>
      <c r="R25" s="13" t="s">
        <v>416</v>
      </c>
      <c r="S25" s="13" t="s">
        <v>176</v>
      </c>
      <c r="T25" s="13" t="s">
        <v>177</v>
      </c>
      <c r="U25" s="14" t="s">
        <v>178</v>
      </c>
      <c r="V25" s="13" t="s">
        <v>26</v>
      </c>
    </row>
    <row r="26" spans="1:22" ht="84.95" hidden="1" customHeight="1" x14ac:dyDescent="0.2">
      <c r="A26" s="2" t="s">
        <v>203</v>
      </c>
      <c r="B26" s="9" t="s">
        <v>206</v>
      </c>
      <c r="C26" s="3" t="s">
        <v>204</v>
      </c>
      <c r="D26" s="4" t="s">
        <v>205</v>
      </c>
      <c r="E26" s="5">
        <v>50000000</v>
      </c>
      <c r="F26" s="6">
        <v>25000000</v>
      </c>
      <c r="G26" s="6"/>
      <c r="H26" s="5">
        <f>E26+F26</f>
        <v>75000000</v>
      </c>
      <c r="I26" s="43">
        <v>0</v>
      </c>
      <c r="J26" s="43">
        <v>0</v>
      </c>
      <c r="K26" s="43">
        <v>0</v>
      </c>
      <c r="L26" s="8">
        <f t="shared" si="0"/>
        <v>75000000</v>
      </c>
      <c r="M26" s="17">
        <v>43509</v>
      </c>
      <c r="N26" s="22">
        <v>43646</v>
      </c>
      <c r="O26" s="10" t="s">
        <v>606</v>
      </c>
      <c r="P26" s="9" t="s">
        <v>551</v>
      </c>
      <c r="Q26" s="3" t="s">
        <v>207</v>
      </c>
      <c r="R26" s="13" t="s">
        <v>441</v>
      </c>
      <c r="S26" s="13" t="s">
        <v>231</v>
      </c>
      <c r="T26" s="13" t="s">
        <v>208</v>
      </c>
      <c r="U26" s="14" t="s">
        <v>209</v>
      </c>
      <c r="V26" s="13" t="s">
        <v>230</v>
      </c>
    </row>
    <row r="27" spans="1:22" ht="84.95" hidden="1" customHeight="1" x14ac:dyDescent="0.2">
      <c r="A27" s="2" t="s">
        <v>187</v>
      </c>
      <c r="B27" s="9" t="s">
        <v>190</v>
      </c>
      <c r="C27" s="3" t="s">
        <v>188</v>
      </c>
      <c r="D27" s="4" t="s">
        <v>189</v>
      </c>
      <c r="E27" s="5">
        <v>4000000</v>
      </c>
      <c r="F27" s="6"/>
      <c r="G27" s="6"/>
      <c r="H27" s="5">
        <v>4000000</v>
      </c>
      <c r="I27" s="43">
        <v>0</v>
      </c>
      <c r="J27" s="43">
        <v>0</v>
      </c>
      <c r="K27" s="43">
        <v>0</v>
      </c>
      <c r="L27" s="8">
        <f t="shared" si="0"/>
        <v>4000000</v>
      </c>
      <c r="M27" s="17">
        <v>43511</v>
      </c>
      <c r="N27" s="17">
        <v>43830</v>
      </c>
      <c r="O27" s="10" t="s">
        <v>385</v>
      </c>
      <c r="P27" s="9" t="s">
        <v>567</v>
      </c>
      <c r="Q27" s="3" t="s">
        <v>191</v>
      </c>
      <c r="R27" s="13" t="s">
        <v>442</v>
      </c>
      <c r="S27" s="13" t="s">
        <v>192</v>
      </c>
      <c r="T27" s="13" t="s">
        <v>193</v>
      </c>
      <c r="U27" s="14" t="s">
        <v>194</v>
      </c>
      <c r="V27" s="13" t="s">
        <v>26</v>
      </c>
    </row>
    <row r="28" spans="1:22" ht="84.95" hidden="1" customHeight="1" x14ac:dyDescent="0.2">
      <c r="A28" s="2" t="s">
        <v>210</v>
      </c>
      <c r="B28" s="9" t="s">
        <v>213</v>
      </c>
      <c r="C28" s="3" t="s">
        <v>211</v>
      </c>
      <c r="D28" s="4" t="s">
        <v>212</v>
      </c>
      <c r="E28" s="5">
        <v>2500000</v>
      </c>
      <c r="F28" s="6"/>
      <c r="G28" s="6"/>
      <c r="H28" s="5">
        <v>2500000</v>
      </c>
      <c r="I28" s="43">
        <v>0</v>
      </c>
      <c r="J28" s="43">
        <v>0</v>
      </c>
      <c r="K28" s="43">
        <v>0</v>
      </c>
      <c r="L28" s="8">
        <f t="shared" si="0"/>
        <v>2500000</v>
      </c>
      <c r="M28" s="17">
        <v>43515</v>
      </c>
      <c r="N28" s="17">
        <v>43830</v>
      </c>
      <c r="O28" s="10" t="s">
        <v>387</v>
      </c>
      <c r="P28" s="9" t="s">
        <v>551</v>
      </c>
      <c r="Q28" s="3" t="s">
        <v>214</v>
      </c>
      <c r="R28" s="13" t="s">
        <v>443</v>
      </c>
      <c r="S28" s="13" t="s">
        <v>215</v>
      </c>
      <c r="T28" s="13" t="s">
        <v>216</v>
      </c>
      <c r="U28" s="14" t="s">
        <v>217</v>
      </c>
      <c r="V28" s="13" t="s">
        <v>73</v>
      </c>
    </row>
    <row r="29" spans="1:22" ht="84.95" hidden="1" customHeight="1" x14ac:dyDescent="0.2">
      <c r="A29" s="2" t="s">
        <v>218</v>
      </c>
      <c r="B29" s="9" t="s">
        <v>213</v>
      </c>
      <c r="C29" s="3" t="s">
        <v>219</v>
      </c>
      <c r="D29" s="4" t="s">
        <v>212</v>
      </c>
      <c r="E29" s="5">
        <v>21100000</v>
      </c>
      <c r="F29" s="6"/>
      <c r="G29" s="6"/>
      <c r="H29" s="5">
        <v>21100000</v>
      </c>
      <c r="I29" s="43">
        <v>0</v>
      </c>
      <c r="J29" s="43">
        <v>0</v>
      </c>
      <c r="K29" s="43">
        <v>0</v>
      </c>
      <c r="L29" s="8">
        <f t="shared" si="0"/>
        <v>21100000</v>
      </c>
      <c r="M29" s="17">
        <v>43515</v>
      </c>
      <c r="N29" s="17">
        <v>43830</v>
      </c>
      <c r="O29" s="10" t="s">
        <v>387</v>
      </c>
      <c r="P29" s="9" t="s">
        <v>551</v>
      </c>
      <c r="Q29" s="3" t="s">
        <v>220</v>
      </c>
      <c r="R29" s="13" t="s">
        <v>444</v>
      </c>
      <c r="S29" s="13" t="s">
        <v>221</v>
      </c>
      <c r="T29" s="13" t="s">
        <v>222</v>
      </c>
      <c r="U29" s="14" t="s">
        <v>223</v>
      </c>
      <c r="V29" s="13" t="s">
        <v>26</v>
      </c>
    </row>
    <row r="30" spans="1:22" ht="84.95" hidden="1" customHeight="1" x14ac:dyDescent="0.2">
      <c r="A30" s="2" t="s">
        <v>224</v>
      </c>
      <c r="B30" s="9" t="s">
        <v>213</v>
      </c>
      <c r="C30" s="3" t="s">
        <v>225</v>
      </c>
      <c r="D30" s="4" t="s">
        <v>212</v>
      </c>
      <c r="E30" s="5">
        <v>16400000</v>
      </c>
      <c r="F30" s="6"/>
      <c r="G30" s="6"/>
      <c r="H30" s="5">
        <v>16400000</v>
      </c>
      <c r="I30" s="43">
        <v>0</v>
      </c>
      <c r="J30" s="43">
        <v>0</v>
      </c>
      <c r="K30" s="43">
        <v>0</v>
      </c>
      <c r="L30" s="8">
        <f t="shared" si="0"/>
        <v>16400000</v>
      </c>
      <c r="M30" s="17">
        <v>43515</v>
      </c>
      <c r="N30" s="17">
        <v>43951</v>
      </c>
      <c r="O30" s="10" t="s">
        <v>387</v>
      </c>
      <c r="P30" s="9" t="s">
        <v>551</v>
      </c>
      <c r="Q30" s="3" t="s">
        <v>226</v>
      </c>
      <c r="R30" s="13" t="s">
        <v>445</v>
      </c>
      <c r="S30" s="13" t="s">
        <v>227</v>
      </c>
      <c r="T30" s="13" t="s">
        <v>228</v>
      </c>
      <c r="U30" s="14" t="s">
        <v>229</v>
      </c>
      <c r="V30" s="13" t="s">
        <v>230</v>
      </c>
    </row>
    <row r="31" spans="1:22" ht="84.95" hidden="1" customHeight="1" x14ac:dyDescent="0.2">
      <c r="A31" s="2" t="s">
        <v>232</v>
      </c>
      <c r="B31" s="9" t="s">
        <v>235</v>
      </c>
      <c r="C31" s="3" t="s">
        <v>233</v>
      </c>
      <c r="D31" s="4" t="s">
        <v>234</v>
      </c>
      <c r="E31" s="5">
        <v>65142000</v>
      </c>
      <c r="F31" s="25"/>
      <c r="G31" s="25">
        <v>12633600</v>
      </c>
      <c r="H31" s="5">
        <f>65142000-12633600</f>
        <v>52508400</v>
      </c>
      <c r="I31" s="43">
        <v>0</v>
      </c>
      <c r="J31" s="43">
        <v>0</v>
      </c>
      <c r="K31" s="43">
        <v>0</v>
      </c>
      <c r="L31" s="8">
        <f t="shared" si="0"/>
        <v>52508400</v>
      </c>
      <c r="M31" s="17">
        <v>43516</v>
      </c>
      <c r="N31" s="17">
        <v>43830</v>
      </c>
      <c r="O31" s="10" t="s">
        <v>388</v>
      </c>
      <c r="P31" s="9" t="s">
        <v>567</v>
      </c>
      <c r="Q31" s="3" t="s">
        <v>236</v>
      </c>
      <c r="R31" s="13" t="s">
        <v>237</v>
      </c>
      <c r="S31" s="13" t="s">
        <v>239</v>
      </c>
      <c r="T31" s="13" t="s">
        <v>238</v>
      </c>
      <c r="U31" s="14" t="s">
        <v>240</v>
      </c>
      <c r="V31" s="13" t="s">
        <v>26</v>
      </c>
    </row>
    <row r="32" spans="1:22" ht="84.95" hidden="1" customHeight="1" x14ac:dyDescent="0.2">
      <c r="A32" s="2" t="s">
        <v>241</v>
      </c>
      <c r="B32" s="9" t="s">
        <v>244</v>
      </c>
      <c r="C32" s="3" t="s">
        <v>242</v>
      </c>
      <c r="D32" s="4" t="s">
        <v>243</v>
      </c>
      <c r="E32" s="5">
        <v>20000000</v>
      </c>
      <c r="F32" s="6">
        <v>10000000</v>
      </c>
      <c r="G32" s="6"/>
      <c r="H32" s="5">
        <f>E32+F32</f>
        <v>30000000</v>
      </c>
      <c r="I32" s="43">
        <v>0</v>
      </c>
      <c r="J32" s="43">
        <v>0</v>
      </c>
      <c r="K32" s="43">
        <v>0</v>
      </c>
      <c r="L32" s="8">
        <f t="shared" si="0"/>
        <v>30000000</v>
      </c>
      <c r="M32" s="17">
        <v>43517</v>
      </c>
      <c r="N32" s="17">
        <v>43799</v>
      </c>
      <c r="O32" s="10" t="s">
        <v>355</v>
      </c>
      <c r="P32" s="9" t="s">
        <v>551</v>
      </c>
      <c r="Q32" s="3" t="s">
        <v>245</v>
      </c>
      <c r="R32" s="13" t="s">
        <v>446</v>
      </c>
      <c r="S32" s="13" t="s">
        <v>246</v>
      </c>
      <c r="T32" s="13" t="s">
        <v>247</v>
      </c>
      <c r="U32" s="14" t="s">
        <v>248</v>
      </c>
      <c r="V32" s="13" t="s">
        <v>26</v>
      </c>
    </row>
    <row r="33" spans="1:22" ht="84.95" hidden="1" customHeight="1" x14ac:dyDescent="0.2">
      <c r="A33" s="2" t="s">
        <v>249</v>
      </c>
      <c r="B33" s="9" t="s">
        <v>252</v>
      </c>
      <c r="C33" s="3" t="s">
        <v>250</v>
      </c>
      <c r="D33" s="4" t="s">
        <v>251</v>
      </c>
      <c r="E33" s="5">
        <v>1984000</v>
      </c>
      <c r="F33" s="6"/>
      <c r="G33" s="6"/>
      <c r="H33" s="5">
        <v>1984000</v>
      </c>
      <c r="I33" s="43">
        <v>0</v>
      </c>
      <c r="J33" s="43">
        <v>0</v>
      </c>
      <c r="K33" s="43">
        <v>0</v>
      </c>
      <c r="L33" s="8">
        <f t="shared" si="0"/>
        <v>1984000</v>
      </c>
      <c r="M33" s="17">
        <v>43518</v>
      </c>
      <c r="N33" s="22">
        <v>43555</v>
      </c>
      <c r="O33" s="10" t="s">
        <v>389</v>
      </c>
      <c r="P33" s="9" t="s">
        <v>567</v>
      </c>
      <c r="Q33" s="3" t="s">
        <v>255</v>
      </c>
      <c r="R33" s="13" t="s">
        <v>447</v>
      </c>
      <c r="S33" s="13" t="s">
        <v>253</v>
      </c>
      <c r="T33" s="13" t="s">
        <v>254</v>
      </c>
      <c r="U33" s="14" t="s">
        <v>256</v>
      </c>
      <c r="V33" s="13" t="s">
        <v>26</v>
      </c>
    </row>
    <row r="34" spans="1:22" ht="84.95" hidden="1" customHeight="1" x14ac:dyDescent="0.2">
      <c r="A34" s="2" t="s">
        <v>274</v>
      </c>
      <c r="B34" s="9" t="s">
        <v>277</v>
      </c>
      <c r="C34" s="3" t="s">
        <v>275</v>
      </c>
      <c r="D34" s="4" t="s">
        <v>276</v>
      </c>
      <c r="E34" s="5">
        <v>50000000</v>
      </c>
      <c r="F34" s="6">
        <v>25000000</v>
      </c>
      <c r="G34" s="6"/>
      <c r="H34" s="5">
        <v>50000000</v>
      </c>
      <c r="I34" s="43">
        <v>25000000</v>
      </c>
      <c r="J34" s="43">
        <v>0</v>
      </c>
      <c r="K34" s="43">
        <v>0</v>
      </c>
      <c r="L34" s="8">
        <f t="shared" si="0"/>
        <v>75000000</v>
      </c>
      <c r="M34" s="17">
        <v>43521</v>
      </c>
      <c r="N34" s="17">
        <v>44012</v>
      </c>
      <c r="O34" s="10" t="s">
        <v>390</v>
      </c>
      <c r="P34" s="9" t="s">
        <v>615</v>
      </c>
      <c r="Q34" s="3" t="s">
        <v>278</v>
      </c>
      <c r="R34" s="13" t="s">
        <v>448</v>
      </c>
      <c r="S34" s="13" t="s">
        <v>279</v>
      </c>
      <c r="T34" s="13" t="s">
        <v>280</v>
      </c>
      <c r="U34" s="14" t="s">
        <v>281</v>
      </c>
      <c r="V34" s="13" t="s">
        <v>26</v>
      </c>
    </row>
    <row r="35" spans="1:22" ht="84.95" hidden="1" customHeight="1" x14ac:dyDescent="0.2">
      <c r="A35" s="2" t="s">
        <v>257</v>
      </c>
      <c r="B35" s="9" t="s">
        <v>260</v>
      </c>
      <c r="C35" s="3" t="s">
        <v>258</v>
      </c>
      <c r="D35" s="4" t="s">
        <v>259</v>
      </c>
      <c r="E35" s="5">
        <v>50700000</v>
      </c>
      <c r="F35" s="6">
        <v>25000000</v>
      </c>
      <c r="G35" s="6"/>
      <c r="H35" s="5">
        <f>E35+F35</f>
        <v>75700000</v>
      </c>
      <c r="I35" s="43">
        <v>0</v>
      </c>
      <c r="J35" s="43">
        <v>0</v>
      </c>
      <c r="K35" s="43">
        <v>0</v>
      </c>
      <c r="L35" s="8">
        <f t="shared" si="0"/>
        <v>75700000</v>
      </c>
      <c r="M35" s="17">
        <v>43518</v>
      </c>
      <c r="N35" s="17">
        <v>43830</v>
      </c>
      <c r="O35" s="10" t="s">
        <v>391</v>
      </c>
      <c r="P35" s="9" t="s">
        <v>615</v>
      </c>
      <c r="Q35" s="3" t="s">
        <v>261</v>
      </c>
      <c r="R35" s="13" t="s">
        <v>262</v>
      </c>
      <c r="S35" s="13" t="s">
        <v>263</v>
      </c>
      <c r="T35" s="13" t="s">
        <v>264</v>
      </c>
      <c r="U35" s="14" t="s">
        <v>265</v>
      </c>
      <c r="V35" s="13" t="s">
        <v>26</v>
      </c>
    </row>
    <row r="36" spans="1:22" ht="84.95" hidden="1" customHeight="1" x14ac:dyDescent="0.2">
      <c r="A36" s="2" t="s">
        <v>290</v>
      </c>
      <c r="B36" s="9" t="s">
        <v>292</v>
      </c>
      <c r="C36" s="3" t="s">
        <v>291</v>
      </c>
      <c r="D36" s="4" t="s">
        <v>3294</v>
      </c>
      <c r="E36" s="5">
        <v>6660000</v>
      </c>
      <c r="F36" s="6"/>
      <c r="G36" s="6"/>
      <c r="H36" s="5">
        <v>6660000</v>
      </c>
      <c r="I36" s="43">
        <v>0</v>
      </c>
      <c r="J36" s="43">
        <v>0</v>
      </c>
      <c r="K36" s="43">
        <v>0</v>
      </c>
      <c r="L36" s="8">
        <f t="shared" si="0"/>
        <v>6660000</v>
      </c>
      <c r="M36" s="17">
        <v>43524</v>
      </c>
      <c r="N36" s="22">
        <v>43555</v>
      </c>
      <c r="O36" s="10" t="s">
        <v>392</v>
      </c>
      <c r="P36" s="9" t="s">
        <v>567</v>
      </c>
      <c r="Q36" s="3" t="s">
        <v>293</v>
      </c>
      <c r="R36" s="13" t="s">
        <v>449</v>
      </c>
      <c r="S36" s="13" t="s">
        <v>294</v>
      </c>
      <c r="T36" s="13" t="s">
        <v>295</v>
      </c>
      <c r="U36" s="14" t="s">
        <v>296</v>
      </c>
      <c r="V36" s="13" t="s">
        <v>26</v>
      </c>
    </row>
    <row r="37" spans="1:22" ht="84.95" hidden="1" customHeight="1" x14ac:dyDescent="0.2">
      <c r="A37" s="2" t="s">
        <v>297</v>
      </c>
      <c r="B37" s="9" t="s">
        <v>300</v>
      </c>
      <c r="C37" s="3" t="s">
        <v>298</v>
      </c>
      <c r="D37" s="4" t="s">
        <v>299</v>
      </c>
      <c r="E37" s="5">
        <v>16770000</v>
      </c>
      <c r="F37" s="6"/>
      <c r="G37" s="6"/>
      <c r="H37" s="5">
        <v>16770000</v>
      </c>
      <c r="I37" s="43">
        <v>0</v>
      </c>
      <c r="J37" s="43">
        <v>0</v>
      </c>
      <c r="K37" s="43">
        <v>0</v>
      </c>
      <c r="L37" s="8">
        <f t="shared" si="0"/>
        <v>16770000</v>
      </c>
      <c r="M37" s="17">
        <v>43524</v>
      </c>
      <c r="N37" s="22">
        <v>43677</v>
      </c>
      <c r="O37" s="10" t="s">
        <v>393</v>
      </c>
      <c r="P37" s="9" t="s">
        <v>566</v>
      </c>
      <c r="Q37" s="3" t="s">
        <v>301</v>
      </c>
      <c r="R37" s="13" t="s">
        <v>450</v>
      </c>
      <c r="S37" s="13" t="s">
        <v>302</v>
      </c>
      <c r="T37" s="13" t="s">
        <v>303</v>
      </c>
      <c r="U37" s="14" t="s">
        <v>304</v>
      </c>
      <c r="V37" s="13" t="s">
        <v>26</v>
      </c>
    </row>
    <row r="38" spans="1:22" ht="84.95" hidden="1" customHeight="1" x14ac:dyDescent="0.2">
      <c r="A38" s="2" t="s">
        <v>305</v>
      </c>
      <c r="B38" s="9" t="s">
        <v>308</v>
      </c>
      <c r="C38" s="3" t="s">
        <v>306</v>
      </c>
      <c r="D38" s="4" t="s">
        <v>307</v>
      </c>
      <c r="E38" s="5">
        <v>6316323444</v>
      </c>
      <c r="F38" s="6"/>
      <c r="G38" s="6"/>
      <c r="H38" s="5">
        <v>6316323444</v>
      </c>
      <c r="I38" s="43">
        <v>0</v>
      </c>
      <c r="J38" s="43">
        <v>0</v>
      </c>
      <c r="K38" s="43">
        <v>0</v>
      </c>
      <c r="L38" s="8">
        <f t="shared" si="0"/>
        <v>6316323444</v>
      </c>
      <c r="M38" s="17">
        <v>43528</v>
      </c>
      <c r="N38" s="17">
        <v>44012</v>
      </c>
      <c r="O38" s="10" t="s">
        <v>384</v>
      </c>
      <c r="P38" s="9" t="s">
        <v>551</v>
      </c>
      <c r="Q38" s="3" t="s">
        <v>309</v>
      </c>
      <c r="R38" s="13" t="s">
        <v>451</v>
      </c>
      <c r="S38" s="13" t="s">
        <v>310</v>
      </c>
      <c r="T38" s="13" t="s">
        <v>311</v>
      </c>
      <c r="U38" s="14" t="s">
        <v>312</v>
      </c>
      <c r="V38" s="13" t="s">
        <v>26</v>
      </c>
    </row>
    <row r="39" spans="1:22" ht="84.95" hidden="1" customHeight="1" x14ac:dyDescent="0.2">
      <c r="A39" s="2" t="s">
        <v>266</v>
      </c>
      <c r="B39" s="9" t="s">
        <v>269</v>
      </c>
      <c r="C39" s="3" t="s">
        <v>267</v>
      </c>
      <c r="D39" s="4" t="s">
        <v>268</v>
      </c>
      <c r="E39" s="5">
        <v>70110926</v>
      </c>
      <c r="F39" s="6"/>
      <c r="G39" s="6"/>
      <c r="H39" s="5">
        <v>70110926</v>
      </c>
      <c r="I39" s="43">
        <v>0</v>
      </c>
      <c r="J39" s="43">
        <v>0</v>
      </c>
      <c r="K39" s="43">
        <v>0</v>
      </c>
      <c r="L39" s="8">
        <v>70110926</v>
      </c>
      <c r="M39" s="17">
        <v>43528</v>
      </c>
      <c r="N39" s="22">
        <v>43738</v>
      </c>
      <c r="O39" s="10" t="s">
        <v>375</v>
      </c>
      <c r="P39" s="9" t="s">
        <v>567</v>
      </c>
      <c r="Q39" s="3" t="s">
        <v>270</v>
      </c>
      <c r="R39" s="13" t="s">
        <v>452</v>
      </c>
      <c r="S39" s="13" t="s">
        <v>271</v>
      </c>
      <c r="T39" s="13" t="s">
        <v>272</v>
      </c>
      <c r="U39" s="14" t="s">
        <v>273</v>
      </c>
      <c r="V39" s="13" t="s">
        <v>26</v>
      </c>
    </row>
    <row r="40" spans="1:22" ht="84.95" hidden="1" customHeight="1" x14ac:dyDescent="0.2">
      <c r="A40" s="2" t="s">
        <v>282</v>
      </c>
      <c r="B40" s="9" t="s">
        <v>285</v>
      </c>
      <c r="C40" s="3" t="s">
        <v>283</v>
      </c>
      <c r="D40" s="4" t="s">
        <v>284</v>
      </c>
      <c r="E40" s="5">
        <v>7120000</v>
      </c>
      <c r="F40" s="6"/>
      <c r="G40" s="6"/>
      <c r="H40" s="5">
        <v>7120000</v>
      </c>
      <c r="I40" s="43">
        <v>0</v>
      </c>
      <c r="J40" s="43">
        <v>0</v>
      </c>
      <c r="K40" s="43">
        <v>0</v>
      </c>
      <c r="L40" s="8">
        <f>SUM(H40:K40)</f>
        <v>7120000</v>
      </c>
      <c r="M40" s="17">
        <v>43528</v>
      </c>
      <c r="N40" s="26">
        <v>43555</v>
      </c>
      <c r="O40" s="10" t="s">
        <v>394</v>
      </c>
      <c r="P40" s="9" t="s">
        <v>567</v>
      </c>
      <c r="Q40" s="3" t="s">
        <v>286</v>
      </c>
      <c r="R40" s="13" t="s">
        <v>453</v>
      </c>
      <c r="S40" s="13" t="s">
        <v>287</v>
      </c>
      <c r="T40" s="13" t="s">
        <v>288</v>
      </c>
      <c r="U40" s="14" t="s">
        <v>289</v>
      </c>
      <c r="V40" s="13" t="s">
        <v>26</v>
      </c>
    </row>
    <row r="41" spans="1:22" ht="84.95" hidden="1" customHeight="1" x14ac:dyDescent="0.2">
      <c r="A41" s="2" t="s">
        <v>344</v>
      </c>
      <c r="B41" s="9" t="s">
        <v>346</v>
      </c>
      <c r="C41" s="3" t="s">
        <v>345</v>
      </c>
      <c r="D41" s="4" t="s">
        <v>347</v>
      </c>
      <c r="E41" s="5">
        <v>24090000</v>
      </c>
      <c r="F41" s="6"/>
      <c r="G41" s="6"/>
      <c r="H41" s="5">
        <v>24090000</v>
      </c>
      <c r="I41" s="43">
        <v>0</v>
      </c>
      <c r="J41" s="43">
        <v>0</v>
      </c>
      <c r="K41" s="43">
        <v>0</v>
      </c>
      <c r="L41" s="8">
        <v>24090000</v>
      </c>
      <c r="M41" s="17">
        <v>43528</v>
      </c>
      <c r="N41" s="17">
        <v>43951</v>
      </c>
      <c r="O41" s="10" t="s">
        <v>395</v>
      </c>
      <c r="P41" s="9" t="s">
        <v>615</v>
      </c>
      <c r="Q41" s="3" t="s">
        <v>348</v>
      </c>
      <c r="R41" s="13" t="s">
        <v>454</v>
      </c>
      <c r="S41" s="13" t="s">
        <v>349</v>
      </c>
      <c r="T41" s="13" t="s">
        <v>350</v>
      </c>
      <c r="U41" s="14" t="s">
        <v>351</v>
      </c>
      <c r="V41" s="13" t="s">
        <v>26</v>
      </c>
    </row>
    <row r="42" spans="1:22" ht="84.95" hidden="1" customHeight="1" x14ac:dyDescent="0.2">
      <c r="A42" s="2" t="s">
        <v>313</v>
      </c>
      <c r="B42" s="9" t="s">
        <v>316</v>
      </c>
      <c r="C42" s="3" t="s">
        <v>314</v>
      </c>
      <c r="D42" s="4" t="s">
        <v>315</v>
      </c>
      <c r="E42" s="5">
        <v>55000000</v>
      </c>
      <c r="F42" s="6"/>
      <c r="G42" s="6"/>
      <c r="H42" s="5">
        <v>55000000</v>
      </c>
      <c r="I42" s="43">
        <v>0</v>
      </c>
      <c r="J42" s="43">
        <v>0</v>
      </c>
      <c r="K42" s="43">
        <v>0</v>
      </c>
      <c r="L42" s="8">
        <v>55000000</v>
      </c>
      <c r="M42" s="17">
        <v>43531</v>
      </c>
      <c r="N42" s="17">
        <v>43830</v>
      </c>
      <c r="O42" s="10" t="s">
        <v>382</v>
      </c>
      <c r="P42" s="9" t="s">
        <v>567</v>
      </c>
      <c r="Q42" s="3" t="s">
        <v>314</v>
      </c>
      <c r="R42" s="13" t="s">
        <v>317</v>
      </c>
      <c r="S42" s="13" t="s">
        <v>318</v>
      </c>
      <c r="T42" s="13" t="s">
        <v>319</v>
      </c>
      <c r="U42" s="14" t="s">
        <v>320</v>
      </c>
      <c r="V42" s="13" t="s">
        <v>26</v>
      </c>
    </row>
    <row r="43" spans="1:22" ht="84.95" hidden="1" customHeight="1" x14ac:dyDescent="0.2">
      <c r="A43" s="2" t="s">
        <v>321</v>
      </c>
      <c r="B43" s="9" t="s">
        <v>324</v>
      </c>
      <c r="C43" s="3" t="s">
        <v>322</v>
      </c>
      <c r="D43" s="4" t="s">
        <v>323</v>
      </c>
      <c r="E43" s="5">
        <v>13054080</v>
      </c>
      <c r="F43" s="6"/>
      <c r="G43" s="6"/>
      <c r="H43" s="5">
        <v>13054080</v>
      </c>
      <c r="I43" s="43">
        <v>0</v>
      </c>
      <c r="J43" s="43">
        <v>0</v>
      </c>
      <c r="K43" s="43">
        <v>0</v>
      </c>
      <c r="L43" s="8">
        <f>SUM(H43:K43)</f>
        <v>13054080</v>
      </c>
      <c r="M43" s="17">
        <v>43536</v>
      </c>
      <c r="N43" s="17">
        <v>43585</v>
      </c>
      <c r="O43" s="11" t="s">
        <v>3251</v>
      </c>
      <c r="P43" s="9" t="s">
        <v>551</v>
      </c>
      <c r="Q43" s="3" t="s">
        <v>465</v>
      </c>
      <c r="R43" s="13" t="s">
        <v>455</v>
      </c>
      <c r="S43" s="13" t="s">
        <v>325</v>
      </c>
      <c r="T43" s="13" t="s">
        <v>326</v>
      </c>
      <c r="U43" s="14" t="s">
        <v>327</v>
      </c>
      <c r="V43" s="13" t="s">
        <v>26</v>
      </c>
    </row>
    <row r="44" spans="1:22" ht="84.95" hidden="1" customHeight="1" x14ac:dyDescent="0.2">
      <c r="A44" s="2" t="s">
        <v>456</v>
      </c>
      <c r="B44" s="9" t="s">
        <v>458</v>
      </c>
      <c r="C44" s="3" t="s">
        <v>457</v>
      </c>
      <c r="D44" s="4" t="s">
        <v>459</v>
      </c>
      <c r="E44" s="5">
        <v>3110400</v>
      </c>
      <c r="F44" s="6"/>
      <c r="G44" s="6"/>
      <c r="H44" s="5">
        <v>3110400</v>
      </c>
      <c r="I44" s="43">
        <v>0</v>
      </c>
      <c r="J44" s="43">
        <v>0</v>
      </c>
      <c r="K44" s="43">
        <v>0</v>
      </c>
      <c r="L44" s="8">
        <v>3110400</v>
      </c>
      <c r="M44" s="17">
        <v>43536</v>
      </c>
      <c r="N44" s="17">
        <v>43585</v>
      </c>
      <c r="O44" s="10" t="s">
        <v>389</v>
      </c>
      <c r="P44" s="9" t="s">
        <v>567</v>
      </c>
      <c r="Q44" s="3" t="s">
        <v>461</v>
      </c>
      <c r="R44" s="13" t="s">
        <v>460</v>
      </c>
      <c r="S44" s="13" t="s">
        <v>462</v>
      </c>
      <c r="T44" s="13" t="s">
        <v>463</v>
      </c>
      <c r="U44" s="14" t="s">
        <v>464</v>
      </c>
      <c r="V44" s="13" t="s">
        <v>26</v>
      </c>
    </row>
    <row r="45" spans="1:22" ht="84.95" hidden="1" customHeight="1" x14ac:dyDescent="0.2">
      <c r="A45" s="2" t="s">
        <v>328</v>
      </c>
      <c r="B45" s="9" t="s">
        <v>331</v>
      </c>
      <c r="C45" s="3" t="s">
        <v>329</v>
      </c>
      <c r="D45" s="4" t="s">
        <v>330</v>
      </c>
      <c r="E45" s="5">
        <v>53827000</v>
      </c>
      <c r="F45" s="6">
        <v>23034500</v>
      </c>
      <c r="G45" s="6"/>
      <c r="H45" s="5">
        <f>E45+F45</f>
        <v>76861500</v>
      </c>
      <c r="I45" s="43">
        <v>0</v>
      </c>
      <c r="J45" s="43">
        <v>0</v>
      </c>
      <c r="K45" s="43">
        <v>0</v>
      </c>
      <c r="L45" s="8">
        <f t="shared" ref="L45:L76" si="1">SUM(H45:K45)</f>
        <v>76861500</v>
      </c>
      <c r="M45" s="17">
        <v>43536</v>
      </c>
      <c r="N45" s="17">
        <v>43799</v>
      </c>
      <c r="O45" s="10" t="s">
        <v>1349</v>
      </c>
      <c r="P45" s="9" t="s">
        <v>567</v>
      </c>
      <c r="Q45" s="3" t="s">
        <v>332</v>
      </c>
      <c r="R45" s="13" t="s">
        <v>466</v>
      </c>
      <c r="S45" s="13" t="s">
        <v>333</v>
      </c>
      <c r="T45" s="13" t="s">
        <v>334</v>
      </c>
      <c r="U45" s="14" t="s">
        <v>335</v>
      </c>
      <c r="V45" s="13" t="s">
        <v>26</v>
      </c>
    </row>
    <row r="46" spans="1:22" ht="84.95" hidden="1" customHeight="1" x14ac:dyDescent="0.2">
      <c r="A46" s="2" t="s">
        <v>336</v>
      </c>
      <c r="B46" s="9" t="s">
        <v>339</v>
      </c>
      <c r="C46" s="3" t="s">
        <v>337</v>
      </c>
      <c r="D46" s="4" t="s">
        <v>338</v>
      </c>
      <c r="E46" s="5">
        <v>50000000</v>
      </c>
      <c r="F46" s="6"/>
      <c r="G46" s="6"/>
      <c r="H46" s="5">
        <v>50000000</v>
      </c>
      <c r="I46" s="43">
        <v>0</v>
      </c>
      <c r="J46" s="43">
        <v>0</v>
      </c>
      <c r="K46" s="43">
        <v>0</v>
      </c>
      <c r="L46" s="8">
        <f t="shared" si="1"/>
        <v>50000000</v>
      </c>
      <c r="M46" s="17">
        <v>43538</v>
      </c>
      <c r="N46" s="17">
        <v>44165</v>
      </c>
      <c r="O46" s="10" t="s">
        <v>397</v>
      </c>
      <c r="P46" s="9" t="s">
        <v>567</v>
      </c>
      <c r="Q46" s="3" t="s">
        <v>348</v>
      </c>
      <c r="R46" s="13" t="s">
        <v>467</v>
      </c>
      <c r="S46" s="13" t="s">
        <v>340</v>
      </c>
      <c r="T46" s="13" t="s">
        <v>341</v>
      </c>
      <c r="U46" s="14" t="s">
        <v>342</v>
      </c>
      <c r="V46" s="13" t="s">
        <v>26</v>
      </c>
    </row>
    <row r="47" spans="1:22" ht="84.95" hidden="1" customHeight="1" x14ac:dyDescent="0.2">
      <c r="A47" s="2" t="s">
        <v>353</v>
      </c>
      <c r="B47" s="9" t="s">
        <v>354</v>
      </c>
      <c r="C47" s="3" t="s">
        <v>52</v>
      </c>
      <c r="D47" s="4" t="s">
        <v>53</v>
      </c>
      <c r="E47" s="5">
        <v>953639670</v>
      </c>
      <c r="F47" s="6"/>
      <c r="G47" s="6"/>
      <c r="H47" s="5">
        <v>953639670</v>
      </c>
      <c r="I47" s="43">
        <v>0</v>
      </c>
      <c r="J47" s="43">
        <v>0</v>
      </c>
      <c r="K47" s="43">
        <v>0</v>
      </c>
      <c r="L47" s="8">
        <f t="shared" si="1"/>
        <v>953639670</v>
      </c>
      <c r="M47" s="17">
        <v>43539</v>
      </c>
      <c r="N47" s="17">
        <v>43830</v>
      </c>
      <c r="O47" s="10" t="s">
        <v>355</v>
      </c>
      <c r="P47" s="9" t="s">
        <v>551</v>
      </c>
      <c r="Q47" s="3" t="s">
        <v>54</v>
      </c>
      <c r="R47" s="13" t="s">
        <v>401</v>
      </c>
      <c r="S47" s="13" t="s">
        <v>55</v>
      </c>
      <c r="T47" s="13" t="s">
        <v>56</v>
      </c>
      <c r="U47" s="14" t="s">
        <v>57</v>
      </c>
      <c r="V47" s="13" t="s">
        <v>26</v>
      </c>
    </row>
    <row r="48" spans="1:22" ht="84.95" hidden="1" customHeight="1" x14ac:dyDescent="0.2">
      <c r="A48" s="2" t="s">
        <v>547</v>
      </c>
      <c r="B48" s="9" t="s">
        <v>549</v>
      </c>
      <c r="C48" s="3" t="s">
        <v>548</v>
      </c>
      <c r="D48" s="4" t="s">
        <v>550</v>
      </c>
      <c r="E48" s="5">
        <v>47000000</v>
      </c>
      <c r="F48" s="25"/>
      <c r="G48" s="25">
        <v>17500</v>
      </c>
      <c r="H48" s="5">
        <f>47000000-17500</f>
        <v>46982500</v>
      </c>
      <c r="I48" s="43">
        <v>0</v>
      </c>
      <c r="J48" s="43">
        <v>0</v>
      </c>
      <c r="K48" s="43">
        <v>0</v>
      </c>
      <c r="L48" s="8">
        <f t="shared" si="1"/>
        <v>46982500</v>
      </c>
      <c r="M48" s="17">
        <v>43539</v>
      </c>
      <c r="N48" s="17">
        <v>43890</v>
      </c>
      <c r="O48" s="11" t="s">
        <v>3251</v>
      </c>
      <c r="P48" s="9" t="s">
        <v>551</v>
      </c>
      <c r="Q48" s="3" t="s">
        <v>552</v>
      </c>
      <c r="R48" s="13" t="s">
        <v>556</v>
      </c>
      <c r="S48" s="13" t="s">
        <v>553</v>
      </c>
      <c r="T48" s="13" t="s">
        <v>554</v>
      </c>
      <c r="U48" s="14" t="s">
        <v>555</v>
      </c>
      <c r="V48" s="13" t="s">
        <v>26</v>
      </c>
    </row>
    <row r="49" spans="1:22" ht="84.95" hidden="1" customHeight="1" x14ac:dyDescent="0.2">
      <c r="A49" s="2" t="s">
        <v>356</v>
      </c>
      <c r="B49" s="9" t="s">
        <v>358</v>
      </c>
      <c r="C49" s="3" t="s">
        <v>357</v>
      </c>
      <c r="D49" s="4" t="s">
        <v>359</v>
      </c>
      <c r="E49" s="5">
        <v>1500000</v>
      </c>
      <c r="F49" s="6"/>
      <c r="G49" s="6"/>
      <c r="H49" s="5">
        <v>1500000</v>
      </c>
      <c r="I49" s="43">
        <v>0</v>
      </c>
      <c r="J49" s="43">
        <v>0</v>
      </c>
      <c r="K49" s="43">
        <v>0</v>
      </c>
      <c r="L49" s="8">
        <f t="shared" si="1"/>
        <v>1500000</v>
      </c>
      <c r="M49" s="17">
        <v>43539</v>
      </c>
      <c r="N49" s="17">
        <v>43585</v>
      </c>
      <c r="O49" s="11" t="s">
        <v>3251</v>
      </c>
      <c r="P49" s="9" t="s">
        <v>551</v>
      </c>
      <c r="Q49" s="3" t="s">
        <v>360</v>
      </c>
      <c r="R49" s="13" t="s">
        <v>361</v>
      </c>
      <c r="S49" s="13" t="s">
        <v>362</v>
      </c>
      <c r="T49" s="13" t="s">
        <v>363</v>
      </c>
      <c r="U49" s="14" t="s">
        <v>364</v>
      </c>
      <c r="V49" s="13" t="s">
        <v>26</v>
      </c>
    </row>
    <row r="50" spans="1:22" ht="84.95" hidden="1" customHeight="1" x14ac:dyDescent="0.2">
      <c r="A50" s="2" t="s">
        <v>616</v>
      </c>
      <c r="B50" s="9" t="s">
        <v>618</v>
      </c>
      <c r="C50" s="3" t="s">
        <v>617</v>
      </c>
      <c r="D50" s="4" t="s">
        <v>619</v>
      </c>
      <c r="E50" s="5">
        <v>50600000</v>
      </c>
      <c r="F50" s="6"/>
      <c r="G50" s="6"/>
      <c r="H50" s="5">
        <v>50600000</v>
      </c>
      <c r="I50" s="43">
        <v>0</v>
      </c>
      <c r="J50" s="43">
        <v>0</v>
      </c>
      <c r="K50" s="43">
        <v>0</v>
      </c>
      <c r="L50" s="8">
        <f t="shared" si="1"/>
        <v>50600000</v>
      </c>
      <c r="M50" s="17">
        <v>43543</v>
      </c>
      <c r="N50" s="17">
        <v>43738</v>
      </c>
      <c r="O50" s="10" t="s">
        <v>1785</v>
      </c>
      <c r="P50" s="9" t="s">
        <v>551</v>
      </c>
      <c r="Q50" s="3" t="s">
        <v>620</v>
      </c>
      <c r="R50" s="13" t="s">
        <v>624</v>
      </c>
      <c r="S50" s="13" t="s">
        <v>621</v>
      </c>
      <c r="T50" s="13" t="s">
        <v>622</v>
      </c>
      <c r="U50" s="14" t="s">
        <v>623</v>
      </c>
      <c r="V50" s="13" t="s">
        <v>26</v>
      </c>
    </row>
    <row r="51" spans="1:22" ht="84.95" hidden="1" customHeight="1" x14ac:dyDescent="0.2">
      <c r="A51" s="2" t="s">
        <v>568</v>
      </c>
      <c r="B51" s="9" t="s">
        <v>570</v>
      </c>
      <c r="C51" s="3" t="s">
        <v>569</v>
      </c>
      <c r="D51" s="4" t="s">
        <v>571</v>
      </c>
      <c r="E51" s="5">
        <v>75972285</v>
      </c>
      <c r="F51" s="25"/>
      <c r="G51" s="25">
        <v>5627577</v>
      </c>
      <c r="H51" s="5">
        <f>75972285-5627577</f>
        <v>70344708</v>
      </c>
      <c r="I51" s="43">
        <v>0</v>
      </c>
      <c r="J51" s="43">
        <v>0</v>
      </c>
      <c r="K51" s="43">
        <v>0</v>
      </c>
      <c r="L51" s="8">
        <f t="shared" si="1"/>
        <v>70344708</v>
      </c>
      <c r="M51" s="17">
        <v>43545</v>
      </c>
      <c r="N51" s="17">
        <v>43799</v>
      </c>
      <c r="O51" s="11" t="s">
        <v>3251</v>
      </c>
      <c r="P51" s="9" t="s">
        <v>551</v>
      </c>
      <c r="Q51" s="3" t="s">
        <v>569</v>
      </c>
      <c r="R51" s="13" t="s">
        <v>572</v>
      </c>
      <c r="S51" s="13" t="s">
        <v>573</v>
      </c>
      <c r="T51" s="13" t="s">
        <v>574</v>
      </c>
      <c r="U51" s="14" t="s">
        <v>575</v>
      </c>
      <c r="V51" s="13" t="s">
        <v>26</v>
      </c>
    </row>
    <row r="52" spans="1:22" ht="84.95" hidden="1" customHeight="1" x14ac:dyDescent="0.2">
      <c r="A52" s="2" t="s">
        <v>365</v>
      </c>
      <c r="B52" s="9" t="s">
        <v>367</v>
      </c>
      <c r="C52" s="3" t="s">
        <v>366</v>
      </c>
      <c r="D52" s="4" t="s">
        <v>368</v>
      </c>
      <c r="E52" s="5">
        <v>21164557</v>
      </c>
      <c r="F52" s="6"/>
      <c r="G52" s="6"/>
      <c r="H52" s="5">
        <v>21164557</v>
      </c>
      <c r="I52" s="43">
        <v>0</v>
      </c>
      <c r="J52" s="43">
        <v>0</v>
      </c>
      <c r="K52" s="43">
        <v>0</v>
      </c>
      <c r="L52" s="8">
        <f t="shared" si="1"/>
        <v>21164557</v>
      </c>
      <c r="M52" s="17">
        <v>43550</v>
      </c>
      <c r="N52" s="17">
        <v>43555</v>
      </c>
      <c r="O52" s="10" t="s">
        <v>398</v>
      </c>
      <c r="P52" s="9" t="s">
        <v>567</v>
      </c>
      <c r="Q52" s="3" t="s">
        <v>369</v>
      </c>
      <c r="R52" s="13" t="s">
        <v>468</v>
      </c>
      <c r="S52" s="13" t="s">
        <v>370</v>
      </c>
      <c r="T52" s="13" t="s">
        <v>371</v>
      </c>
      <c r="U52" s="16" t="s">
        <v>372</v>
      </c>
      <c r="V52" s="13" t="s">
        <v>26</v>
      </c>
    </row>
    <row r="53" spans="1:22" ht="84.95" hidden="1" customHeight="1" x14ac:dyDescent="0.2">
      <c r="A53" s="2" t="s">
        <v>576</v>
      </c>
      <c r="B53" s="9" t="s">
        <v>578</v>
      </c>
      <c r="C53" s="3" t="s">
        <v>577</v>
      </c>
      <c r="D53" s="4" t="s">
        <v>579</v>
      </c>
      <c r="E53" s="5">
        <v>58349500</v>
      </c>
      <c r="F53" s="6"/>
      <c r="G53" s="6"/>
      <c r="H53" s="5">
        <v>58349500</v>
      </c>
      <c r="I53" s="43">
        <v>0</v>
      </c>
      <c r="J53" s="43">
        <v>0</v>
      </c>
      <c r="K53" s="43">
        <v>0</v>
      </c>
      <c r="L53" s="8">
        <f t="shared" si="1"/>
        <v>58349500</v>
      </c>
      <c r="M53" s="17">
        <v>43546</v>
      </c>
      <c r="N53" s="17">
        <v>43753</v>
      </c>
      <c r="O53" s="10" t="s">
        <v>580</v>
      </c>
      <c r="P53" s="9" t="s">
        <v>615</v>
      </c>
      <c r="Q53" s="3" t="s">
        <v>577</v>
      </c>
      <c r="R53" s="13" t="s">
        <v>581</v>
      </c>
      <c r="S53" s="13"/>
      <c r="T53" s="13"/>
      <c r="U53" s="16"/>
      <c r="V53" s="13" t="s">
        <v>26</v>
      </c>
    </row>
    <row r="54" spans="1:22" ht="84.95" hidden="1" customHeight="1" x14ac:dyDescent="0.2">
      <c r="A54" s="2" t="s">
        <v>417</v>
      </c>
      <c r="B54" s="9" t="s">
        <v>419</v>
      </c>
      <c r="C54" s="3" t="s">
        <v>418</v>
      </c>
      <c r="D54" s="4" t="s">
        <v>420</v>
      </c>
      <c r="E54" s="5">
        <v>2800000</v>
      </c>
      <c r="F54" s="6"/>
      <c r="G54" s="6"/>
      <c r="H54" s="5">
        <v>2800000</v>
      </c>
      <c r="I54" s="43">
        <v>0</v>
      </c>
      <c r="J54" s="43">
        <v>0</v>
      </c>
      <c r="K54" s="43">
        <v>0</v>
      </c>
      <c r="L54" s="8">
        <f t="shared" si="1"/>
        <v>2800000</v>
      </c>
      <c r="M54" s="17">
        <v>43550</v>
      </c>
      <c r="N54" s="17">
        <v>43585</v>
      </c>
      <c r="O54" s="10" t="s">
        <v>421</v>
      </c>
      <c r="P54" s="9" t="s">
        <v>567</v>
      </c>
      <c r="Q54" s="3" t="s">
        <v>422</v>
      </c>
      <c r="R54" s="13" t="s">
        <v>423</v>
      </c>
      <c r="S54" s="13" t="s">
        <v>424</v>
      </c>
      <c r="T54" s="13" t="s">
        <v>425</v>
      </c>
      <c r="U54" s="14" t="s">
        <v>426</v>
      </c>
      <c r="V54" s="13" t="s">
        <v>26</v>
      </c>
    </row>
    <row r="55" spans="1:22" ht="84.95" hidden="1" customHeight="1" x14ac:dyDescent="0.2">
      <c r="A55" s="2" t="s">
        <v>469</v>
      </c>
      <c r="B55" s="9" t="s">
        <v>471</v>
      </c>
      <c r="C55" s="3" t="s">
        <v>470</v>
      </c>
      <c r="D55" s="4" t="s">
        <v>472</v>
      </c>
      <c r="E55" s="5">
        <v>50000000</v>
      </c>
      <c r="F55" s="6"/>
      <c r="G55" s="6"/>
      <c r="H55" s="5">
        <v>50000000</v>
      </c>
      <c r="I55" s="43">
        <v>0</v>
      </c>
      <c r="J55" s="43">
        <v>0</v>
      </c>
      <c r="K55" s="43">
        <v>0</v>
      </c>
      <c r="L55" s="8">
        <f t="shared" si="1"/>
        <v>50000000</v>
      </c>
      <c r="M55" s="17">
        <v>43552</v>
      </c>
      <c r="N55" s="17">
        <v>43830</v>
      </c>
      <c r="O55" s="10" t="s">
        <v>1559</v>
      </c>
      <c r="P55" s="9" t="s">
        <v>615</v>
      </c>
      <c r="Q55" s="3" t="s">
        <v>473</v>
      </c>
      <c r="R55" s="13" t="s">
        <v>474</v>
      </c>
      <c r="S55" s="13" t="s">
        <v>475</v>
      </c>
      <c r="T55" s="13" t="s">
        <v>476</v>
      </c>
      <c r="U55" s="14" t="s">
        <v>477</v>
      </c>
      <c r="V55" s="13" t="s">
        <v>26</v>
      </c>
    </row>
    <row r="56" spans="1:22" ht="84.95" hidden="1" customHeight="1" x14ac:dyDescent="0.2">
      <c r="A56" s="2" t="s">
        <v>427</v>
      </c>
      <c r="B56" s="9" t="s">
        <v>428</v>
      </c>
      <c r="C56" s="3" t="s">
        <v>66</v>
      </c>
      <c r="D56" s="4" t="s">
        <v>429</v>
      </c>
      <c r="E56" s="5">
        <v>22000000</v>
      </c>
      <c r="F56" s="6"/>
      <c r="G56" s="6"/>
      <c r="H56" s="5">
        <v>22000000</v>
      </c>
      <c r="I56" s="43">
        <v>0</v>
      </c>
      <c r="J56" s="43">
        <v>0</v>
      </c>
      <c r="K56" s="43">
        <v>0</v>
      </c>
      <c r="L56" s="8">
        <f t="shared" si="1"/>
        <v>22000000</v>
      </c>
      <c r="M56" s="17">
        <v>43552</v>
      </c>
      <c r="N56" s="17">
        <v>44012</v>
      </c>
      <c r="O56" s="10" t="s">
        <v>1372</v>
      </c>
      <c r="P56" s="9" t="s">
        <v>615</v>
      </c>
      <c r="Q56" s="3" t="s">
        <v>69</v>
      </c>
      <c r="R56" s="13" t="s">
        <v>405</v>
      </c>
      <c r="S56" s="13" t="s">
        <v>70</v>
      </c>
      <c r="T56" s="13" t="s">
        <v>71</v>
      </c>
      <c r="U56" s="14" t="s">
        <v>430</v>
      </c>
      <c r="V56" s="13" t="s">
        <v>73</v>
      </c>
    </row>
    <row r="57" spans="1:22" ht="131.25" hidden="1" customHeight="1" x14ac:dyDescent="0.2">
      <c r="A57" s="2" t="s">
        <v>797</v>
      </c>
      <c r="B57" s="9" t="s">
        <v>798</v>
      </c>
      <c r="C57" s="3" t="s">
        <v>2045</v>
      </c>
      <c r="D57" s="4" t="s">
        <v>799</v>
      </c>
      <c r="E57" s="5">
        <v>1400000000</v>
      </c>
      <c r="F57" s="6">
        <f>400000000+200000000</f>
        <v>600000000</v>
      </c>
      <c r="G57" s="6"/>
      <c r="H57" s="5">
        <v>1400000000</v>
      </c>
      <c r="I57" s="43">
        <f>400000000+200000000</f>
        <v>600000000</v>
      </c>
      <c r="J57" s="43">
        <v>0</v>
      </c>
      <c r="K57" s="43">
        <v>0</v>
      </c>
      <c r="L57" s="8">
        <f t="shared" si="1"/>
        <v>2000000000</v>
      </c>
      <c r="M57" s="17">
        <v>43558</v>
      </c>
      <c r="N57" s="17">
        <v>44074</v>
      </c>
      <c r="O57" s="10" t="s">
        <v>800</v>
      </c>
      <c r="P57" s="9" t="s">
        <v>615</v>
      </c>
      <c r="Q57" s="3" t="s">
        <v>801</v>
      </c>
      <c r="R57" s="13" t="s">
        <v>802</v>
      </c>
      <c r="S57" s="13" t="s">
        <v>803</v>
      </c>
      <c r="T57" s="13" t="s">
        <v>804</v>
      </c>
      <c r="U57" s="14" t="s">
        <v>805</v>
      </c>
      <c r="V57" s="13" t="s">
        <v>26</v>
      </c>
    </row>
    <row r="58" spans="1:22" ht="84.95" hidden="1" customHeight="1" x14ac:dyDescent="0.2">
      <c r="A58" s="2" t="s">
        <v>478</v>
      </c>
      <c r="B58" s="9" t="s">
        <v>480</v>
      </c>
      <c r="C58" s="3" t="s">
        <v>479</v>
      </c>
      <c r="D58" s="4" t="s">
        <v>481</v>
      </c>
      <c r="E58" s="5">
        <v>76154220</v>
      </c>
      <c r="F58" s="6">
        <v>9307738</v>
      </c>
      <c r="G58" s="6"/>
      <c r="H58" s="40">
        <f>E58-F58</f>
        <v>66846482</v>
      </c>
      <c r="I58" s="43">
        <v>0</v>
      </c>
      <c r="J58" s="43">
        <v>0</v>
      </c>
      <c r="K58" s="43">
        <v>0</v>
      </c>
      <c r="L58" s="8">
        <f t="shared" si="1"/>
        <v>66846482</v>
      </c>
      <c r="M58" s="17">
        <v>43560</v>
      </c>
      <c r="N58" s="17">
        <v>43830</v>
      </c>
      <c r="O58" s="10" t="s">
        <v>482</v>
      </c>
      <c r="P58" s="9" t="s">
        <v>615</v>
      </c>
      <c r="Q58" s="3" t="s">
        <v>479</v>
      </c>
      <c r="R58" s="13" t="s">
        <v>483</v>
      </c>
      <c r="S58" s="13" t="s">
        <v>484</v>
      </c>
      <c r="T58" s="13" t="s">
        <v>485</v>
      </c>
      <c r="U58" s="14" t="s">
        <v>486</v>
      </c>
      <c r="V58" s="13" t="s">
        <v>26</v>
      </c>
    </row>
    <row r="59" spans="1:22" ht="84.95" hidden="1" customHeight="1" x14ac:dyDescent="0.2">
      <c r="A59" s="2" t="s">
        <v>921</v>
      </c>
      <c r="B59" s="9" t="s">
        <v>1404</v>
      </c>
      <c r="C59" s="3" t="s">
        <v>922</v>
      </c>
      <c r="D59" s="4" t="s">
        <v>923</v>
      </c>
      <c r="E59" s="5">
        <v>15000000</v>
      </c>
      <c r="F59" s="6"/>
      <c r="G59" s="6"/>
      <c r="H59" s="5">
        <v>15000000</v>
      </c>
      <c r="I59" s="43">
        <v>0</v>
      </c>
      <c r="J59" s="43">
        <v>0</v>
      </c>
      <c r="K59" s="43">
        <v>0</v>
      </c>
      <c r="L59" s="8">
        <f t="shared" si="1"/>
        <v>15000000</v>
      </c>
      <c r="M59" s="17">
        <v>43552</v>
      </c>
      <c r="N59" s="17">
        <v>43830</v>
      </c>
      <c r="O59" s="10" t="s">
        <v>1372</v>
      </c>
      <c r="P59" s="9" t="s">
        <v>615</v>
      </c>
      <c r="Q59" s="3" t="s">
        <v>924</v>
      </c>
      <c r="R59" s="13" t="s">
        <v>925</v>
      </c>
      <c r="S59" s="13" t="s">
        <v>926</v>
      </c>
      <c r="T59" s="13" t="s">
        <v>927</v>
      </c>
      <c r="U59" s="14" t="s">
        <v>928</v>
      </c>
      <c r="V59" s="13" t="s">
        <v>26</v>
      </c>
    </row>
    <row r="60" spans="1:22" ht="84.95" hidden="1" customHeight="1" x14ac:dyDescent="0.2">
      <c r="A60" s="2" t="s">
        <v>929</v>
      </c>
      <c r="B60" s="9" t="s">
        <v>1404</v>
      </c>
      <c r="C60" s="3" t="s">
        <v>930</v>
      </c>
      <c r="D60" s="4" t="s">
        <v>923</v>
      </c>
      <c r="E60" s="5">
        <v>90000000</v>
      </c>
      <c r="F60" s="6"/>
      <c r="G60" s="6"/>
      <c r="H60" s="5">
        <v>90000000</v>
      </c>
      <c r="I60" s="43">
        <v>0</v>
      </c>
      <c r="J60" s="43">
        <v>0</v>
      </c>
      <c r="K60" s="43">
        <v>0</v>
      </c>
      <c r="L60" s="8">
        <f t="shared" si="1"/>
        <v>90000000</v>
      </c>
      <c r="M60" s="17">
        <v>43552</v>
      </c>
      <c r="N60" s="17">
        <v>43830</v>
      </c>
      <c r="O60" s="10" t="s">
        <v>1372</v>
      </c>
      <c r="P60" s="9" t="s">
        <v>615</v>
      </c>
      <c r="Q60" s="3" t="s">
        <v>931</v>
      </c>
      <c r="R60" s="13" t="s">
        <v>932</v>
      </c>
      <c r="S60" s="13" t="s">
        <v>933</v>
      </c>
      <c r="T60" s="13" t="s">
        <v>934</v>
      </c>
      <c r="U60" s="14" t="s">
        <v>935</v>
      </c>
      <c r="V60" s="13" t="s">
        <v>26</v>
      </c>
    </row>
    <row r="61" spans="1:22" ht="84.95" hidden="1" customHeight="1" x14ac:dyDescent="0.2">
      <c r="A61" s="2" t="s">
        <v>676</v>
      </c>
      <c r="B61" s="9" t="s">
        <v>1404</v>
      </c>
      <c r="C61" s="3" t="s">
        <v>677</v>
      </c>
      <c r="D61" s="4" t="s">
        <v>686</v>
      </c>
      <c r="E61" s="5">
        <v>100000000</v>
      </c>
      <c r="F61" s="25"/>
      <c r="G61" s="25">
        <v>20000000</v>
      </c>
      <c r="H61" s="5">
        <f>100000000-20000000</f>
        <v>80000000</v>
      </c>
      <c r="I61" s="43">
        <v>0</v>
      </c>
      <c r="J61" s="43">
        <v>0</v>
      </c>
      <c r="K61" s="43">
        <v>0</v>
      </c>
      <c r="L61" s="8">
        <f t="shared" si="1"/>
        <v>80000000</v>
      </c>
      <c r="M61" s="17">
        <v>43552</v>
      </c>
      <c r="N61" s="17">
        <v>43830</v>
      </c>
      <c r="O61" s="10" t="s">
        <v>390</v>
      </c>
      <c r="P61" s="9" t="s">
        <v>615</v>
      </c>
      <c r="Q61" s="3" t="s">
        <v>678</v>
      </c>
      <c r="R61" s="13" t="s">
        <v>679</v>
      </c>
      <c r="S61" s="13" t="s">
        <v>680</v>
      </c>
      <c r="T61" s="13" t="s">
        <v>681</v>
      </c>
      <c r="U61" s="14" t="s">
        <v>682</v>
      </c>
      <c r="V61" s="13" t="s">
        <v>683</v>
      </c>
    </row>
    <row r="62" spans="1:22" ht="84.95" hidden="1" customHeight="1" x14ac:dyDescent="0.2">
      <c r="A62" s="2" t="s">
        <v>684</v>
      </c>
      <c r="B62" s="9" t="s">
        <v>1404</v>
      </c>
      <c r="C62" s="3" t="s">
        <v>685</v>
      </c>
      <c r="D62" s="4" t="s">
        <v>686</v>
      </c>
      <c r="E62" s="5">
        <v>293000000</v>
      </c>
      <c r="F62" s="25"/>
      <c r="G62" s="25">
        <v>163000000</v>
      </c>
      <c r="H62" s="5">
        <f>293000000-163000000</f>
        <v>130000000</v>
      </c>
      <c r="I62" s="43">
        <v>0</v>
      </c>
      <c r="J62" s="43">
        <v>0</v>
      </c>
      <c r="K62" s="43">
        <v>0</v>
      </c>
      <c r="L62" s="8">
        <f t="shared" si="1"/>
        <v>130000000</v>
      </c>
      <c r="M62" s="17">
        <v>43552</v>
      </c>
      <c r="N62" s="17">
        <v>43830</v>
      </c>
      <c r="O62" s="24" t="s">
        <v>920</v>
      </c>
      <c r="P62" s="9" t="s">
        <v>615</v>
      </c>
      <c r="Q62" s="3" t="s">
        <v>687</v>
      </c>
      <c r="R62" s="13" t="s">
        <v>688</v>
      </c>
      <c r="S62" s="13" t="s">
        <v>689</v>
      </c>
      <c r="T62" s="13" t="s">
        <v>690</v>
      </c>
      <c r="U62" s="14" t="s">
        <v>691</v>
      </c>
      <c r="V62" s="13" t="s">
        <v>683</v>
      </c>
    </row>
    <row r="63" spans="1:22" ht="84.95" hidden="1" customHeight="1" x14ac:dyDescent="0.2">
      <c r="A63" s="2" t="s">
        <v>936</v>
      </c>
      <c r="B63" s="9" t="s">
        <v>1404</v>
      </c>
      <c r="C63" s="3" t="s">
        <v>937</v>
      </c>
      <c r="D63" s="4" t="s">
        <v>686</v>
      </c>
      <c r="E63" s="5">
        <v>15000000</v>
      </c>
      <c r="F63" s="6"/>
      <c r="G63" s="6"/>
      <c r="H63" s="5">
        <v>15000000</v>
      </c>
      <c r="I63" s="43">
        <v>0</v>
      </c>
      <c r="J63" s="43">
        <v>0</v>
      </c>
      <c r="K63" s="43">
        <v>0</v>
      </c>
      <c r="L63" s="8">
        <f t="shared" si="1"/>
        <v>15000000</v>
      </c>
      <c r="M63" s="17">
        <v>43552</v>
      </c>
      <c r="N63" s="17">
        <v>43830</v>
      </c>
      <c r="O63" s="24" t="s">
        <v>920</v>
      </c>
      <c r="P63" s="9" t="s">
        <v>615</v>
      </c>
      <c r="Q63" s="3" t="s">
        <v>687</v>
      </c>
      <c r="R63" s="13" t="s">
        <v>688</v>
      </c>
      <c r="S63" s="13" t="s">
        <v>689</v>
      </c>
      <c r="T63" s="13" t="s">
        <v>690</v>
      </c>
      <c r="U63" s="14" t="s">
        <v>691</v>
      </c>
      <c r="V63" s="13" t="s">
        <v>683</v>
      </c>
    </row>
    <row r="64" spans="1:22" ht="84.95" hidden="1" customHeight="1" x14ac:dyDescent="0.2">
      <c r="A64" s="2" t="s">
        <v>692</v>
      </c>
      <c r="B64" s="9" t="s">
        <v>1588</v>
      </c>
      <c r="C64" s="3" t="s">
        <v>693</v>
      </c>
      <c r="D64" s="4" t="s">
        <v>686</v>
      </c>
      <c r="E64" s="5">
        <v>97000000</v>
      </c>
      <c r="F64" s="6"/>
      <c r="G64" s="6"/>
      <c r="H64" s="5">
        <v>97000000</v>
      </c>
      <c r="I64" s="43">
        <v>0</v>
      </c>
      <c r="J64" s="43">
        <v>0</v>
      </c>
      <c r="K64" s="43">
        <v>0</v>
      </c>
      <c r="L64" s="8">
        <f t="shared" si="1"/>
        <v>97000000</v>
      </c>
      <c r="M64" s="17">
        <v>43552</v>
      </c>
      <c r="N64" s="17">
        <v>43830</v>
      </c>
      <c r="O64" s="10" t="s">
        <v>919</v>
      </c>
      <c r="P64" s="9" t="s">
        <v>615</v>
      </c>
      <c r="Q64" s="3" t="s">
        <v>694</v>
      </c>
      <c r="R64" s="13" t="s">
        <v>695</v>
      </c>
      <c r="S64" s="13" t="s">
        <v>696</v>
      </c>
      <c r="T64" s="13" t="s">
        <v>697</v>
      </c>
      <c r="U64" s="14" t="s">
        <v>698</v>
      </c>
      <c r="V64" s="13" t="s">
        <v>683</v>
      </c>
    </row>
    <row r="65" spans="1:22" ht="84.95" hidden="1" customHeight="1" x14ac:dyDescent="0.2">
      <c r="A65" s="2" t="s">
        <v>938</v>
      </c>
      <c r="B65" s="9" t="s">
        <v>1404</v>
      </c>
      <c r="C65" s="3" t="s">
        <v>939</v>
      </c>
      <c r="D65" s="4" t="s">
        <v>686</v>
      </c>
      <c r="E65" s="5">
        <v>90000000</v>
      </c>
      <c r="F65" s="6"/>
      <c r="G65" s="6"/>
      <c r="H65" s="5">
        <v>90000000</v>
      </c>
      <c r="I65" s="43">
        <v>0</v>
      </c>
      <c r="J65" s="43">
        <v>0</v>
      </c>
      <c r="K65" s="43">
        <v>0</v>
      </c>
      <c r="L65" s="8">
        <f t="shared" si="1"/>
        <v>90000000</v>
      </c>
      <c r="M65" s="17">
        <v>43552</v>
      </c>
      <c r="N65" s="17">
        <v>43830</v>
      </c>
      <c r="O65" s="10" t="s">
        <v>379</v>
      </c>
      <c r="P65" s="9" t="s">
        <v>615</v>
      </c>
      <c r="Q65" s="3" t="s">
        <v>940</v>
      </c>
      <c r="R65" s="13" t="s">
        <v>941</v>
      </c>
      <c r="S65" s="13" t="s">
        <v>942</v>
      </c>
      <c r="T65" s="13" t="s">
        <v>943</v>
      </c>
      <c r="U65" s="14" t="s">
        <v>944</v>
      </c>
      <c r="V65" s="13" t="s">
        <v>683</v>
      </c>
    </row>
    <row r="66" spans="1:22" ht="84.95" hidden="1" customHeight="1" x14ac:dyDescent="0.2">
      <c r="A66" s="2" t="s">
        <v>699</v>
      </c>
      <c r="B66" s="9" t="s">
        <v>1404</v>
      </c>
      <c r="C66" s="3" t="s">
        <v>3308</v>
      </c>
      <c r="D66" s="4" t="s">
        <v>686</v>
      </c>
      <c r="E66" s="5">
        <v>70000000</v>
      </c>
      <c r="F66" s="6"/>
      <c r="G66" s="6"/>
      <c r="H66" s="5">
        <v>70000000</v>
      </c>
      <c r="I66" s="43">
        <v>0</v>
      </c>
      <c r="J66" s="43">
        <v>0</v>
      </c>
      <c r="K66" s="43">
        <v>0</v>
      </c>
      <c r="L66" s="8">
        <f t="shared" si="1"/>
        <v>70000000</v>
      </c>
      <c r="M66" s="17">
        <v>43552</v>
      </c>
      <c r="N66" s="17">
        <v>44165</v>
      </c>
      <c r="O66" s="10" t="s">
        <v>379</v>
      </c>
      <c r="P66" s="9" t="s">
        <v>615</v>
      </c>
      <c r="Q66" s="3" t="s">
        <v>700</v>
      </c>
      <c r="R66" s="13" t="s">
        <v>701</v>
      </c>
      <c r="S66" s="13" t="s">
        <v>702</v>
      </c>
      <c r="T66" s="13" t="s">
        <v>703</v>
      </c>
      <c r="U66" s="14" t="s">
        <v>704</v>
      </c>
      <c r="V66" s="13" t="s">
        <v>705</v>
      </c>
    </row>
    <row r="67" spans="1:22" ht="84.95" hidden="1" customHeight="1" x14ac:dyDescent="0.2">
      <c r="A67" s="2" t="s">
        <v>706</v>
      </c>
      <c r="B67" s="9" t="s">
        <v>1404</v>
      </c>
      <c r="C67" s="3" t="s">
        <v>707</v>
      </c>
      <c r="D67" s="4" t="s">
        <v>686</v>
      </c>
      <c r="E67" s="5">
        <v>12750000</v>
      </c>
      <c r="F67" s="6"/>
      <c r="G67" s="6"/>
      <c r="H67" s="5">
        <v>12750000</v>
      </c>
      <c r="I67" s="43">
        <v>0</v>
      </c>
      <c r="J67" s="43">
        <v>0</v>
      </c>
      <c r="K67" s="43">
        <v>0</v>
      </c>
      <c r="L67" s="8">
        <f t="shared" si="1"/>
        <v>12750000</v>
      </c>
      <c r="M67" s="17">
        <v>43552</v>
      </c>
      <c r="N67" s="17">
        <v>43830</v>
      </c>
      <c r="O67" s="10" t="s">
        <v>708</v>
      </c>
      <c r="P67" s="9" t="s">
        <v>615</v>
      </c>
      <c r="Q67" s="3" t="s">
        <v>709</v>
      </c>
      <c r="R67" s="13" t="s">
        <v>710</v>
      </c>
      <c r="S67" s="13" t="s">
        <v>711</v>
      </c>
      <c r="T67" s="13" t="s">
        <v>712</v>
      </c>
      <c r="U67" s="14" t="s">
        <v>713</v>
      </c>
      <c r="V67" s="13" t="s">
        <v>26</v>
      </c>
    </row>
    <row r="68" spans="1:22" ht="84.95" hidden="1" customHeight="1" x14ac:dyDescent="0.2">
      <c r="A68" s="2" t="s">
        <v>431</v>
      </c>
      <c r="B68" s="9" t="s">
        <v>433</v>
      </c>
      <c r="C68" s="3" t="s">
        <v>432</v>
      </c>
      <c r="D68" s="4" t="s">
        <v>434</v>
      </c>
      <c r="E68" s="5">
        <v>30000000</v>
      </c>
      <c r="F68" s="6"/>
      <c r="G68" s="6"/>
      <c r="H68" s="5">
        <v>30000000</v>
      </c>
      <c r="I68" s="43">
        <v>0</v>
      </c>
      <c r="J68" s="43">
        <v>0</v>
      </c>
      <c r="K68" s="43">
        <v>0</v>
      </c>
      <c r="L68" s="8">
        <f t="shared" si="1"/>
        <v>30000000</v>
      </c>
      <c r="M68" s="17">
        <v>43556</v>
      </c>
      <c r="N68" s="17">
        <v>43708</v>
      </c>
      <c r="O68" s="10" t="s">
        <v>440</v>
      </c>
      <c r="P68" s="9" t="s">
        <v>615</v>
      </c>
      <c r="Q68" s="3" t="s">
        <v>435</v>
      </c>
      <c r="R68" s="13" t="s">
        <v>436</v>
      </c>
      <c r="S68" s="13" t="s">
        <v>437</v>
      </c>
      <c r="T68" s="13" t="s">
        <v>438</v>
      </c>
      <c r="U68" s="14" t="s">
        <v>439</v>
      </c>
      <c r="V68" s="13" t="s">
        <v>26</v>
      </c>
    </row>
    <row r="69" spans="1:22" ht="84.95" hidden="1" customHeight="1" x14ac:dyDescent="0.2">
      <c r="A69" s="2" t="s">
        <v>487</v>
      </c>
      <c r="B69" s="9" t="s">
        <v>489</v>
      </c>
      <c r="C69" s="3" t="s">
        <v>488</v>
      </c>
      <c r="D69" s="4" t="s">
        <v>490</v>
      </c>
      <c r="E69" s="5">
        <v>47386700</v>
      </c>
      <c r="F69" s="6"/>
      <c r="G69" s="6"/>
      <c r="H69" s="5">
        <v>47386700</v>
      </c>
      <c r="I69" s="43">
        <v>0</v>
      </c>
      <c r="J69" s="43">
        <v>0</v>
      </c>
      <c r="K69" s="43">
        <v>0</v>
      </c>
      <c r="L69" s="8">
        <f t="shared" si="1"/>
        <v>47386700</v>
      </c>
      <c r="M69" s="17">
        <v>43556</v>
      </c>
      <c r="N69" s="17">
        <v>43799</v>
      </c>
      <c r="O69" s="10" t="s">
        <v>491</v>
      </c>
      <c r="P69" s="9" t="s">
        <v>567</v>
      </c>
      <c r="Q69" s="3" t="s">
        <v>492</v>
      </c>
      <c r="R69" s="13" t="s">
        <v>493</v>
      </c>
      <c r="S69" s="13" t="s">
        <v>494</v>
      </c>
      <c r="T69" s="13" t="s">
        <v>495</v>
      </c>
      <c r="U69" s="14" t="s">
        <v>496</v>
      </c>
      <c r="V69" s="13" t="s">
        <v>497</v>
      </c>
    </row>
    <row r="70" spans="1:22" ht="84.95" hidden="1" customHeight="1" x14ac:dyDescent="0.2">
      <c r="A70" s="2" t="s">
        <v>498</v>
      </c>
      <c r="B70" s="9" t="s">
        <v>3283</v>
      </c>
      <c r="C70" s="3" t="s">
        <v>499</v>
      </c>
      <c r="D70" s="4" t="s">
        <v>500</v>
      </c>
      <c r="E70" s="5">
        <v>44610650</v>
      </c>
      <c r="F70" s="6"/>
      <c r="G70" s="6"/>
      <c r="H70" s="5">
        <v>44610650</v>
      </c>
      <c r="I70" s="43">
        <v>0</v>
      </c>
      <c r="J70" s="43">
        <v>0</v>
      </c>
      <c r="K70" s="43">
        <v>0</v>
      </c>
      <c r="L70" s="8">
        <f t="shared" si="1"/>
        <v>44610650</v>
      </c>
      <c r="M70" s="17">
        <v>43557</v>
      </c>
      <c r="N70" s="17">
        <v>43784</v>
      </c>
      <c r="O70" s="10" t="s">
        <v>981</v>
      </c>
      <c r="P70" s="9" t="s">
        <v>567</v>
      </c>
      <c r="Q70" s="3" t="s">
        <v>501</v>
      </c>
      <c r="R70" s="13" t="s">
        <v>502</v>
      </c>
      <c r="S70" s="13" t="s">
        <v>503</v>
      </c>
      <c r="T70" s="13" t="s">
        <v>504</v>
      </c>
      <c r="U70" s="14" t="s">
        <v>505</v>
      </c>
      <c r="V70" s="13" t="s">
        <v>26</v>
      </c>
    </row>
    <row r="71" spans="1:22" ht="84.95" hidden="1" customHeight="1" x14ac:dyDescent="0.2">
      <c r="A71" s="2" t="s">
        <v>515</v>
      </c>
      <c r="B71" s="9" t="s">
        <v>516</v>
      </c>
      <c r="C71" s="3" t="s">
        <v>66</v>
      </c>
      <c r="D71" s="4" t="s">
        <v>517</v>
      </c>
      <c r="E71" s="5">
        <v>86050335</v>
      </c>
      <c r="F71" s="25"/>
      <c r="G71" s="25">
        <v>11727</v>
      </c>
      <c r="H71" s="5">
        <f>86050335-11727</f>
        <v>86038608</v>
      </c>
      <c r="I71" s="43">
        <v>0</v>
      </c>
      <c r="J71" s="43">
        <v>0</v>
      </c>
      <c r="K71" s="43">
        <v>0</v>
      </c>
      <c r="L71" s="8">
        <f t="shared" si="1"/>
        <v>86038608</v>
      </c>
      <c r="M71" s="17">
        <v>43556</v>
      </c>
      <c r="N71" s="17">
        <v>43830</v>
      </c>
      <c r="O71" s="10" t="s">
        <v>3314</v>
      </c>
      <c r="P71" s="9" t="s">
        <v>551</v>
      </c>
      <c r="Q71" s="3" t="s">
        <v>69</v>
      </c>
      <c r="R71" s="13" t="s">
        <v>405</v>
      </c>
      <c r="S71" s="13" t="s">
        <v>70</v>
      </c>
      <c r="T71" s="13" t="s">
        <v>71</v>
      </c>
      <c r="U71" s="14" t="s">
        <v>518</v>
      </c>
      <c r="V71" s="13" t="s">
        <v>73</v>
      </c>
    </row>
    <row r="72" spans="1:22" ht="84.95" hidden="1" customHeight="1" x14ac:dyDescent="0.2">
      <c r="A72" s="2" t="s">
        <v>519</v>
      </c>
      <c r="B72" s="9" t="s">
        <v>516</v>
      </c>
      <c r="C72" s="3" t="s">
        <v>520</v>
      </c>
      <c r="D72" s="4" t="s">
        <v>517</v>
      </c>
      <c r="E72" s="5">
        <v>328000000</v>
      </c>
      <c r="F72" s="6"/>
      <c r="G72" s="25">
        <v>410000</v>
      </c>
      <c r="H72" s="5">
        <v>328000000</v>
      </c>
      <c r="I72" s="43">
        <v>0</v>
      </c>
      <c r="J72" s="43">
        <v>0</v>
      </c>
      <c r="K72" s="43">
        <v>0</v>
      </c>
      <c r="L72" s="8">
        <f t="shared" si="1"/>
        <v>328000000</v>
      </c>
      <c r="M72" s="17">
        <v>43556</v>
      </c>
      <c r="N72" s="17">
        <v>44165</v>
      </c>
      <c r="O72" s="10" t="s">
        <v>3314</v>
      </c>
      <c r="P72" s="9" t="s">
        <v>551</v>
      </c>
      <c r="Q72" s="3" t="s">
        <v>521</v>
      </c>
      <c r="R72" s="13" t="s">
        <v>522</v>
      </c>
      <c r="S72" s="13" t="s">
        <v>523</v>
      </c>
      <c r="T72" s="13" t="s">
        <v>524</v>
      </c>
      <c r="U72" s="14" t="s">
        <v>525</v>
      </c>
      <c r="V72" s="13" t="s">
        <v>26</v>
      </c>
    </row>
    <row r="73" spans="1:22" ht="84.95" hidden="1" customHeight="1" x14ac:dyDescent="0.2">
      <c r="A73" s="2" t="s">
        <v>526</v>
      </c>
      <c r="B73" s="9" t="s">
        <v>516</v>
      </c>
      <c r="C73" s="3" t="s">
        <v>91</v>
      </c>
      <c r="D73" s="4" t="s">
        <v>517</v>
      </c>
      <c r="E73" s="5">
        <v>72015081</v>
      </c>
      <c r="F73" s="6"/>
      <c r="G73" s="6"/>
      <c r="H73" s="5">
        <v>72015081</v>
      </c>
      <c r="I73" s="43">
        <v>0</v>
      </c>
      <c r="J73" s="43">
        <v>0</v>
      </c>
      <c r="K73" s="43">
        <v>0</v>
      </c>
      <c r="L73" s="8">
        <f t="shared" si="1"/>
        <v>72015081</v>
      </c>
      <c r="M73" s="17">
        <v>43556</v>
      </c>
      <c r="N73" s="17">
        <v>44165</v>
      </c>
      <c r="O73" s="10" t="s">
        <v>3314</v>
      </c>
      <c r="P73" s="9" t="s">
        <v>551</v>
      </c>
      <c r="Q73" s="3" t="s">
        <v>94</v>
      </c>
      <c r="R73" s="13" t="s">
        <v>402</v>
      </c>
      <c r="S73" s="13" t="s">
        <v>95</v>
      </c>
      <c r="T73" s="13" t="s">
        <v>527</v>
      </c>
      <c r="U73" s="14" t="s">
        <v>97</v>
      </c>
      <c r="V73" s="13" t="s">
        <v>26</v>
      </c>
    </row>
    <row r="74" spans="1:22" ht="84.95" hidden="1" customHeight="1" x14ac:dyDescent="0.2">
      <c r="A74" s="2" t="s">
        <v>528</v>
      </c>
      <c r="B74" s="9" t="s">
        <v>516</v>
      </c>
      <c r="C74" s="3" t="s">
        <v>529</v>
      </c>
      <c r="D74" s="4" t="s">
        <v>517</v>
      </c>
      <c r="E74" s="5">
        <v>112151306</v>
      </c>
      <c r="F74" s="6"/>
      <c r="G74" s="6"/>
      <c r="H74" s="5">
        <v>112151306</v>
      </c>
      <c r="I74" s="43">
        <v>0</v>
      </c>
      <c r="J74" s="43">
        <v>0</v>
      </c>
      <c r="K74" s="43">
        <v>0</v>
      </c>
      <c r="L74" s="8">
        <f t="shared" si="1"/>
        <v>112151306</v>
      </c>
      <c r="M74" s="17">
        <v>43556</v>
      </c>
      <c r="N74" s="17">
        <v>44165</v>
      </c>
      <c r="O74" s="10" t="s">
        <v>3314</v>
      </c>
      <c r="P74" s="9" t="s">
        <v>551</v>
      </c>
      <c r="Q74" s="3" t="s">
        <v>530</v>
      </c>
      <c r="R74" s="13" t="s">
        <v>531</v>
      </c>
      <c r="S74" s="13" t="s">
        <v>532</v>
      </c>
      <c r="T74" s="13" t="s">
        <v>533</v>
      </c>
      <c r="U74" s="14" t="s">
        <v>534</v>
      </c>
      <c r="V74" s="13" t="s">
        <v>26</v>
      </c>
    </row>
    <row r="75" spans="1:22" ht="104.25" hidden="1" customHeight="1" x14ac:dyDescent="0.2">
      <c r="A75" s="2" t="s">
        <v>535</v>
      </c>
      <c r="B75" s="9" t="s">
        <v>536</v>
      </c>
      <c r="C75" s="3" t="s">
        <v>432</v>
      </c>
      <c r="D75" s="4" t="s">
        <v>537</v>
      </c>
      <c r="E75" s="5">
        <v>50700000</v>
      </c>
      <c r="F75" s="6"/>
      <c r="G75" s="6"/>
      <c r="H75" s="5">
        <v>50700000</v>
      </c>
      <c r="I75" s="43">
        <v>0</v>
      </c>
      <c r="J75" s="43">
        <v>0</v>
      </c>
      <c r="K75" s="43">
        <v>0</v>
      </c>
      <c r="L75" s="8">
        <f t="shared" si="1"/>
        <v>50700000</v>
      </c>
      <c r="M75" s="17">
        <v>43558</v>
      </c>
      <c r="N75" s="17">
        <v>44196</v>
      </c>
      <c r="O75" s="10" t="s">
        <v>538</v>
      </c>
      <c r="P75" s="9" t="s">
        <v>615</v>
      </c>
      <c r="Q75" s="3" t="s">
        <v>435</v>
      </c>
      <c r="R75" s="13" t="s">
        <v>436</v>
      </c>
      <c r="S75" s="13" t="s">
        <v>437</v>
      </c>
      <c r="T75" s="13" t="s">
        <v>438</v>
      </c>
      <c r="U75" s="14" t="s">
        <v>439</v>
      </c>
      <c r="V75" s="13" t="s">
        <v>26</v>
      </c>
    </row>
    <row r="76" spans="1:22" ht="84.95" hidden="1" customHeight="1" x14ac:dyDescent="0.2">
      <c r="A76" s="2" t="s">
        <v>539</v>
      </c>
      <c r="B76" s="9" t="s">
        <v>1589</v>
      </c>
      <c r="C76" s="3" t="s">
        <v>2757</v>
      </c>
      <c r="D76" s="4" t="s">
        <v>540</v>
      </c>
      <c r="E76" s="5">
        <v>200000000</v>
      </c>
      <c r="F76" s="6"/>
      <c r="G76" s="6"/>
      <c r="H76" s="5">
        <v>200000000</v>
      </c>
      <c r="I76" s="43">
        <v>0</v>
      </c>
      <c r="J76" s="43">
        <v>0</v>
      </c>
      <c r="K76" s="43">
        <v>0</v>
      </c>
      <c r="L76" s="8">
        <f t="shared" si="1"/>
        <v>200000000</v>
      </c>
      <c r="M76" s="17">
        <v>43559</v>
      </c>
      <c r="N76" s="17">
        <v>44165</v>
      </c>
      <c r="O76" s="10" t="s">
        <v>541</v>
      </c>
      <c r="P76" s="9" t="s">
        <v>615</v>
      </c>
      <c r="Q76" s="3" t="s">
        <v>542</v>
      </c>
      <c r="R76" s="13" t="s">
        <v>543</v>
      </c>
      <c r="S76" s="13" t="s">
        <v>544</v>
      </c>
      <c r="T76" s="13" t="s">
        <v>545</v>
      </c>
      <c r="U76" s="14" t="s">
        <v>546</v>
      </c>
      <c r="V76" s="13" t="s">
        <v>26</v>
      </c>
    </row>
    <row r="77" spans="1:22" ht="84.95" hidden="1" customHeight="1" x14ac:dyDescent="0.2">
      <c r="A77" s="2" t="s">
        <v>506</v>
      </c>
      <c r="B77" s="9" t="s">
        <v>508</v>
      </c>
      <c r="C77" s="3" t="s">
        <v>507</v>
      </c>
      <c r="D77" s="4" t="s">
        <v>509</v>
      </c>
      <c r="E77" s="5">
        <v>30996000</v>
      </c>
      <c r="F77" s="6"/>
      <c r="G77" s="6"/>
      <c r="H77" s="5">
        <v>30996000</v>
      </c>
      <c r="I77" s="43">
        <v>0</v>
      </c>
      <c r="J77" s="43">
        <v>0</v>
      </c>
      <c r="K77" s="43">
        <v>0</v>
      </c>
      <c r="L77" s="8">
        <f t="shared" ref="L77:L108" si="2">SUM(H77:K77)</f>
        <v>30996000</v>
      </c>
      <c r="M77" s="17">
        <v>43559</v>
      </c>
      <c r="N77" s="17">
        <v>43616</v>
      </c>
      <c r="O77" s="10" t="s">
        <v>375</v>
      </c>
      <c r="P77" s="9" t="s">
        <v>567</v>
      </c>
      <c r="Q77" s="3" t="s">
        <v>510</v>
      </c>
      <c r="R77" s="13" t="s">
        <v>511</v>
      </c>
      <c r="S77" s="13" t="s">
        <v>512</v>
      </c>
      <c r="T77" s="13" t="s">
        <v>514</v>
      </c>
      <c r="U77" s="14" t="s">
        <v>513</v>
      </c>
      <c r="V77" s="13" t="s">
        <v>230</v>
      </c>
    </row>
    <row r="78" spans="1:22" ht="84.95" hidden="1" customHeight="1" x14ac:dyDescent="0.2">
      <c r="A78" s="2" t="s">
        <v>900</v>
      </c>
      <c r="B78" s="9" t="s">
        <v>902</v>
      </c>
      <c r="C78" s="3" t="s">
        <v>901</v>
      </c>
      <c r="D78" s="4" t="s">
        <v>903</v>
      </c>
      <c r="E78" s="5">
        <v>53000000</v>
      </c>
      <c r="F78" s="6">
        <v>26500000</v>
      </c>
      <c r="G78" s="6"/>
      <c r="H78" s="5">
        <f>E78+F78</f>
        <v>79500000</v>
      </c>
      <c r="I78" s="43">
        <v>0</v>
      </c>
      <c r="J78" s="43">
        <v>0</v>
      </c>
      <c r="K78" s="43">
        <v>0</v>
      </c>
      <c r="L78" s="8">
        <f t="shared" si="2"/>
        <v>79500000</v>
      </c>
      <c r="M78" s="17">
        <v>43563</v>
      </c>
      <c r="N78" s="17">
        <v>43814</v>
      </c>
      <c r="O78" s="10" t="s">
        <v>904</v>
      </c>
      <c r="P78" s="9" t="s">
        <v>567</v>
      </c>
      <c r="Q78" s="3" t="s">
        <v>905</v>
      </c>
      <c r="R78" s="13" t="s">
        <v>909</v>
      </c>
      <c r="S78" s="13" t="s">
        <v>906</v>
      </c>
      <c r="T78" s="13" t="s">
        <v>907</v>
      </c>
      <c r="U78" s="14" t="s">
        <v>908</v>
      </c>
      <c r="V78" s="13" t="s">
        <v>26</v>
      </c>
    </row>
    <row r="79" spans="1:22" ht="84.95" hidden="1" customHeight="1" x14ac:dyDescent="0.2">
      <c r="A79" s="2" t="s">
        <v>770</v>
      </c>
      <c r="B79" s="9" t="s">
        <v>772</v>
      </c>
      <c r="C79" s="3" t="s">
        <v>771</v>
      </c>
      <c r="D79" s="4" t="s">
        <v>773</v>
      </c>
      <c r="E79" s="5">
        <v>60252336</v>
      </c>
      <c r="F79" s="6">
        <v>24797664</v>
      </c>
      <c r="G79" s="6"/>
      <c r="H79" s="5">
        <f>E79+F79</f>
        <v>85050000</v>
      </c>
      <c r="I79" s="43">
        <v>0</v>
      </c>
      <c r="J79" s="43">
        <v>0</v>
      </c>
      <c r="K79" s="43">
        <v>0</v>
      </c>
      <c r="L79" s="8">
        <f t="shared" si="2"/>
        <v>85050000</v>
      </c>
      <c r="M79" s="17">
        <v>43571</v>
      </c>
      <c r="N79" s="17">
        <v>43814</v>
      </c>
      <c r="O79" s="10" t="s">
        <v>491</v>
      </c>
      <c r="P79" s="9" t="s">
        <v>567</v>
      </c>
      <c r="Q79" s="3" t="s">
        <v>774</v>
      </c>
      <c r="R79" s="13" t="s">
        <v>775</v>
      </c>
      <c r="S79" s="13" t="s">
        <v>3301</v>
      </c>
      <c r="T79" s="13" t="s">
        <v>776</v>
      </c>
      <c r="U79" s="14" t="s">
        <v>777</v>
      </c>
      <c r="V79" s="13" t="s">
        <v>26</v>
      </c>
    </row>
    <row r="80" spans="1:22" ht="84.95" hidden="1" customHeight="1" x14ac:dyDescent="0.2">
      <c r="A80" s="2" t="s">
        <v>669</v>
      </c>
      <c r="B80" s="9" t="s">
        <v>3284</v>
      </c>
      <c r="C80" s="3" t="s">
        <v>670</v>
      </c>
      <c r="D80" s="4" t="s">
        <v>627</v>
      </c>
      <c r="E80" s="5">
        <v>52500000</v>
      </c>
      <c r="F80" s="25"/>
      <c r="G80" s="25">
        <v>4157683</v>
      </c>
      <c r="H80" s="5">
        <f>52500000-4157683</f>
        <v>48342317</v>
      </c>
      <c r="I80" s="43">
        <v>0</v>
      </c>
      <c r="J80" s="43">
        <v>0</v>
      </c>
      <c r="K80" s="43">
        <v>0</v>
      </c>
      <c r="L80" s="8">
        <f t="shared" si="2"/>
        <v>48342317</v>
      </c>
      <c r="M80" s="17">
        <v>43814</v>
      </c>
      <c r="N80" s="17">
        <v>43814</v>
      </c>
      <c r="O80" s="10" t="s">
        <v>628</v>
      </c>
      <c r="P80" s="9" t="s">
        <v>615</v>
      </c>
      <c r="Q80" s="3" t="s">
        <v>671</v>
      </c>
      <c r="R80" s="13" t="s">
        <v>672</v>
      </c>
      <c r="S80" s="13" t="s">
        <v>673</v>
      </c>
      <c r="T80" s="13" t="s">
        <v>674</v>
      </c>
      <c r="U80" s="14" t="s">
        <v>675</v>
      </c>
      <c r="V80" s="13" t="s">
        <v>26</v>
      </c>
    </row>
    <row r="81" spans="1:22" ht="84.95" hidden="1" customHeight="1" x14ac:dyDescent="0.2">
      <c r="A81" s="2" t="s">
        <v>625</v>
      </c>
      <c r="B81" s="9" t="s">
        <v>3284</v>
      </c>
      <c r="C81" s="3" t="s">
        <v>626</v>
      </c>
      <c r="D81" s="4" t="s">
        <v>627</v>
      </c>
      <c r="E81" s="5">
        <v>5000000</v>
      </c>
      <c r="F81" s="6">
        <v>4629000</v>
      </c>
      <c r="G81" s="6"/>
      <c r="H81" s="5">
        <f>E81-F81</f>
        <v>371000</v>
      </c>
      <c r="I81" s="43">
        <v>0</v>
      </c>
      <c r="J81" s="43">
        <v>0</v>
      </c>
      <c r="K81" s="43">
        <v>0</v>
      </c>
      <c r="L81" s="8">
        <f t="shared" si="2"/>
        <v>371000</v>
      </c>
      <c r="M81" s="17">
        <v>43570</v>
      </c>
      <c r="N81" s="17">
        <v>43814</v>
      </c>
      <c r="O81" s="10" t="s">
        <v>628</v>
      </c>
      <c r="P81" s="9" t="s">
        <v>615</v>
      </c>
      <c r="Q81" s="3" t="s">
        <v>629</v>
      </c>
      <c r="R81" s="13" t="s">
        <v>630</v>
      </c>
      <c r="S81" s="13" t="s">
        <v>631</v>
      </c>
      <c r="T81" s="13" t="s">
        <v>632</v>
      </c>
      <c r="U81" s="14" t="s">
        <v>633</v>
      </c>
      <c r="V81" s="13" t="s">
        <v>26</v>
      </c>
    </row>
    <row r="82" spans="1:22" ht="84.95" hidden="1" customHeight="1" x14ac:dyDescent="0.2">
      <c r="A82" s="2" t="s">
        <v>557</v>
      </c>
      <c r="B82" s="9" t="s">
        <v>559</v>
      </c>
      <c r="C82" s="3" t="s">
        <v>558</v>
      </c>
      <c r="D82" s="4" t="s">
        <v>560</v>
      </c>
      <c r="E82" s="5">
        <v>3300000</v>
      </c>
      <c r="F82" s="6"/>
      <c r="G82" s="6"/>
      <c r="H82" s="5">
        <v>3300000</v>
      </c>
      <c r="I82" s="43">
        <v>0</v>
      </c>
      <c r="J82" s="43">
        <v>0</v>
      </c>
      <c r="K82" s="43">
        <v>0</v>
      </c>
      <c r="L82" s="8">
        <f t="shared" si="2"/>
        <v>3300000</v>
      </c>
      <c r="M82" s="17">
        <v>43570</v>
      </c>
      <c r="N82" s="17">
        <v>43781</v>
      </c>
      <c r="O82" s="10" t="s">
        <v>3314</v>
      </c>
      <c r="P82" s="9" t="s">
        <v>551</v>
      </c>
      <c r="Q82" s="3" t="s">
        <v>561</v>
      </c>
      <c r="R82" s="13" t="s">
        <v>562</v>
      </c>
      <c r="S82" s="13" t="s">
        <v>563</v>
      </c>
      <c r="T82" s="13" t="s">
        <v>564</v>
      </c>
      <c r="U82" s="14" t="s">
        <v>565</v>
      </c>
      <c r="V82" s="13" t="s">
        <v>26</v>
      </c>
    </row>
    <row r="83" spans="1:22" ht="84.95" hidden="1" customHeight="1" x14ac:dyDescent="0.2">
      <c r="A83" s="2" t="s">
        <v>634</v>
      </c>
      <c r="B83" s="9" t="s">
        <v>636</v>
      </c>
      <c r="C83" s="3" t="s">
        <v>635</v>
      </c>
      <c r="D83" s="4" t="s">
        <v>637</v>
      </c>
      <c r="E83" s="5">
        <v>1915800</v>
      </c>
      <c r="F83" s="6"/>
      <c r="G83" s="6"/>
      <c r="H83" s="5">
        <v>1915800</v>
      </c>
      <c r="I83" s="43">
        <v>0</v>
      </c>
      <c r="J83" s="43">
        <v>0</v>
      </c>
      <c r="K83" s="43">
        <v>0</v>
      </c>
      <c r="L83" s="8">
        <f t="shared" si="2"/>
        <v>1915800</v>
      </c>
      <c r="M83" s="17">
        <v>43570</v>
      </c>
      <c r="N83" s="17">
        <v>43799</v>
      </c>
      <c r="O83" s="10" t="s">
        <v>1349</v>
      </c>
      <c r="P83" s="9" t="s">
        <v>567</v>
      </c>
      <c r="Q83" s="3" t="s">
        <v>638</v>
      </c>
      <c r="R83" s="13" t="s">
        <v>639</v>
      </c>
      <c r="S83" s="13" t="s">
        <v>640</v>
      </c>
      <c r="T83" s="13" t="s">
        <v>641</v>
      </c>
      <c r="U83" s="14" t="s">
        <v>642</v>
      </c>
      <c r="V83" s="13" t="s">
        <v>26</v>
      </c>
    </row>
    <row r="84" spans="1:22" ht="84.95" hidden="1" customHeight="1" x14ac:dyDescent="0.2">
      <c r="A84" s="2" t="s">
        <v>643</v>
      </c>
      <c r="B84" s="9" t="s">
        <v>645</v>
      </c>
      <c r="C84" s="3" t="s">
        <v>644</v>
      </c>
      <c r="D84" s="4" t="s">
        <v>646</v>
      </c>
      <c r="E84" s="5">
        <v>6259995</v>
      </c>
      <c r="F84" s="6"/>
      <c r="G84" s="6"/>
      <c r="H84" s="5">
        <v>6259995</v>
      </c>
      <c r="I84" s="43">
        <v>0</v>
      </c>
      <c r="J84" s="43">
        <v>0</v>
      </c>
      <c r="K84" s="43">
        <v>0</v>
      </c>
      <c r="L84" s="8">
        <f t="shared" si="2"/>
        <v>6259995</v>
      </c>
      <c r="M84" s="17">
        <v>43571</v>
      </c>
      <c r="N84" s="17">
        <v>43646</v>
      </c>
      <c r="O84" s="10" t="s">
        <v>393</v>
      </c>
      <c r="P84" s="9" t="s">
        <v>566</v>
      </c>
      <c r="Q84" s="3" t="s">
        <v>647</v>
      </c>
      <c r="R84" s="13" t="s">
        <v>648</v>
      </c>
      <c r="S84" s="13" t="s">
        <v>649</v>
      </c>
      <c r="T84" s="13" t="s">
        <v>650</v>
      </c>
      <c r="U84" s="14" t="s">
        <v>651</v>
      </c>
      <c r="V84" s="13" t="s">
        <v>26</v>
      </c>
    </row>
    <row r="85" spans="1:22" ht="84.95" hidden="1" customHeight="1" x14ac:dyDescent="0.2">
      <c r="A85" s="2" t="s">
        <v>582</v>
      </c>
      <c r="B85" s="9" t="s">
        <v>584</v>
      </c>
      <c r="C85" s="3" t="s">
        <v>583</v>
      </c>
      <c r="D85" s="4" t="s">
        <v>585</v>
      </c>
      <c r="E85" s="5">
        <v>53000000</v>
      </c>
      <c r="F85" s="25"/>
      <c r="G85" s="25">
        <v>215000</v>
      </c>
      <c r="H85" s="5">
        <f>53000000-215000</f>
        <v>52785000</v>
      </c>
      <c r="I85" s="43">
        <v>0</v>
      </c>
      <c r="J85" s="43">
        <v>0</v>
      </c>
      <c r="K85" s="43">
        <v>0</v>
      </c>
      <c r="L85" s="8">
        <f t="shared" si="2"/>
        <v>52785000</v>
      </c>
      <c r="M85" s="17">
        <v>43570</v>
      </c>
      <c r="N85" s="17">
        <v>43814</v>
      </c>
      <c r="O85" s="10" t="s">
        <v>586</v>
      </c>
      <c r="P85" s="9" t="s">
        <v>615</v>
      </c>
      <c r="Q85" s="3" t="s">
        <v>587</v>
      </c>
      <c r="R85" s="13" t="s">
        <v>595</v>
      </c>
      <c r="S85" s="13" t="s">
        <v>588</v>
      </c>
      <c r="T85" s="13" t="s">
        <v>589</v>
      </c>
      <c r="U85" s="14" t="s">
        <v>590</v>
      </c>
      <c r="V85" s="13" t="s">
        <v>26</v>
      </c>
    </row>
    <row r="86" spans="1:22" ht="84.95" hidden="1" customHeight="1" x14ac:dyDescent="0.2">
      <c r="A86" s="23" t="s">
        <v>652</v>
      </c>
      <c r="B86" s="9" t="s">
        <v>654</v>
      </c>
      <c r="C86" s="3" t="s">
        <v>653</v>
      </c>
      <c r="D86" s="4" t="s">
        <v>655</v>
      </c>
      <c r="E86" s="5">
        <v>11646000</v>
      </c>
      <c r="F86" s="6">
        <v>5000000</v>
      </c>
      <c r="G86" s="6"/>
      <c r="H86" s="5">
        <v>11646000</v>
      </c>
      <c r="I86" s="43">
        <v>5000000</v>
      </c>
      <c r="J86" s="43">
        <v>0</v>
      </c>
      <c r="K86" s="43">
        <v>0</v>
      </c>
      <c r="L86" s="8">
        <f t="shared" si="2"/>
        <v>16646000</v>
      </c>
      <c r="M86" s="17">
        <v>43572</v>
      </c>
      <c r="N86" s="17">
        <v>44165</v>
      </c>
      <c r="O86" s="10" t="s">
        <v>3314</v>
      </c>
      <c r="P86" s="9" t="s">
        <v>551</v>
      </c>
      <c r="Q86" s="3" t="s">
        <v>656</v>
      </c>
      <c r="R86" s="13" t="s">
        <v>657</v>
      </c>
      <c r="S86" s="13" t="s">
        <v>658</v>
      </c>
      <c r="T86" s="13" t="s">
        <v>659</v>
      </c>
      <c r="U86" s="14" t="s">
        <v>660</v>
      </c>
      <c r="V86" s="13" t="s">
        <v>26</v>
      </c>
    </row>
    <row r="87" spans="1:22" ht="84.95" hidden="1" customHeight="1" x14ac:dyDescent="0.2">
      <c r="A87" s="2" t="s">
        <v>661</v>
      </c>
      <c r="B87" s="9" t="s">
        <v>654</v>
      </c>
      <c r="C87" s="3" t="s">
        <v>219</v>
      </c>
      <c r="D87" s="4" t="s">
        <v>655</v>
      </c>
      <c r="E87" s="5">
        <v>1000000</v>
      </c>
      <c r="F87" s="25"/>
      <c r="G87" s="25">
        <v>732250</v>
      </c>
      <c r="H87" s="5">
        <f>1000000-732250</f>
        <v>267750</v>
      </c>
      <c r="I87" s="43">
        <v>0</v>
      </c>
      <c r="J87" s="43">
        <v>0</v>
      </c>
      <c r="K87" s="43">
        <v>0</v>
      </c>
      <c r="L87" s="8">
        <f t="shared" si="2"/>
        <v>267750</v>
      </c>
      <c r="M87" s="17">
        <v>43572</v>
      </c>
      <c r="N87" s="17">
        <v>43799</v>
      </c>
      <c r="O87" s="10" t="s">
        <v>3314</v>
      </c>
      <c r="P87" s="9" t="s">
        <v>551</v>
      </c>
      <c r="Q87" s="3" t="s">
        <v>220</v>
      </c>
      <c r="R87" s="13" t="s">
        <v>444</v>
      </c>
      <c r="S87" s="13" t="s">
        <v>221</v>
      </c>
      <c r="T87" s="13" t="s">
        <v>222</v>
      </c>
      <c r="U87" s="14" t="s">
        <v>660</v>
      </c>
      <c r="V87" s="13" t="s">
        <v>26</v>
      </c>
    </row>
    <row r="88" spans="1:22" ht="84.95" hidden="1" customHeight="1" x14ac:dyDescent="0.2">
      <c r="A88" s="2" t="s">
        <v>662</v>
      </c>
      <c r="B88" s="9" t="s">
        <v>654</v>
      </c>
      <c r="C88" s="3" t="s">
        <v>663</v>
      </c>
      <c r="D88" s="4" t="s">
        <v>655</v>
      </c>
      <c r="E88" s="5">
        <v>1140000</v>
      </c>
      <c r="F88" s="25"/>
      <c r="G88" s="25">
        <v>27350</v>
      </c>
      <c r="H88" s="5">
        <f>1140000-27350</f>
        <v>1112650</v>
      </c>
      <c r="I88" s="43">
        <v>0</v>
      </c>
      <c r="J88" s="43">
        <v>0</v>
      </c>
      <c r="K88" s="43">
        <v>0</v>
      </c>
      <c r="L88" s="8">
        <f t="shared" si="2"/>
        <v>1112650</v>
      </c>
      <c r="M88" s="17">
        <v>43572</v>
      </c>
      <c r="N88" s="17">
        <v>43799</v>
      </c>
      <c r="O88" s="10" t="s">
        <v>3314</v>
      </c>
      <c r="P88" s="9" t="s">
        <v>551</v>
      </c>
      <c r="Q88" s="3" t="s">
        <v>664</v>
      </c>
      <c r="R88" s="13" t="s">
        <v>665</v>
      </c>
      <c r="S88" s="13" t="s">
        <v>666</v>
      </c>
      <c r="T88" s="13" t="s">
        <v>667</v>
      </c>
      <c r="U88" s="14" t="s">
        <v>668</v>
      </c>
      <c r="V88" s="13" t="s">
        <v>230</v>
      </c>
    </row>
    <row r="89" spans="1:22" ht="84.95" hidden="1" customHeight="1" x14ac:dyDescent="0.2">
      <c r="A89" s="2" t="s">
        <v>591</v>
      </c>
      <c r="B89" s="9" t="s">
        <v>593</v>
      </c>
      <c r="C89" s="3" t="s">
        <v>592</v>
      </c>
      <c r="D89" s="4" t="s">
        <v>594</v>
      </c>
      <c r="E89" s="5">
        <v>53269776</v>
      </c>
      <c r="F89" s="6"/>
      <c r="G89" s="6"/>
      <c r="H89" s="5">
        <v>53269776</v>
      </c>
      <c r="I89" s="43">
        <v>0</v>
      </c>
      <c r="J89" s="43">
        <v>0</v>
      </c>
      <c r="K89" s="43">
        <v>0</v>
      </c>
      <c r="L89" s="8">
        <f t="shared" si="2"/>
        <v>53269776</v>
      </c>
      <c r="M89" s="17">
        <v>43572</v>
      </c>
      <c r="N89" s="17">
        <v>43830</v>
      </c>
      <c r="O89" s="10" t="s">
        <v>375</v>
      </c>
      <c r="P89" s="9" t="s">
        <v>567</v>
      </c>
      <c r="Q89" s="3" t="s">
        <v>596</v>
      </c>
      <c r="R89" s="13" t="s">
        <v>605</v>
      </c>
      <c r="S89" s="13" t="s">
        <v>597</v>
      </c>
      <c r="T89" s="13" t="s">
        <v>598</v>
      </c>
      <c r="U89" s="14" t="s">
        <v>599</v>
      </c>
      <c r="V89" s="13" t="s">
        <v>600</v>
      </c>
    </row>
    <row r="90" spans="1:22" ht="84.95" hidden="1" customHeight="1" x14ac:dyDescent="0.2">
      <c r="A90" s="2" t="s">
        <v>601</v>
      </c>
      <c r="B90" s="9" t="s">
        <v>603</v>
      </c>
      <c r="C90" s="3" t="s">
        <v>602</v>
      </c>
      <c r="D90" s="4" t="s">
        <v>604</v>
      </c>
      <c r="E90" s="5">
        <v>49112000</v>
      </c>
      <c r="F90" s="6">
        <v>24556000</v>
      </c>
      <c r="G90" s="6"/>
      <c r="H90" s="5">
        <f>E90+F90</f>
        <v>73668000</v>
      </c>
      <c r="I90" s="43">
        <v>0</v>
      </c>
      <c r="J90" s="43">
        <v>0</v>
      </c>
      <c r="K90" s="43">
        <v>0</v>
      </c>
      <c r="L90" s="8">
        <f t="shared" si="2"/>
        <v>73668000</v>
      </c>
      <c r="M90" s="17">
        <v>43572</v>
      </c>
      <c r="N90" s="22">
        <v>43799</v>
      </c>
      <c r="O90" s="10" t="s">
        <v>606</v>
      </c>
      <c r="P90" s="9" t="s">
        <v>551</v>
      </c>
      <c r="Q90" s="3" t="s">
        <v>607</v>
      </c>
      <c r="R90" s="13" t="s">
        <v>608</v>
      </c>
      <c r="S90" s="13" t="s">
        <v>609</v>
      </c>
      <c r="T90" s="13" t="s">
        <v>610</v>
      </c>
      <c r="U90" s="14" t="s">
        <v>611</v>
      </c>
      <c r="V90" s="13" t="s">
        <v>26</v>
      </c>
    </row>
    <row r="91" spans="1:22" ht="84.95" hidden="1" customHeight="1" x14ac:dyDescent="0.2">
      <c r="A91" s="2" t="s">
        <v>806</v>
      </c>
      <c r="B91" s="9" t="s">
        <v>3137</v>
      </c>
      <c r="C91" s="3" t="s">
        <v>2409</v>
      </c>
      <c r="D91" s="4" t="s">
        <v>807</v>
      </c>
      <c r="E91" s="5">
        <v>448035000</v>
      </c>
      <c r="F91" s="6"/>
      <c r="G91" s="6"/>
      <c r="H91" s="5">
        <v>448035000</v>
      </c>
      <c r="I91" s="43">
        <v>0</v>
      </c>
      <c r="J91" s="43">
        <v>0</v>
      </c>
      <c r="K91" s="43">
        <v>0</v>
      </c>
      <c r="L91" s="8">
        <f t="shared" si="2"/>
        <v>448035000</v>
      </c>
      <c r="M91" s="17">
        <v>43579</v>
      </c>
      <c r="N91" s="17">
        <v>43646</v>
      </c>
      <c r="O91" s="10" t="s">
        <v>491</v>
      </c>
      <c r="P91" s="9" t="s">
        <v>567</v>
      </c>
      <c r="Q91" s="3" t="s">
        <v>808</v>
      </c>
      <c r="R91" s="13" t="s">
        <v>809</v>
      </c>
      <c r="S91" s="13" t="s">
        <v>810</v>
      </c>
      <c r="T91" s="13" t="s">
        <v>811</v>
      </c>
      <c r="U91" s="14" t="s">
        <v>812</v>
      </c>
      <c r="V91" s="13" t="s">
        <v>26</v>
      </c>
    </row>
    <row r="92" spans="1:22" ht="84.95" hidden="1" customHeight="1" x14ac:dyDescent="0.2">
      <c r="A92" s="2" t="s">
        <v>612</v>
      </c>
      <c r="B92" s="9" t="s">
        <v>3162</v>
      </c>
      <c r="C92" s="3" t="s">
        <v>366</v>
      </c>
      <c r="D92" s="4" t="s">
        <v>613</v>
      </c>
      <c r="E92" s="5">
        <v>74966320</v>
      </c>
      <c r="F92" s="6"/>
      <c r="G92" s="6"/>
      <c r="H92" s="5">
        <v>74966320</v>
      </c>
      <c r="I92" s="43">
        <v>0</v>
      </c>
      <c r="J92" s="43">
        <v>0</v>
      </c>
      <c r="K92" s="43">
        <v>0</v>
      </c>
      <c r="L92" s="8">
        <f t="shared" si="2"/>
        <v>74966320</v>
      </c>
      <c r="M92" s="17">
        <v>43580</v>
      </c>
      <c r="N92" s="17">
        <v>43799</v>
      </c>
      <c r="O92" s="10" t="s">
        <v>614</v>
      </c>
      <c r="P92" s="9" t="s">
        <v>567</v>
      </c>
      <c r="Q92" s="3" t="s">
        <v>369</v>
      </c>
      <c r="R92" s="13" t="s">
        <v>468</v>
      </c>
      <c r="S92" s="13" t="s">
        <v>370</v>
      </c>
      <c r="T92" s="13" t="s">
        <v>371</v>
      </c>
      <c r="U92" s="14" t="s">
        <v>372</v>
      </c>
      <c r="V92" s="13" t="s">
        <v>26</v>
      </c>
    </row>
    <row r="93" spans="1:22" ht="84.95" hidden="1" customHeight="1" x14ac:dyDescent="0.2">
      <c r="A93" s="2" t="s">
        <v>714</v>
      </c>
      <c r="B93" s="9" t="s">
        <v>716</v>
      </c>
      <c r="C93" s="3" t="s">
        <v>715</v>
      </c>
      <c r="D93" s="4" t="s">
        <v>347</v>
      </c>
      <c r="E93" s="5">
        <v>14225160</v>
      </c>
      <c r="F93" s="6"/>
      <c r="G93" s="6"/>
      <c r="H93" s="5">
        <v>14225160</v>
      </c>
      <c r="I93" s="43">
        <v>0</v>
      </c>
      <c r="J93" s="43">
        <v>0</v>
      </c>
      <c r="K93" s="43">
        <v>0</v>
      </c>
      <c r="L93" s="8">
        <f t="shared" si="2"/>
        <v>14225160</v>
      </c>
      <c r="M93" s="17">
        <v>43579</v>
      </c>
      <c r="N93" s="17">
        <v>44195</v>
      </c>
      <c r="O93" s="10" t="s">
        <v>717</v>
      </c>
      <c r="P93" s="9" t="s">
        <v>551</v>
      </c>
      <c r="Q93" s="3" t="s">
        <v>718</v>
      </c>
      <c r="R93" s="13" t="s">
        <v>719</v>
      </c>
      <c r="S93" s="13" t="s">
        <v>720</v>
      </c>
      <c r="T93" s="13" t="s">
        <v>721</v>
      </c>
      <c r="U93" s="14" t="s">
        <v>722</v>
      </c>
      <c r="V93" s="13" t="s">
        <v>26</v>
      </c>
    </row>
    <row r="94" spans="1:22" ht="84.95" hidden="1" customHeight="1" x14ac:dyDescent="0.2">
      <c r="A94" s="2" t="s">
        <v>778</v>
      </c>
      <c r="B94" s="9" t="s">
        <v>780</v>
      </c>
      <c r="C94" s="3" t="s">
        <v>779</v>
      </c>
      <c r="D94" s="4" t="s">
        <v>781</v>
      </c>
      <c r="E94" s="5">
        <v>53800000</v>
      </c>
      <c r="F94" s="25"/>
      <c r="G94" s="25">
        <v>7695400</v>
      </c>
      <c r="H94" s="5">
        <f>53800000-7695400</f>
        <v>46104600</v>
      </c>
      <c r="I94" s="43">
        <v>0</v>
      </c>
      <c r="J94" s="43">
        <v>0</v>
      </c>
      <c r="K94" s="43">
        <v>0</v>
      </c>
      <c r="L94" s="8">
        <f t="shared" si="2"/>
        <v>46104600</v>
      </c>
      <c r="M94" s="17">
        <v>43581</v>
      </c>
      <c r="N94" s="17">
        <v>43814</v>
      </c>
      <c r="O94" s="10" t="s">
        <v>782</v>
      </c>
      <c r="P94" s="9" t="s">
        <v>615</v>
      </c>
      <c r="Q94" s="3" t="s">
        <v>783</v>
      </c>
      <c r="R94" s="13" t="s">
        <v>784</v>
      </c>
      <c r="S94" s="13" t="s">
        <v>785</v>
      </c>
      <c r="T94" s="13" t="s">
        <v>786</v>
      </c>
      <c r="U94" s="14" t="s">
        <v>787</v>
      </c>
      <c r="V94" s="13" t="s">
        <v>26</v>
      </c>
    </row>
    <row r="95" spans="1:22" ht="84.95" hidden="1" customHeight="1" x14ac:dyDescent="0.2">
      <c r="A95" s="2" t="s">
        <v>742</v>
      </c>
      <c r="B95" s="9" t="s">
        <v>744</v>
      </c>
      <c r="C95" s="3" t="s">
        <v>743</v>
      </c>
      <c r="D95" s="4" t="s">
        <v>745</v>
      </c>
      <c r="E95" s="5">
        <v>16277800</v>
      </c>
      <c r="F95" s="6"/>
      <c r="G95" s="6"/>
      <c r="H95" s="5">
        <v>16277800</v>
      </c>
      <c r="I95" s="43">
        <v>0</v>
      </c>
      <c r="J95" s="43">
        <v>0</v>
      </c>
      <c r="K95" s="43">
        <v>0</v>
      </c>
      <c r="L95" s="8">
        <f t="shared" si="2"/>
        <v>16277800</v>
      </c>
      <c r="M95" s="17">
        <v>43585</v>
      </c>
      <c r="N95" s="17">
        <v>43631</v>
      </c>
      <c r="O95" s="10" t="s">
        <v>385</v>
      </c>
      <c r="P95" s="9" t="s">
        <v>567</v>
      </c>
      <c r="Q95" s="3" t="s">
        <v>746</v>
      </c>
      <c r="R95" s="13" t="s">
        <v>747</v>
      </c>
      <c r="S95" s="13" t="s">
        <v>748</v>
      </c>
      <c r="T95" s="13" t="s">
        <v>749</v>
      </c>
      <c r="U95" s="14" t="s">
        <v>750</v>
      </c>
      <c r="V95" s="13" t="s">
        <v>26</v>
      </c>
    </row>
    <row r="96" spans="1:22" ht="84.95" hidden="1" customHeight="1" x14ac:dyDescent="0.2">
      <c r="A96" s="2" t="s">
        <v>723</v>
      </c>
      <c r="B96" s="9" t="s">
        <v>725</v>
      </c>
      <c r="C96" s="3" t="s">
        <v>724</v>
      </c>
      <c r="D96" s="4" t="s">
        <v>726</v>
      </c>
      <c r="E96" s="5">
        <v>5500000</v>
      </c>
      <c r="F96" s="25"/>
      <c r="G96" s="25">
        <v>121900</v>
      </c>
      <c r="H96" s="5">
        <f>5500000-121900</f>
        <v>5378100</v>
      </c>
      <c r="I96" s="43">
        <v>0</v>
      </c>
      <c r="J96" s="43">
        <v>0</v>
      </c>
      <c r="K96" s="43">
        <v>0</v>
      </c>
      <c r="L96" s="8">
        <f t="shared" si="2"/>
        <v>5378100</v>
      </c>
      <c r="M96" s="17">
        <v>43585</v>
      </c>
      <c r="N96" s="17">
        <v>43881</v>
      </c>
      <c r="O96" s="11" t="s">
        <v>3251</v>
      </c>
      <c r="P96" s="9" t="s">
        <v>551</v>
      </c>
      <c r="Q96" s="3" t="s">
        <v>727</v>
      </c>
      <c r="R96" s="13" t="s">
        <v>728</v>
      </c>
      <c r="S96" s="13" t="s">
        <v>729</v>
      </c>
      <c r="T96" s="13" t="s">
        <v>730</v>
      </c>
      <c r="U96" s="14" t="s">
        <v>731</v>
      </c>
      <c r="V96" s="13" t="s">
        <v>26</v>
      </c>
    </row>
    <row r="97" spans="1:22" ht="84.95" hidden="1" customHeight="1" x14ac:dyDescent="0.2">
      <c r="A97" s="2" t="s">
        <v>751</v>
      </c>
      <c r="B97" s="9" t="s">
        <v>753</v>
      </c>
      <c r="C97" s="3" t="s">
        <v>752</v>
      </c>
      <c r="D97" s="4" t="s">
        <v>754</v>
      </c>
      <c r="E97" s="5">
        <v>50000000</v>
      </c>
      <c r="F97" s="6">
        <v>25000000</v>
      </c>
      <c r="G97" s="6"/>
      <c r="H97" s="5">
        <f>E97+F97</f>
        <v>75000000</v>
      </c>
      <c r="I97" s="43">
        <v>0</v>
      </c>
      <c r="J97" s="43">
        <v>0</v>
      </c>
      <c r="K97" s="43">
        <v>0</v>
      </c>
      <c r="L97" s="8">
        <f t="shared" si="2"/>
        <v>75000000</v>
      </c>
      <c r="M97" s="17">
        <v>43587</v>
      </c>
      <c r="N97" s="17">
        <v>43799</v>
      </c>
      <c r="O97" s="10" t="s">
        <v>755</v>
      </c>
      <c r="P97" s="9" t="s">
        <v>551</v>
      </c>
      <c r="Q97" s="3" t="s">
        <v>756</v>
      </c>
      <c r="R97" s="13" t="s">
        <v>757</v>
      </c>
      <c r="S97" s="13" t="s">
        <v>758</v>
      </c>
      <c r="T97" s="13" t="s">
        <v>759</v>
      </c>
      <c r="U97" s="14" t="s">
        <v>760</v>
      </c>
      <c r="V97" s="13" t="s">
        <v>26</v>
      </c>
    </row>
    <row r="98" spans="1:22" ht="84.95" hidden="1" customHeight="1" x14ac:dyDescent="0.2">
      <c r="A98" s="2" t="s">
        <v>732</v>
      </c>
      <c r="B98" s="9" t="s">
        <v>734</v>
      </c>
      <c r="C98" s="3" t="s">
        <v>733</v>
      </c>
      <c r="D98" s="4" t="s">
        <v>735</v>
      </c>
      <c r="E98" s="5">
        <v>38900000</v>
      </c>
      <c r="F98" s="6"/>
      <c r="G98" s="6"/>
      <c r="H98" s="5">
        <v>38900000</v>
      </c>
      <c r="I98" s="43">
        <v>0</v>
      </c>
      <c r="J98" s="43">
        <v>0</v>
      </c>
      <c r="K98" s="43">
        <v>0</v>
      </c>
      <c r="L98" s="8">
        <f t="shared" si="2"/>
        <v>38900000</v>
      </c>
      <c r="M98" s="17">
        <v>43585</v>
      </c>
      <c r="N98" s="17">
        <v>43707</v>
      </c>
      <c r="O98" s="10" t="s">
        <v>736</v>
      </c>
      <c r="P98" s="9" t="s">
        <v>567</v>
      </c>
      <c r="Q98" s="3" t="s">
        <v>737</v>
      </c>
      <c r="R98" s="13" t="s">
        <v>738</v>
      </c>
      <c r="S98" s="13" t="s">
        <v>739</v>
      </c>
      <c r="T98" s="13" t="s">
        <v>740</v>
      </c>
      <c r="U98" s="14" t="s">
        <v>741</v>
      </c>
      <c r="V98" s="13" t="s">
        <v>26</v>
      </c>
    </row>
    <row r="99" spans="1:22" ht="84.95" hidden="1" customHeight="1" x14ac:dyDescent="0.2">
      <c r="A99" s="2" t="s">
        <v>761</v>
      </c>
      <c r="B99" s="9" t="s">
        <v>3285</v>
      </c>
      <c r="C99" s="3" t="s">
        <v>762</v>
      </c>
      <c r="D99" s="4" t="s">
        <v>763</v>
      </c>
      <c r="E99" s="5">
        <v>2001610</v>
      </c>
      <c r="F99" s="6"/>
      <c r="G99" s="6"/>
      <c r="H99" s="5">
        <v>2001610</v>
      </c>
      <c r="I99" s="43">
        <v>0</v>
      </c>
      <c r="J99" s="43">
        <v>0</v>
      </c>
      <c r="K99" s="43">
        <v>0</v>
      </c>
      <c r="L99" s="8">
        <f t="shared" si="2"/>
        <v>2001610</v>
      </c>
      <c r="M99" s="17">
        <v>43587</v>
      </c>
      <c r="N99" s="17">
        <v>43616</v>
      </c>
      <c r="O99" s="10" t="s">
        <v>764</v>
      </c>
      <c r="P99" s="9" t="s">
        <v>567</v>
      </c>
      <c r="Q99" s="3" t="s">
        <v>765</v>
      </c>
      <c r="R99" s="13" t="s">
        <v>766</v>
      </c>
      <c r="S99" s="13" t="s">
        <v>767</v>
      </c>
      <c r="T99" s="13" t="s">
        <v>768</v>
      </c>
      <c r="U99" s="14" t="s">
        <v>769</v>
      </c>
      <c r="V99" s="13" t="s">
        <v>26</v>
      </c>
    </row>
    <row r="100" spans="1:22" ht="84.95" hidden="1" customHeight="1" x14ac:dyDescent="0.2">
      <c r="A100" s="2" t="s">
        <v>822</v>
      </c>
      <c r="B100" s="9" t="s">
        <v>824</v>
      </c>
      <c r="C100" s="3" t="s">
        <v>823</v>
      </c>
      <c r="D100" s="4" t="s">
        <v>825</v>
      </c>
      <c r="E100" s="5">
        <v>13420000</v>
      </c>
      <c r="F100" s="6"/>
      <c r="G100" s="6"/>
      <c r="H100" s="5">
        <v>13420000</v>
      </c>
      <c r="I100" s="43">
        <v>0</v>
      </c>
      <c r="J100" s="43">
        <v>0</v>
      </c>
      <c r="K100" s="43">
        <v>0</v>
      </c>
      <c r="L100" s="8">
        <f t="shared" si="2"/>
        <v>13420000</v>
      </c>
      <c r="M100" s="17">
        <v>43591</v>
      </c>
      <c r="N100" s="17">
        <v>43799</v>
      </c>
      <c r="O100" s="10" t="s">
        <v>1786</v>
      </c>
      <c r="P100" s="9" t="s">
        <v>567</v>
      </c>
      <c r="Q100" s="3" t="s">
        <v>823</v>
      </c>
      <c r="R100" s="13" t="s">
        <v>826</v>
      </c>
      <c r="S100" s="13" t="s">
        <v>827</v>
      </c>
      <c r="T100" s="13" t="s">
        <v>828</v>
      </c>
      <c r="U100" s="14" t="s">
        <v>829</v>
      </c>
      <c r="V100" s="13" t="s">
        <v>26</v>
      </c>
    </row>
    <row r="101" spans="1:22" ht="84.95" hidden="1" customHeight="1" x14ac:dyDescent="0.2">
      <c r="A101" s="2" t="s">
        <v>813</v>
      </c>
      <c r="B101" s="9" t="s">
        <v>815</v>
      </c>
      <c r="C101" s="3" t="s">
        <v>814</v>
      </c>
      <c r="D101" s="4" t="s">
        <v>816</v>
      </c>
      <c r="E101" s="5">
        <v>147748000</v>
      </c>
      <c r="F101" s="6"/>
      <c r="G101" s="6"/>
      <c r="H101" s="5">
        <v>147748000</v>
      </c>
      <c r="I101" s="43">
        <v>0</v>
      </c>
      <c r="J101" s="43">
        <v>0</v>
      </c>
      <c r="K101" s="43">
        <v>0</v>
      </c>
      <c r="L101" s="8">
        <f t="shared" si="2"/>
        <v>147748000</v>
      </c>
      <c r="M101" s="17">
        <v>43588</v>
      </c>
      <c r="N101" s="22">
        <v>43677</v>
      </c>
      <c r="O101" s="10" t="s">
        <v>375</v>
      </c>
      <c r="P101" s="9" t="s">
        <v>567</v>
      </c>
      <c r="Q101" s="3" t="s">
        <v>817</v>
      </c>
      <c r="R101" s="13" t="s">
        <v>818</v>
      </c>
      <c r="S101" s="13" t="s">
        <v>819</v>
      </c>
      <c r="T101" s="13" t="s">
        <v>820</v>
      </c>
      <c r="U101" s="14" t="s">
        <v>821</v>
      </c>
      <c r="V101" s="13" t="s">
        <v>230</v>
      </c>
    </row>
    <row r="102" spans="1:22" ht="84.95" hidden="1" customHeight="1" x14ac:dyDescent="0.2">
      <c r="A102" s="2" t="s">
        <v>830</v>
      </c>
      <c r="B102" s="9" t="s">
        <v>832</v>
      </c>
      <c r="C102" s="3" t="s">
        <v>831</v>
      </c>
      <c r="D102" s="4" t="s">
        <v>833</v>
      </c>
      <c r="E102" s="5">
        <v>35000000</v>
      </c>
      <c r="F102" s="6"/>
      <c r="G102" s="6"/>
      <c r="H102" s="5">
        <v>35000000</v>
      </c>
      <c r="I102" s="43">
        <v>0</v>
      </c>
      <c r="J102" s="43">
        <v>0</v>
      </c>
      <c r="K102" s="43">
        <v>0</v>
      </c>
      <c r="L102" s="8">
        <f t="shared" si="2"/>
        <v>35000000</v>
      </c>
      <c r="M102" s="17">
        <v>43588</v>
      </c>
      <c r="N102" s="17">
        <v>44196</v>
      </c>
      <c r="O102" s="10" t="s">
        <v>1372</v>
      </c>
      <c r="P102" s="9" t="s">
        <v>615</v>
      </c>
      <c r="Q102" s="3" t="s">
        <v>834</v>
      </c>
      <c r="R102" s="13" t="s">
        <v>835</v>
      </c>
      <c r="S102" s="13" t="s">
        <v>836</v>
      </c>
      <c r="T102" s="13" t="s">
        <v>837</v>
      </c>
      <c r="U102" s="14" t="s">
        <v>838</v>
      </c>
      <c r="V102" s="13" t="s">
        <v>26</v>
      </c>
    </row>
    <row r="103" spans="1:22" ht="84.95" hidden="1" customHeight="1" x14ac:dyDescent="0.2">
      <c r="A103" s="2" t="s">
        <v>1200</v>
      </c>
      <c r="B103" s="9" t="s">
        <v>1202</v>
      </c>
      <c r="C103" s="3" t="s">
        <v>1201</v>
      </c>
      <c r="D103" s="4" t="s">
        <v>1203</v>
      </c>
      <c r="E103" s="5">
        <v>119851200</v>
      </c>
      <c r="F103" s="6"/>
      <c r="G103" s="6"/>
      <c r="H103" s="5">
        <v>119851200</v>
      </c>
      <c r="I103" s="43">
        <v>0</v>
      </c>
      <c r="J103" s="43">
        <v>0</v>
      </c>
      <c r="K103" s="43">
        <v>0</v>
      </c>
      <c r="L103" s="8">
        <f t="shared" si="2"/>
        <v>119851200</v>
      </c>
      <c r="M103" s="17">
        <v>43593</v>
      </c>
      <c r="N103" s="17">
        <v>44196</v>
      </c>
      <c r="O103" s="10" t="s">
        <v>384</v>
      </c>
      <c r="P103" s="9" t="s">
        <v>551</v>
      </c>
      <c r="Q103" s="3" t="s">
        <v>1204</v>
      </c>
      <c r="R103" s="13" t="s">
        <v>1205</v>
      </c>
      <c r="S103" s="13" t="s">
        <v>1206</v>
      </c>
      <c r="T103" s="13" t="s">
        <v>1207</v>
      </c>
      <c r="U103" s="14" t="s">
        <v>1208</v>
      </c>
      <c r="V103" s="13" t="s">
        <v>26</v>
      </c>
    </row>
    <row r="104" spans="1:22" ht="84.95" hidden="1" customHeight="1" x14ac:dyDescent="0.2">
      <c r="A104" s="2" t="s">
        <v>2036</v>
      </c>
      <c r="B104" s="9" t="s">
        <v>2037</v>
      </c>
      <c r="C104" s="3" t="s">
        <v>2038</v>
      </c>
      <c r="D104" s="4" t="s">
        <v>2039</v>
      </c>
      <c r="E104" s="5">
        <v>62158554</v>
      </c>
      <c r="F104" s="6"/>
      <c r="G104" s="6"/>
      <c r="H104" s="5">
        <v>62158554</v>
      </c>
      <c r="I104" s="43">
        <v>0</v>
      </c>
      <c r="J104" s="43">
        <v>0</v>
      </c>
      <c r="K104" s="43">
        <v>0</v>
      </c>
      <c r="L104" s="8">
        <f t="shared" si="2"/>
        <v>62158554</v>
      </c>
      <c r="M104" s="17">
        <v>43595</v>
      </c>
      <c r="N104" s="17">
        <v>43830</v>
      </c>
      <c r="O104" s="10" t="s">
        <v>385</v>
      </c>
      <c r="P104" s="9" t="s">
        <v>567</v>
      </c>
      <c r="Q104" s="3" t="s">
        <v>2040</v>
      </c>
      <c r="R104" s="13" t="s">
        <v>2041</v>
      </c>
      <c r="S104" s="13" t="s">
        <v>2042</v>
      </c>
      <c r="T104" s="13" t="s">
        <v>2043</v>
      </c>
      <c r="U104" s="14" t="s">
        <v>2044</v>
      </c>
      <c r="V104" s="13" t="s">
        <v>26</v>
      </c>
    </row>
    <row r="105" spans="1:22" ht="84.95" hidden="1" customHeight="1" x14ac:dyDescent="0.2">
      <c r="A105" s="2" t="s">
        <v>788</v>
      </c>
      <c r="B105" s="9" t="s">
        <v>3286</v>
      </c>
      <c r="C105" s="3" t="s">
        <v>789</v>
      </c>
      <c r="D105" s="4" t="s">
        <v>790</v>
      </c>
      <c r="E105" s="5">
        <v>9107800</v>
      </c>
      <c r="F105" s="6"/>
      <c r="G105" s="6"/>
      <c r="H105" s="5">
        <v>9107800</v>
      </c>
      <c r="I105" s="43">
        <v>0</v>
      </c>
      <c r="J105" s="43">
        <v>0</v>
      </c>
      <c r="K105" s="43">
        <v>0</v>
      </c>
      <c r="L105" s="8">
        <f t="shared" si="2"/>
        <v>9107800</v>
      </c>
      <c r="M105" s="17">
        <v>43599</v>
      </c>
      <c r="N105" s="17">
        <v>43616</v>
      </c>
      <c r="O105" s="10" t="s">
        <v>791</v>
      </c>
      <c r="P105" s="9" t="s">
        <v>567</v>
      </c>
      <c r="Q105" s="3" t="s">
        <v>792</v>
      </c>
      <c r="R105" s="13" t="s">
        <v>793</v>
      </c>
      <c r="S105" s="13" t="s">
        <v>794</v>
      </c>
      <c r="T105" s="13" t="s">
        <v>795</v>
      </c>
      <c r="U105" s="14" t="s">
        <v>796</v>
      </c>
      <c r="V105" s="13" t="s">
        <v>26</v>
      </c>
    </row>
    <row r="106" spans="1:22" ht="84.95" hidden="1" customHeight="1" x14ac:dyDescent="0.2">
      <c r="A106" s="2" t="s">
        <v>910</v>
      </c>
      <c r="B106" s="9" t="s">
        <v>912</v>
      </c>
      <c r="C106" s="3" t="s">
        <v>911</v>
      </c>
      <c r="D106" s="4" t="s">
        <v>913</v>
      </c>
      <c r="E106" s="5">
        <v>80000000</v>
      </c>
      <c r="F106" s="6"/>
      <c r="G106" s="6"/>
      <c r="H106" s="5">
        <v>80000000</v>
      </c>
      <c r="I106" s="43">
        <v>0</v>
      </c>
      <c r="J106" s="43">
        <v>0</v>
      </c>
      <c r="K106" s="43">
        <v>0</v>
      </c>
      <c r="L106" s="8">
        <f t="shared" si="2"/>
        <v>80000000</v>
      </c>
      <c r="M106" s="17">
        <v>43599</v>
      </c>
      <c r="N106" s="17">
        <v>43799</v>
      </c>
      <c r="O106" s="10" t="s">
        <v>375</v>
      </c>
      <c r="P106" s="9" t="s">
        <v>567</v>
      </c>
      <c r="Q106" s="3" t="s">
        <v>914</v>
      </c>
      <c r="R106" s="13" t="s">
        <v>915</v>
      </c>
      <c r="S106" s="13" t="s">
        <v>916</v>
      </c>
      <c r="T106" s="13" t="s">
        <v>917</v>
      </c>
      <c r="U106" s="14" t="s">
        <v>918</v>
      </c>
      <c r="V106" s="13" t="s">
        <v>26</v>
      </c>
    </row>
    <row r="107" spans="1:22" ht="84.95" hidden="1" customHeight="1" x14ac:dyDescent="0.2">
      <c r="A107" s="2" t="s">
        <v>839</v>
      </c>
      <c r="B107" s="9" t="s">
        <v>841</v>
      </c>
      <c r="C107" s="3" t="s">
        <v>840</v>
      </c>
      <c r="D107" s="4" t="s">
        <v>842</v>
      </c>
      <c r="E107" s="5">
        <v>110000000</v>
      </c>
      <c r="F107" s="6">
        <v>18000000</v>
      </c>
      <c r="G107" s="6"/>
      <c r="H107" s="5">
        <v>128000000</v>
      </c>
      <c r="I107" s="43">
        <v>0</v>
      </c>
      <c r="J107" s="43">
        <v>0</v>
      </c>
      <c r="K107" s="43">
        <v>0</v>
      </c>
      <c r="L107" s="8">
        <f t="shared" si="2"/>
        <v>128000000</v>
      </c>
      <c r="M107" s="17">
        <v>43601</v>
      </c>
      <c r="N107" s="17">
        <v>43830</v>
      </c>
      <c r="O107" s="10" t="s">
        <v>843</v>
      </c>
      <c r="P107" s="9" t="s">
        <v>551</v>
      </c>
      <c r="Q107" s="3" t="s">
        <v>840</v>
      </c>
      <c r="R107" s="13" t="s">
        <v>844</v>
      </c>
      <c r="S107" s="13" t="s">
        <v>845</v>
      </c>
      <c r="T107" s="13" t="s">
        <v>846</v>
      </c>
      <c r="U107" s="14" t="s">
        <v>847</v>
      </c>
      <c r="V107" s="13" t="s">
        <v>26</v>
      </c>
    </row>
    <row r="108" spans="1:22" ht="135" hidden="1" customHeight="1" x14ac:dyDescent="0.2">
      <c r="A108" s="2" t="s">
        <v>854</v>
      </c>
      <c r="B108" s="9" t="s">
        <v>2173</v>
      </c>
      <c r="C108" s="3" t="s">
        <v>855</v>
      </c>
      <c r="D108" s="4" t="s">
        <v>857</v>
      </c>
      <c r="E108" s="5">
        <v>35246630</v>
      </c>
      <c r="F108" s="25"/>
      <c r="G108" s="25">
        <v>29817849</v>
      </c>
      <c r="H108" s="5">
        <f>32246630-29817849</f>
        <v>2428781</v>
      </c>
      <c r="I108" s="43">
        <v>0</v>
      </c>
      <c r="J108" s="43">
        <v>0</v>
      </c>
      <c r="K108" s="43">
        <v>0</v>
      </c>
      <c r="L108" s="8">
        <f t="shared" si="2"/>
        <v>2428781</v>
      </c>
      <c r="M108" s="17">
        <v>43605</v>
      </c>
      <c r="N108" s="17">
        <v>43799</v>
      </c>
      <c r="O108" s="10" t="s">
        <v>397</v>
      </c>
      <c r="P108" s="9" t="s">
        <v>567</v>
      </c>
      <c r="Q108" s="3" t="s">
        <v>858</v>
      </c>
      <c r="R108" s="13" t="s">
        <v>859</v>
      </c>
      <c r="S108" s="13" t="s">
        <v>860</v>
      </c>
      <c r="T108" s="13" t="s">
        <v>861</v>
      </c>
      <c r="U108" s="14" t="s">
        <v>862</v>
      </c>
      <c r="V108" s="13" t="s">
        <v>26</v>
      </c>
    </row>
    <row r="109" spans="1:22" ht="84.95" hidden="1" customHeight="1" x14ac:dyDescent="0.2">
      <c r="A109" s="2" t="s">
        <v>945</v>
      </c>
      <c r="B109" s="9" t="s">
        <v>975</v>
      </c>
      <c r="C109" s="3" t="s">
        <v>974</v>
      </c>
      <c r="D109" s="4" t="s">
        <v>985</v>
      </c>
      <c r="E109" s="5">
        <v>50000000</v>
      </c>
      <c r="F109" s="6"/>
      <c r="G109" s="6"/>
      <c r="H109" s="5">
        <v>50000000</v>
      </c>
      <c r="I109" s="43">
        <v>0</v>
      </c>
      <c r="J109" s="43">
        <v>0</v>
      </c>
      <c r="K109" s="43">
        <v>0</v>
      </c>
      <c r="L109" s="8">
        <f t="shared" ref="L109:L112" si="3">SUM(H109:K109)</f>
        <v>50000000</v>
      </c>
      <c r="M109" s="17">
        <v>43605</v>
      </c>
      <c r="N109" s="17">
        <v>43799</v>
      </c>
      <c r="O109" s="10" t="s">
        <v>976</v>
      </c>
      <c r="P109" s="9" t="s">
        <v>551</v>
      </c>
      <c r="Q109" s="3" t="s">
        <v>977</v>
      </c>
      <c r="R109" s="13" t="s">
        <v>978</v>
      </c>
      <c r="S109" s="13" t="s">
        <v>860</v>
      </c>
      <c r="T109" s="13" t="s">
        <v>979</v>
      </c>
      <c r="U109" s="14" t="s">
        <v>980</v>
      </c>
      <c r="V109" s="13" t="s">
        <v>26</v>
      </c>
    </row>
    <row r="110" spans="1:22" ht="84.95" hidden="1" customHeight="1" x14ac:dyDescent="0.2">
      <c r="A110" s="2" t="s">
        <v>848</v>
      </c>
      <c r="B110" s="9" t="s">
        <v>849</v>
      </c>
      <c r="C110" s="3" t="s">
        <v>172</v>
      </c>
      <c r="D110" s="4" t="s">
        <v>850</v>
      </c>
      <c r="E110" s="5">
        <v>31270000</v>
      </c>
      <c r="F110" s="25"/>
      <c r="G110" s="25">
        <v>13062080</v>
      </c>
      <c r="H110" s="5">
        <f>31270000-13062080</f>
        <v>18207920</v>
      </c>
      <c r="I110" s="43">
        <v>0</v>
      </c>
      <c r="J110" s="43">
        <v>0</v>
      </c>
      <c r="K110" s="43">
        <v>0</v>
      </c>
      <c r="L110" s="8">
        <f t="shared" si="3"/>
        <v>18207920</v>
      </c>
      <c r="M110" s="17">
        <v>43605</v>
      </c>
      <c r="N110" s="17">
        <v>43814</v>
      </c>
      <c r="O110" s="10" t="s">
        <v>851</v>
      </c>
      <c r="P110" s="9" t="s">
        <v>551</v>
      </c>
      <c r="Q110" s="3" t="s">
        <v>175</v>
      </c>
      <c r="R110" s="13" t="s">
        <v>416</v>
      </c>
      <c r="S110" s="13" t="s">
        <v>852</v>
      </c>
      <c r="T110" s="13" t="s">
        <v>177</v>
      </c>
      <c r="U110" s="14" t="s">
        <v>853</v>
      </c>
      <c r="V110" s="13" t="s">
        <v>26</v>
      </c>
    </row>
    <row r="111" spans="1:22" ht="105" hidden="1" customHeight="1" x14ac:dyDescent="0.2">
      <c r="A111" s="2" t="s">
        <v>863</v>
      </c>
      <c r="B111" s="9" t="s">
        <v>856</v>
      </c>
      <c r="C111" s="3" t="s">
        <v>219</v>
      </c>
      <c r="D111" s="4" t="s">
        <v>864</v>
      </c>
      <c r="E111" s="5">
        <v>12685400</v>
      </c>
      <c r="F111" s="25"/>
      <c r="G111" s="25">
        <v>12685400</v>
      </c>
      <c r="H111" s="5">
        <f>12685400-12685400</f>
        <v>0</v>
      </c>
      <c r="I111" s="43">
        <v>0</v>
      </c>
      <c r="J111" s="43">
        <v>0</v>
      </c>
      <c r="K111" s="43">
        <v>0</v>
      </c>
      <c r="L111" s="8">
        <f t="shared" si="3"/>
        <v>0</v>
      </c>
      <c r="M111" s="17">
        <v>43606</v>
      </c>
      <c r="N111" s="17">
        <v>43814</v>
      </c>
      <c r="O111" s="10" t="s">
        <v>397</v>
      </c>
      <c r="P111" s="9" t="s">
        <v>567</v>
      </c>
      <c r="Q111" s="3" t="s">
        <v>220</v>
      </c>
      <c r="R111" s="13" t="s">
        <v>444</v>
      </c>
      <c r="S111" s="13" t="s">
        <v>221</v>
      </c>
      <c r="T111" s="13" t="s">
        <v>222</v>
      </c>
      <c r="U111" s="14" t="s">
        <v>223</v>
      </c>
      <c r="V111" s="13" t="s">
        <v>26</v>
      </c>
    </row>
    <row r="112" spans="1:22" ht="84.95" hidden="1" customHeight="1" x14ac:dyDescent="0.2">
      <c r="A112" s="2" t="s">
        <v>865</v>
      </c>
      <c r="B112" s="9" t="s">
        <v>867</v>
      </c>
      <c r="C112" s="3" t="s">
        <v>866</v>
      </c>
      <c r="D112" s="4" t="s">
        <v>868</v>
      </c>
      <c r="E112" s="5">
        <v>25832565</v>
      </c>
      <c r="F112" s="6"/>
      <c r="G112" s="6"/>
      <c r="H112" s="5">
        <v>25832565</v>
      </c>
      <c r="I112" s="43">
        <v>0</v>
      </c>
      <c r="J112" s="43">
        <v>0</v>
      </c>
      <c r="K112" s="43">
        <v>0</v>
      </c>
      <c r="L112" s="8">
        <f t="shared" si="3"/>
        <v>25832565</v>
      </c>
      <c r="M112" s="17">
        <v>43607</v>
      </c>
      <c r="N112" s="17">
        <v>43677</v>
      </c>
      <c r="O112" s="11" t="s">
        <v>3251</v>
      </c>
      <c r="P112" s="9" t="s">
        <v>551</v>
      </c>
      <c r="Q112" s="3" t="s">
        <v>869</v>
      </c>
      <c r="R112" s="13" t="s">
        <v>870</v>
      </c>
      <c r="S112" s="13" t="s">
        <v>871</v>
      </c>
      <c r="T112" s="13" t="s">
        <v>872</v>
      </c>
      <c r="U112" s="14" t="s">
        <v>873</v>
      </c>
      <c r="V112" s="13" t="s">
        <v>26</v>
      </c>
    </row>
    <row r="113" spans="1:22" ht="84.95" customHeight="1" x14ac:dyDescent="0.2">
      <c r="A113" s="2" t="s">
        <v>1126</v>
      </c>
      <c r="B113" s="9" t="s">
        <v>1128</v>
      </c>
      <c r="C113" s="3" t="s">
        <v>1127</v>
      </c>
      <c r="D113" s="4" t="s">
        <v>1129</v>
      </c>
      <c r="E113" s="5" t="s">
        <v>20</v>
      </c>
      <c r="F113" s="6"/>
      <c r="G113" s="6"/>
      <c r="H113" s="5" t="s">
        <v>20</v>
      </c>
      <c r="I113" s="43">
        <v>0</v>
      </c>
      <c r="J113" s="43">
        <v>0</v>
      </c>
      <c r="K113" s="43">
        <v>0</v>
      </c>
      <c r="L113" s="8" t="s">
        <v>20</v>
      </c>
      <c r="M113" s="17">
        <v>43616</v>
      </c>
      <c r="N113" s="17">
        <v>44347</v>
      </c>
      <c r="O113" s="10" t="s">
        <v>3303</v>
      </c>
      <c r="P113" s="9" t="s">
        <v>567</v>
      </c>
      <c r="Q113" s="20" t="s">
        <v>20</v>
      </c>
      <c r="R113" s="13" t="s">
        <v>1130</v>
      </c>
      <c r="S113" s="13" t="s">
        <v>1131</v>
      </c>
      <c r="T113" s="13" t="s">
        <v>1132</v>
      </c>
      <c r="U113" s="14" t="s">
        <v>1133</v>
      </c>
      <c r="V113" s="13" t="s">
        <v>26</v>
      </c>
    </row>
    <row r="114" spans="1:22" ht="84.95" hidden="1" customHeight="1" x14ac:dyDescent="0.2">
      <c r="A114" s="2" t="s">
        <v>883</v>
      </c>
      <c r="B114" s="9" t="s">
        <v>885</v>
      </c>
      <c r="C114" s="3" t="s">
        <v>884</v>
      </c>
      <c r="D114" s="4" t="s">
        <v>886</v>
      </c>
      <c r="E114" s="5">
        <v>71400000</v>
      </c>
      <c r="F114" s="6"/>
      <c r="G114" s="6"/>
      <c r="H114" s="5">
        <v>71400000</v>
      </c>
      <c r="I114" s="43">
        <v>0</v>
      </c>
      <c r="J114" s="43">
        <v>0</v>
      </c>
      <c r="K114" s="43">
        <v>0</v>
      </c>
      <c r="L114" s="8">
        <f t="shared" ref="L114:L145" si="4">SUM(H114:K114)</f>
        <v>71400000</v>
      </c>
      <c r="M114" s="17">
        <v>43607</v>
      </c>
      <c r="N114" s="17">
        <v>43830</v>
      </c>
      <c r="O114" s="10" t="s">
        <v>843</v>
      </c>
      <c r="P114" s="9" t="s">
        <v>551</v>
      </c>
      <c r="Q114" s="3" t="s">
        <v>887</v>
      </c>
      <c r="R114" s="13" t="s">
        <v>888</v>
      </c>
      <c r="S114" s="13" t="s">
        <v>889</v>
      </c>
      <c r="T114" s="13" t="s">
        <v>890</v>
      </c>
      <c r="U114" s="14" t="s">
        <v>891</v>
      </c>
      <c r="V114" s="13" t="s">
        <v>26</v>
      </c>
    </row>
    <row r="115" spans="1:22" ht="84.95" hidden="1" customHeight="1" x14ac:dyDescent="0.2">
      <c r="A115" s="2" t="s">
        <v>946</v>
      </c>
      <c r="B115" s="9" t="s">
        <v>948</v>
      </c>
      <c r="C115" s="3" t="s">
        <v>947</v>
      </c>
      <c r="D115" s="4" t="s">
        <v>949</v>
      </c>
      <c r="E115" s="5">
        <v>50000000</v>
      </c>
      <c r="F115" s="6"/>
      <c r="G115" s="6"/>
      <c r="H115" s="5">
        <v>50000000</v>
      </c>
      <c r="I115" s="43">
        <v>0</v>
      </c>
      <c r="J115" s="43">
        <v>0</v>
      </c>
      <c r="K115" s="43">
        <v>0</v>
      </c>
      <c r="L115" s="8">
        <f t="shared" si="4"/>
        <v>50000000</v>
      </c>
      <c r="M115" s="17">
        <v>43612</v>
      </c>
      <c r="N115" s="17">
        <v>44165</v>
      </c>
      <c r="O115" s="10" t="s">
        <v>950</v>
      </c>
      <c r="P115" s="9" t="s">
        <v>615</v>
      </c>
      <c r="Q115" s="3" t="s">
        <v>951</v>
      </c>
      <c r="R115" s="13" t="s">
        <v>952</v>
      </c>
      <c r="S115" s="13" t="s">
        <v>953</v>
      </c>
      <c r="T115" s="13" t="s">
        <v>954</v>
      </c>
      <c r="U115" s="14" t="s">
        <v>955</v>
      </c>
      <c r="V115" s="13" t="s">
        <v>26</v>
      </c>
    </row>
    <row r="116" spans="1:22" ht="84.95" hidden="1" customHeight="1" x14ac:dyDescent="0.2">
      <c r="A116" s="2" t="s">
        <v>892</v>
      </c>
      <c r="B116" s="9" t="s">
        <v>893</v>
      </c>
      <c r="C116" s="3" t="s">
        <v>366</v>
      </c>
      <c r="D116" s="4" t="s">
        <v>3295</v>
      </c>
      <c r="E116" s="5">
        <v>59002601.700000003</v>
      </c>
      <c r="F116" s="6"/>
      <c r="G116" s="6"/>
      <c r="H116" s="5">
        <v>59002601.700000003</v>
      </c>
      <c r="I116" s="43">
        <v>0</v>
      </c>
      <c r="J116" s="43">
        <v>0</v>
      </c>
      <c r="K116" s="43">
        <v>0</v>
      </c>
      <c r="L116" s="8">
        <f t="shared" si="4"/>
        <v>59002601.700000003</v>
      </c>
      <c r="M116" s="17">
        <v>43608</v>
      </c>
      <c r="N116" s="17">
        <v>43738</v>
      </c>
      <c r="O116" s="10" t="s">
        <v>894</v>
      </c>
      <c r="P116" s="9" t="s">
        <v>567</v>
      </c>
      <c r="Q116" s="3" t="s">
        <v>369</v>
      </c>
      <c r="R116" s="13" t="s">
        <v>468</v>
      </c>
      <c r="S116" s="13" t="s">
        <v>895</v>
      </c>
      <c r="T116" s="13" t="s">
        <v>371</v>
      </c>
      <c r="U116" s="14" t="s">
        <v>896</v>
      </c>
      <c r="V116" s="13" t="s">
        <v>26</v>
      </c>
    </row>
    <row r="117" spans="1:22" ht="84.95" hidden="1" customHeight="1" x14ac:dyDescent="0.2">
      <c r="A117" s="2" t="s">
        <v>897</v>
      </c>
      <c r="B117" s="9" t="s">
        <v>893</v>
      </c>
      <c r="C117" s="3" t="s">
        <v>898</v>
      </c>
      <c r="D117" s="4" t="s">
        <v>3295</v>
      </c>
      <c r="E117" s="5">
        <v>137465039</v>
      </c>
      <c r="F117" s="6"/>
      <c r="G117" s="6"/>
      <c r="H117" s="5">
        <v>137465039</v>
      </c>
      <c r="I117" s="43">
        <v>0</v>
      </c>
      <c r="J117" s="43">
        <v>0</v>
      </c>
      <c r="K117" s="43">
        <v>0</v>
      </c>
      <c r="L117" s="8">
        <f t="shared" si="4"/>
        <v>137465039</v>
      </c>
      <c r="M117" s="17">
        <v>43608</v>
      </c>
      <c r="N117" s="22">
        <v>43814</v>
      </c>
      <c r="O117" s="10" t="s">
        <v>894</v>
      </c>
      <c r="P117" s="9" t="s">
        <v>567</v>
      </c>
      <c r="Q117" s="3" t="s">
        <v>286</v>
      </c>
      <c r="R117" s="13" t="s">
        <v>453</v>
      </c>
      <c r="S117" s="13" t="s">
        <v>899</v>
      </c>
      <c r="T117" s="13" t="s">
        <v>288</v>
      </c>
      <c r="U117" s="14" t="s">
        <v>289</v>
      </c>
      <c r="V117" s="13" t="s">
        <v>26</v>
      </c>
    </row>
    <row r="118" spans="1:22" ht="84.95" hidden="1" customHeight="1" x14ac:dyDescent="0.2">
      <c r="A118" s="2" t="s">
        <v>982</v>
      </c>
      <c r="B118" s="9" t="s">
        <v>984</v>
      </c>
      <c r="C118" s="3" t="s">
        <v>983</v>
      </c>
      <c r="D118" s="4" t="s">
        <v>985</v>
      </c>
      <c r="E118" s="5">
        <v>47500002</v>
      </c>
      <c r="F118" s="6"/>
      <c r="G118" s="6"/>
      <c r="H118" s="5">
        <v>47500002</v>
      </c>
      <c r="I118" s="43">
        <v>0</v>
      </c>
      <c r="J118" s="43">
        <v>0</v>
      </c>
      <c r="K118" s="43">
        <v>0</v>
      </c>
      <c r="L118" s="8">
        <f t="shared" si="4"/>
        <v>47500002</v>
      </c>
      <c r="M118" s="17">
        <v>43629</v>
      </c>
      <c r="N118" s="17">
        <v>43812</v>
      </c>
      <c r="O118" s="10" t="s">
        <v>736</v>
      </c>
      <c r="P118" s="9" t="s">
        <v>567</v>
      </c>
      <c r="Q118" s="3" t="s">
        <v>986</v>
      </c>
      <c r="R118" s="13" t="s">
        <v>987</v>
      </c>
      <c r="S118" s="13" t="s">
        <v>988</v>
      </c>
      <c r="T118" s="13" t="s">
        <v>989</v>
      </c>
      <c r="U118" s="14" t="s">
        <v>990</v>
      </c>
      <c r="V118" s="13" t="s">
        <v>26</v>
      </c>
    </row>
    <row r="119" spans="1:22" ht="99" hidden="1" customHeight="1" x14ac:dyDescent="0.2">
      <c r="A119" s="2" t="s">
        <v>1051</v>
      </c>
      <c r="B119" s="9" t="s">
        <v>1052</v>
      </c>
      <c r="C119" s="4" t="s">
        <v>3164</v>
      </c>
      <c r="D119" s="4" t="s">
        <v>1053</v>
      </c>
      <c r="E119" s="5">
        <v>468860000</v>
      </c>
      <c r="F119" s="6"/>
      <c r="G119" s="6"/>
      <c r="H119" s="5">
        <v>468860000</v>
      </c>
      <c r="I119" s="43">
        <v>0</v>
      </c>
      <c r="J119" s="43">
        <v>0</v>
      </c>
      <c r="K119" s="43">
        <v>0</v>
      </c>
      <c r="L119" s="8">
        <f t="shared" si="4"/>
        <v>468860000</v>
      </c>
      <c r="M119" s="17">
        <v>43608</v>
      </c>
      <c r="N119" s="22">
        <v>43779</v>
      </c>
      <c r="O119" s="10" t="s">
        <v>586</v>
      </c>
      <c r="P119" s="9" t="s">
        <v>615</v>
      </c>
      <c r="Q119" s="3" t="s">
        <v>1054</v>
      </c>
      <c r="R119" s="13" t="s">
        <v>1055</v>
      </c>
      <c r="S119" s="13" t="s">
        <v>1056</v>
      </c>
      <c r="T119" s="13" t="s">
        <v>1057</v>
      </c>
      <c r="U119" s="14" t="s">
        <v>1058</v>
      </c>
      <c r="V119" s="13" t="s">
        <v>26</v>
      </c>
    </row>
    <row r="120" spans="1:22" ht="84.95" hidden="1" customHeight="1" x14ac:dyDescent="0.2">
      <c r="A120" s="2" t="s">
        <v>956</v>
      </c>
      <c r="B120" s="9" t="s">
        <v>958</v>
      </c>
      <c r="C120" s="3" t="s">
        <v>957</v>
      </c>
      <c r="D120" s="4" t="s">
        <v>959</v>
      </c>
      <c r="E120" s="5">
        <v>53000000</v>
      </c>
      <c r="F120" s="6">
        <v>15000000</v>
      </c>
      <c r="G120" s="6"/>
      <c r="H120" s="5">
        <f>E120+F120</f>
        <v>68000000</v>
      </c>
      <c r="I120" s="43">
        <v>0</v>
      </c>
      <c r="J120" s="43">
        <v>0</v>
      </c>
      <c r="K120" s="43">
        <v>0</v>
      </c>
      <c r="L120" s="8">
        <f t="shared" si="4"/>
        <v>68000000</v>
      </c>
      <c r="M120" s="17">
        <v>43612</v>
      </c>
      <c r="N120" s="17">
        <v>43982</v>
      </c>
      <c r="O120" s="10" t="s">
        <v>960</v>
      </c>
      <c r="P120" s="9" t="s">
        <v>567</v>
      </c>
      <c r="Q120" s="3" t="s">
        <v>957</v>
      </c>
      <c r="R120" s="13" t="s">
        <v>961</v>
      </c>
      <c r="S120" s="13" t="s">
        <v>962</v>
      </c>
      <c r="T120" s="13" t="s">
        <v>963</v>
      </c>
      <c r="U120" s="14" t="s">
        <v>964</v>
      </c>
      <c r="V120" s="13" t="s">
        <v>26</v>
      </c>
    </row>
    <row r="121" spans="1:22" ht="84.95" hidden="1" customHeight="1" x14ac:dyDescent="0.2">
      <c r="A121" s="2" t="s">
        <v>874</v>
      </c>
      <c r="B121" s="9" t="s">
        <v>876</v>
      </c>
      <c r="C121" s="3" t="s">
        <v>875</v>
      </c>
      <c r="D121" s="4" t="s">
        <v>877</v>
      </c>
      <c r="E121" s="5">
        <v>5550000</v>
      </c>
      <c r="F121" s="6"/>
      <c r="G121" s="6"/>
      <c r="H121" s="5">
        <v>5550000</v>
      </c>
      <c r="I121" s="43">
        <v>0</v>
      </c>
      <c r="J121" s="43">
        <v>0</v>
      </c>
      <c r="K121" s="43">
        <v>0</v>
      </c>
      <c r="L121" s="8">
        <f t="shared" si="4"/>
        <v>5550000</v>
      </c>
      <c r="M121" s="17">
        <v>43612</v>
      </c>
      <c r="N121" s="17">
        <v>43676</v>
      </c>
      <c r="O121" s="10" t="s">
        <v>717</v>
      </c>
      <c r="P121" s="9" t="s">
        <v>551</v>
      </c>
      <c r="Q121" s="3" t="s">
        <v>878</v>
      </c>
      <c r="R121" s="13" t="s">
        <v>879</v>
      </c>
      <c r="S121" s="13" t="s">
        <v>880</v>
      </c>
      <c r="T121" s="13" t="s">
        <v>881</v>
      </c>
      <c r="U121" s="14" t="s">
        <v>882</v>
      </c>
      <c r="V121" s="13" t="s">
        <v>26</v>
      </c>
    </row>
    <row r="122" spans="1:22" ht="84.95" hidden="1" customHeight="1" x14ac:dyDescent="0.2">
      <c r="A122" s="2" t="s">
        <v>999</v>
      </c>
      <c r="B122" s="9" t="s">
        <v>1001</v>
      </c>
      <c r="C122" s="3" t="s">
        <v>1000</v>
      </c>
      <c r="D122" s="4" t="s">
        <v>1002</v>
      </c>
      <c r="E122" s="5">
        <v>50000000</v>
      </c>
      <c r="F122" s="6"/>
      <c r="G122" s="6"/>
      <c r="H122" s="5">
        <v>50000000</v>
      </c>
      <c r="I122" s="43">
        <v>0</v>
      </c>
      <c r="J122" s="43">
        <v>0</v>
      </c>
      <c r="K122" s="43">
        <v>0</v>
      </c>
      <c r="L122" s="8">
        <f t="shared" si="4"/>
        <v>50000000</v>
      </c>
      <c r="M122" s="17">
        <v>43616</v>
      </c>
      <c r="N122" s="17">
        <v>43799</v>
      </c>
      <c r="O122" s="10" t="s">
        <v>1003</v>
      </c>
      <c r="P122" s="9" t="s">
        <v>551</v>
      </c>
      <c r="Q122" s="3" t="s">
        <v>1004</v>
      </c>
      <c r="R122" s="13" t="s">
        <v>1005</v>
      </c>
      <c r="S122" s="13" t="s">
        <v>1006</v>
      </c>
      <c r="T122" s="13" t="s">
        <v>1007</v>
      </c>
      <c r="U122" s="14" t="s">
        <v>1008</v>
      </c>
      <c r="V122" s="13" t="s">
        <v>26</v>
      </c>
    </row>
    <row r="123" spans="1:22" ht="84.95" hidden="1" customHeight="1" x14ac:dyDescent="0.2">
      <c r="A123" s="2" t="s">
        <v>991</v>
      </c>
      <c r="B123" s="9" t="s">
        <v>1371</v>
      </c>
      <c r="C123" s="3" t="s">
        <v>992</v>
      </c>
      <c r="D123" s="4" t="s">
        <v>993</v>
      </c>
      <c r="E123" s="5">
        <v>30299980</v>
      </c>
      <c r="F123" s="6"/>
      <c r="G123" s="6"/>
      <c r="H123" s="5">
        <v>30299980</v>
      </c>
      <c r="I123" s="43">
        <v>0</v>
      </c>
      <c r="J123" s="43">
        <v>0</v>
      </c>
      <c r="K123" s="43">
        <v>0</v>
      </c>
      <c r="L123" s="8">
        <f t="shared" si="4"/>
        <v>30299980</v>
      </c>
      <c r="M123" s="17">
        <v>43616</v>
      </c>
      <c r="N123" s="17">
        <v>43708</v>
      </c>
      <c r="O123" s="10" t="s">
        <v>717</v>
      </c>
      <c r="P123" s="9" t="s">
        <v>551</v>
      </c>
      <c r="Q123" s="3" t="s">
        <v>994</v>
      </c>
      <c r="R123" s="13" t="s">
        <v>995</v>
      </c>
      <c r="S123" s="13" t="s">
        <v>996</v>
      </c>
      <c r="T123" s="13" t="s">
        <v>997</v>
      </c>
      <c r="U123" s="14" t="s">
        <v>998</v>
      </c>
      <c r="V123" s="13" t="s">
        <v>26</v>
      </c>
    </row>
    <row r="124" spans="1:22" ht="154.5" hidden="1" customHeight="1" x14ac:dyDescent="0.2">
      <c r="A124" s="2" t="s">
        <v>1028</v>
      </c>
      <c r="B124" s="9" t="s">
        <v>1060</v>
      </c>
      <c r="C124" s="3" t="s">
        <v>939</v>
      </c>
      <c r="D124" s="4" t="s">
        <v>1029</v>
      </c>
      <c r="E124" s="5">
        <v>3000000</v>
      </c>
      <c r="F124" s="6"/>
      <c r="G124" s="6"/>
      <c r="H124" s="5">
        <v>3000000</v>
      </c>
      <c r="I124" s="43">
        <v>0</v>
      </c>
      <c r="J124" s="43">
        <v>0</v>
      </c>
      <c r="K124" s="43">
        <v>0</v>
      </c>
      <c r="L124" s="8">
        <f t="shared" si="4"/>
        <v>3000000</v>
      </c>
      <c r="M124" s="17">
        <v>43620</v>
      </c>
      <c r="N124" s="17">
        <v>43814</v>
      </c>
      <c r="O124" s="10" t="s">
        <v>782</v>
      </c>
      <c r="P124" s="9" t="s">
        <v>615</v>
      </c>
      <c r="Q124" s="3" t="s">
        <v>940</v>
      </c>
      <c r="R124" s="13" t="s">
        <v>941</v>
      </c>
      <c r="S124" s="13" t="s">
        <v>942</v>
      </c>
      <c r="T124" s="13" t="s">
        <v>943</v>
      </c>
      <c r="U124" s="14" t="s">
        <v>1030</v>
      </c>
      <c r="V124" s="13" t="s">
        <v>26</v>
      </c>
    </row>
    <row r="125" spans="1:22" ht="150" hidden="1" customHeight="1" x14ac:dyDescent="0.2">
      <c r="A125" s="2" t="s">
        <v>1059</v>
      </c>
      <c r="B125" s="9" t="s">
        <v>1060</v>
      </c>
      <c r="C125" s="3" t="s">
        <v>677</v>
      </c>
      <c r="D125" s="4" t="s">
        <v>1061</v>
      </c>
      <c r="E125" s="5">
        <v>13000000</v>
      </c>
      <c r="F125" s="6"/>
      <c r="G125" s="6"/>
      <c r="H125" s="5">
        <v>13000000</v>
      </c>
      <c r="I125" s="43">
        <v>0</v>
      </c>
      <c r="J125" s="43">
        <v>0</v>
      </c>
      <c r="K125" s="43">
        <v>0</v>
      </c>
      <c r="L125" s="8">
        <f t="shared" si="4"/>
        <v>13000000</v>
      </c>
      <c r="M125" s="17">
        <v>43620</v>
      </c>
      <c r="N125" s="17">
        <v>43814</v>
      </c>
      <c r="O125" s="10" t="s">
        <v>782</v>
      </c>
      <c r="P125" s="9" t="s">
        <v>615</v>
      </c>
      <c r="Q125" s="3" t="s">
        <v>1062</v>
      </c>
      <c r="R125" s="13" t="s">
        <v>679</v>
      </c>
      <c r="S125" s="13" t="s">
        <v>1063</v>
      </c>
      <c r="T125" s="13" t="s">
        <v>681</v>
      </c>
      <c r="U125" s="14" t="s">
        <v>682</v>
      </c>
      <c r="V125" s="13" t="s">
        <v>26</v>
      </c>
    </row>
    <row r="126" spans="1:22" ht="84.95" hidden="1" customHeight="1" x14ac:dyDescent="0.2">
      <c r="A126" s="2" t="s">
        <v>1064</v>
      </c>
      <c r="B126" s="9" t="s">
        <v>1066</v>
      </c>
      <c r="C126" s="3" t="s">
        <v>1065</v>
      </c>
      <c r="D126" s="4" t="s">
        <v>1067</v>
      </c>
      <c r="E126" s="5">
        <v>53000000</v>
      </c>
      <c r="F126" s="6"/>
      <c r="G126" s="6"/>
      <c r="H126" s="5">
        <v>53000000</v>
      </c>
      <c r="I126" s="43">
        <v>0</v>
      </c>
      <c r="J126" s="43">
        <v>0</v>
      </c>
      <c r="K126" s="43">
        <v>0</v>
      </c>
      <c r="L126" s="8">
        <f t="shared" si="4"/>
        <v>53000000</v>
      </c>
      <c r="M126" s="17">
        <v>43620</v>
      </c>
      <c r="N126" s="17">
        <v>44196</v>
      </c>
      <c r="O126" s="10" t="s">
        <v>1068</v>
      </c>
      <c r="P126" s="9" t="s">
        <v>615</v>
      </c>
      <c r="Q126" s="3" t="s">
        <v>1069</v>
      </c>
      <c r="R126" s="13" t="s">
        <v>1070</v>
      </c>
      <c r="S126" s="13" t="s">
        <v>1071</v>
      </c>
      <c r="T126" s="13" t="s">
        <v>1072</v>
      </c>
      <c r="U126" s="14" t="s">
        <v>1073</v>
      </c>
      <c r="V126" s="13" t="s">
        <v>26</v>
      </c>
    </row>
    <row r="127" spans="1:22" ht="84.95" hidden="1" customHeight="1" x14ac:dyDescent="0.2">
      <c r="A127" s="2" t="s">
        <v>1009</v>
      </c>
      <c r="B127" s="9" t="s">
        <v>1011</v>
      </c>
      <c r="C127" s="3" t="s">
        <v>1010</v>
      </c>
      <c r="D127" s="4" t="s">
        <v>1012</v>
      </c>
      <c r="E127" s="5">
        <v>4890000</v>
      </c>
      <c r="F127" s="6"/>
      <c r="G127" s="6"/>
      <c r="H127" s="5">
        <v>4890000</v>
      </c>
      <c r="I127" s="43">
        <v>0</v>
      </c>
      <c r="J127" s="43">
        <v>0</v>
      </c>
      <c r="K127" s="43">
        <v>0</v>
      </c>
      <c r="L127" s="8">
        <f t="shared" si="4"/>
        <v>4890000</v>
      </c>
      <c r="M127" s="17">
        <v>43615</v>
      </c>
      <c r="N127" s="17">
        <v>43799</v>
      </c>
      <c r="O127" s="10" t="s">
        <v>1013</v>
      </c>
      <c r="P127" s="9" t="s">
        <v>567</v>
      </c>
      <c r="Q127" s="3" t="s">
        <v>1010</v>
      </c>
      <c r="R127" s="13" t="s">
        <v>1014</v>
      </c>
      <c r="S127" s="13" t="s">
        <v>1015</v>
      </c>
      <c r="T127" s="13" t="s">
        <v>1016</v>
      </c>
      <c r="U127" s="14" t="s">
        <v>1017</v>
      </c>
      <c r="V127" s="13" t="s">
        <v>26</v>
      </c>
    </row>
    <row r="128" spans="1:22" ht="84.95" hidden="1" customHeight="1" x14ac:dyDescent="0.2">
      <c r="A128" s="2" t="s">
        <v>965</v>
      </c>
      <c r="B128" s="9" t="s">
        <v>967</v>
      </c>
      <c r="C128" s="3" t="s">
        <v>966</v>
      </c>
      <c r="D128" s="4" t="s">
        <v>968</v>
      </c>
      <c r="E128" s="5">
        <v>10000000</v>
      </c>
      <c r="F128" s="25"/>
      <c r="G128" s="25">
        <v>20184</v>
      </c>
      <c r="H128" s="5">
        <f>10000000-20184</f>
        <v>9979816</v>
      </c>
      <c r="I128" s="43">
        <v>0</v>
      </c>
      <c r="J128" s="43">
        <v>0</v>
      </c>
      <c r="K128" s="43">
        <v>0</v>
      </c>
      <c r="L128" s="8">
        <f t="shared" si="4"/>
        <v>9979816</v>
      </c>
      <c r="M128" s="17">
        <v>43620</v>
      </c>
      <c r="N128" s="17">
        <v>43799</v>
      </c>
      <c r="O128" s="10" t="s">
        <v>904</v>
      </c>
      <c r="P128" s="9" t="s">
        <v>567</v>
      </c>
      <c r="Q128" s="3" t="s">
        <v>969</v>
      </c>
      <c r="R128" s="13" t="s">
        <v>970</v>
      </c>
      <c r="S128" s="13" t="s">
        <v>971</v>
      </c>
      <c r="T128" s="13" t="s">
        <v>972</v>
      </c>
      <c r="U128" s="14" t="s">
        <v>973</v>
      </c>
      <c r="V128" s="13" t="s">
        <v>81</v>
      </c>
    </row>
    <row r="129" spans="1:22" ht="84.95" hidden="1" customHeight="1" x14ac:dyDescent="0.2">
      <c r="A129" s="2" t="s">
        <v>1018</v>
      </c>
      <c r="B129" s="9" t="s">
        <v>1020</v>
      </c>
      <c r="C129" s="3" t="s">
        <v>1019</v>
      </c>
      <c r="D129" s="4" t="s">
        <v>1021</v>
      </c>
      <c r="E129" s="5">
        <v>20000000</v>
      </c>
      <c r="F129" s="6">
        <v>10000000</v>
      </c>
      <c r="G129" s="6"/>
      <c r="H129" s="5">
        <v>20000000</v>
      </c>
      <c r="I129" s="43">
        <v>10000000</v>
      </c>
      <c r="J129" s="43">
        <v>0</v>
      </c>
      <c r="K129" s="43">
        <v>0</v>
      </c>
      <c r="L129" s="8">
        <f t="shared" si="4"/>
        <v>30000000</v>
      </c>
      <c r="M129" s="17">
        <v>43620</v>
      </c>
      <c r="N129" s="17">
        <v>44195</v>
      </c>
      <c r="O129" s="10" t="s">
        <v>1022</v>
      </c>
      <c r="P129" s="9" t="s">
        <v>551</v>
      </c>
      <c r="Q129" s="3" t="s">
        <v>1023</v>
      </c>
      <c r="R129" s="13" t="s">
        <v>1026</v>
      </c>
      <c r="S129" s="13" t="s">
        <v>1024</v>
      </c>
      <c r="T129" s="13" t="s">
        <v>1025</v>
      </c>
      <c r="U129" s="14" t="s">
        <v>1027</v>
      </c>
      <c r="V129" s="13" t="s">
        <v>26</v>
      </c>
    </row>
    <row r="130" spans="1:22" ht="84.95" hidden="1" customHeight="1" x14ac:dyDescent="0.2">
      <c r="A130" s="2" t="s">
        <v>1031</v>
      </c>
      <c r="B130" s="9" t="s">
        <v>1032</v>
      </c>
      <c r="C130" s="3" t="s">
        <v>470</v>
      </c>
      <c r="D130" s="4" t="s">
        <v>1033</v>
      </c>
      <c r="E130" s="5">
        <v>172200000</v>
      </c>
      <c r="F130" s="6"/>
      <c r="G130" s="6"/>
      <c r="H130" s="5">
        <v>172200000</v>
      </c>
      <c r="I130" s="43">
        <v>0</v>
      </c>
      <c r="J130" s="43">
        <v>0</v>
      </c>
      <c r="K130" s="43">
        <v>0</v>
      </c>
      <c r="L130" s="8">
        <f t="shared" si="4"/>
        <v>172200000</v>
      </c>
      <c r="M130" s="17">
        <v>43627</v>
      </c>
      <c r="N130" s="17">
        <v>43646</v>
      </c>
      <c r="O130" s="10" t="s">
        <v>1034</v>
      </c>
      <c r="P130" s="9" t="s">
        <v>615</v>
      </c>
      <c r="Q130" s="3" t="s">
        <v>1035</v>
      </c>
      <c r="R130" s="13" t="s">
        <v>474</v>
      </c>
      <c r="S130" s="13" t="s">
        <v>1036</v>
      </c>
      <c r="T130" s="13" t="s">
        <v>476</v>
      </c>
      <c r="U130" s="14" t="s">
        <v>1037</v>
      </c>
      <c r="V130" s="13" t="s">
        <v>26</v>
      </c>
    </row>
    <row r="131" spans="1:22" ht="84.95" hidden="1" customHeight="1" x14ac:dyDescent="0.2">
      <c r="A131" s="2" t="s">
        <v>1117</v>
      </c>
      <c r="B131" s="9" t="s">
        <v>1119</v>
      </c>
      <c r="C131" s="3" t="s">
        <v>1118</v>
      </c>
      <c r="D131" s="4" t="s">
        <v>1120</v>
      </c>
      <c r="E131" s="5">
        <v>59089555</v>
      </c>
      <c r="F131" s="6"/>
      <c r="G131" s="6"/>
      <c r="H131" s="5">
        <v>59089555</v>
      </c>
      <c r="I131" s="43">
        <v>0</v>
      </c>
      <c r="J131" s="43">
        <v>0</v>
      </c>
      <c r="K131" s="43">
        <v>0</v>
      </c>
      <c r="L131" s="8">
        <f t="shared" si="4"/>
        <v>59089555</v>
      </c>
      <c r="M131" s="17">
        <v>43626</v>
      </c>
      <c r="N131" s="17">
        <v>43830</v>
      </c>
      <c r="O131" s="10" t="s">
        <v>1121</v>
      </c>
      <c r="P131" s="9" t="s">
        <v>615</v>
      </c>
      <c r="Q131" s="3" t="s">
        <v>1118</v>
      </c>
      <c r="R131" s="13" t="s">
        <v>1122</v>
      </c>
      <c r="S131" s="13" t="s">
        <v>1123</v>
      </c>
      <c r="T131" s="13" t="s">
        <v>1124</v>
      </c>
      <c r="U131" s="14" t="s">
        <v>1125</v>
      </c>
      <c r="V131" s="13" t="s">
        <v>26</v>
      </c>
    </row>
    <row r="132" spans="1:22" ht="144" hidden="1" customHeight="1" x14ac:dyDescent="0.2">
      <c r="A132" s="2" t="s">
        <v>1038</v>
      </c>
      <c r="B132" s="9" t="s">
        <v>1039</v>
      </c>
      <c r="C132" s="3" t="s">
        <v>685</v>
      </c>
      <c r="D132" s="4" t="s">
        <v>1040</v>
      </c>
      <c r="E132" s="5">
        <v>53000000</v>
      </c>
      <c r="F132" s="6">
        <v>26500000</v>
      </c>
      <c r="G132" s="6"/>
      <c r="H132" s="5">
        <f>E132+F132</f>
        <v>79500000</v>
      </c>
      <c r="I132" s="43">
        <v>0</v>
      </c>
      <c r="J132" s="43">
        <v>0</v>
      </c>
      <c r="K132" s="43">
        <v>0</v>
      </c>
      <c r="L132" s="8">
        <f t="shared" si="4"/>
        <v>79500000</v>
      </c>
      <c r="M132" s="17">
        <v>43627</v>
      </c>
      <c r="N132" s="17">
        <v>43814</v>
      </c>
      <c r="O132" s="10" t="s">
        <v>708</v>
      </c>
      <c r="P132" s="9" t="s">
        <v>615</v>
      </c>
      <c r="Q132" s="3" t="s">
        <v>687</v>
      </c>
      <c r="R132" s="13" t="s">
        <v>688</v>
      </c>
      <c r="S132" s="13" t="s">
        <v>689</v>
      </c>
      <c r="T132" s="13" t="s">
        <v>1041</v>
      </c>
      <c r="U132" s="14" t="s">
        <v>1042</v>
      </c>
      <c r="V132" s="13" t="s">
        <v>26</v>
      </c>
    </row>
    <row r="133" spans="1:22" ht="115.5" hidden="1" customHeight="1" x14ac:dyDescent="0.2">
      <c r="A133" s="2" t="s">
        <v>1043</v>
      </c>
      <c r="B133" s="9" t="s">
        <v>1045</v>
      </c>
      <c r="C133" s="3" t="s">
        <v>1044</v>
      </c>
      <c r="D133" s="4" t="s">
        <v>1046</v>
      </c>
      <c r="E133" s="5">
        <v>70000000</v>
      </c>
      <c r="F133" s="6"/>
      <c r="G133" s="6"/>
      <c r="H133" s="5">
        <v>70000000</v>
      </c>
      <c r="I133" s="43">
        <v>0</v>
      </c>
      <c r="J133" s="43">
        <v>0</v>
      </c>
      <c r="K133" s="43">
        <v>0</v>
      </c>
      <c r="L133" s="8">
        <f t="shared" si="4"/>
        <v>70000000</v>
      </c>
      <c r="M133" s="17">
        <v>43630</v>
      </c>
      <c r="N133" s="17">
        <v>43951</v>
      </c>
      <c r="O133" s="10" t="s">
        <v>843</v>
      </c>
      <c r="P133" s="9" t="s">
        <v>551</v>
      </c>
      <c r="Q133" s="3" t="s">
        <v>1044</v>
      </c>
      <c r="R133" s="13" t="s">
        <v>1047</v>
      </c>
      <c r="S133" s="13" t="s">
        <v>1048</v>
      </c>
      <c r="T133" s="13" t="s">
        <v>1049</v>
      </c>
      <c r="U133" s="14" t="s">
        <v>1050</v>
      </c>
      <c r="V133" s="13" t="s">
        <v>26</v>
      </c>
    </row>
    <row r="134" spans="1:22" ht="139.5" hidden="1" customHeight="1" x14ac:dyDescent="0.2">
      <c r="A134" s="2" t="s">
        <v>1074</v>
      </c>
      <c r="B134" s="9" t="s">
        <v>1076</v>
      </c>
      <c r="C134" s="3" t="s">
        <v>1075</v>
      </c>
      <c r="D134" s="4" t="s">
        <v>1077</v>
      </c>
      <c r="E134" s="5">
        <v>5000000</v>
      </c>
      <c r="F134" s="6"/>
      <c r="G134" s="6"/>
      <c r="H134" s="5">
        <v>5000000</v>
      </c>
      <c r="I134" s="43">
        <v>0</v>
      </c>
      <c r="J134" s="43">
        <v>0</v>
      </c>
      <c r="K134" s="43">
        <v>0</v>
      </c>
      <c r="L134" s="8">
        <f t="shared" si="4"/>
        <v>5000000</v>
      </c>
      <c r="M134" s="17">
        <v>43629</v>
      </c>
      <c r="N134" s="17">
        <v>44165</v>
      </c>
      <c r="O134" s="10" t="s">
        <v>950</v>
      </c>
      <c r="P134" s="9" t="s">
        <v>615</v>
      </c>
      <c r="Q134" s="3" t="s">
        <v>1078</v>
      </c>
      <c r="R134" s="13" t="s">
        <v>1079</v>
      </c>
      <c r="S134" s="13" t="s">
        <v>1080</v>
      </c>
      <c r="T134" s="13" t="s">
        <v>1081</v>
      </c>
      <c r="U134" s="14" t="s">
        <v>1082</v>
      </c>
      <c r="V134" s="13" t="s">
        <v>26</v>
      </c>
    </row>
    <row r="135" spans="1:22" ht="84.95" hidden="1" customHeight="1" x14ac:dyDescent="0.2">
      <c r="A135" s="2" t="s">
        <v>1138</v>
      </c>
      <c r="B135" s="9" t="s">
        <v>1140</v>
      </c>
      <c r="C135" s="3" t="s">
        <v>1139</v>
      </c>
      <c r="D135" s="4" t="s">
        <v>1141</v>
      </c>
      <c r="E135" s="5">
        <v>162500000</v>
      </c>
      <c r="F135" s="6"/>
      <c r="G135" s="6"/>
      <c r="H135" s="5">
        <v>162500000</v>
      </c>
      <c r="I135" s="43">
        <v>0</v>
      </c>
      <c r="J135" s="43">
        <v>0</v>
      </c>
      <c r="K135" s="43">
        <v>0</v>
      </c>
      <c r="L135" s="8">
        <f t="shared" si="4"/>
        <v>162500000</v>
      </c>
      <c r="M135" s="17">
        <v>43629</v>
      </c>
      <c r="N135" s="17">
        <v>44135</v>
      </c>
      <c r="O135" s="10" t="s">
        <v>1142</v>
      </c>
      <c r="P135" s="9" t="s">
        <v>615</v>
      </c>
      <c r="Q135" s="3" t="s">
        <v>1143</v>
      </c>
      <c r="R135" s="13" t="s">
        <v>1144</v>
      </c>
      <c r="S135" s="13" t="s">
        <v>1145</v>
      </c>
      <c r="T135" s="13" t="s">
        <v>1146</v>
      </c>
      <c r="U135" s="14" t="s">
        <v>1147</v>
      </c>
      <c r="V135" s="13" t="s">
        <v>26</v>
      </c>
    </row>
    <row r="136" spans="1:22" ht="84.95" hidden="1" customHeight="1" x14ac:dyDescent="0.2">
      <c r="A136" s="2" t="s">
        <v>1246</v>
      </c>
      <c r="B136" s="9" t="s">
        <v>1247</v>
      </c>
      <c r="C136" s="3" t="s">
        <v>250</v>
      </c>
      <c r="D136" s="4" t="s">
        <v>1248</v>
      </c>
      <c r="E136" s="5">
        <v>2236000</v>
      </c>
      <c r="F136" s="6"/>
      <c r="G136" s="6"/>
      <c r="H136" s="5">
        <v>2236000</v>
      </c>
      <c r="I136" s="43">
        <v>0</v>
      </c>
      <c r="J136" s="43">
        <v>0</v>
      </c>
      <c r="K136" s="43">
        <v>0</v>
      </c>
      <c r="L136" s="8">
        <f t="shared" si="4"/>
        <v>2236000</v>
      </c>
      <c r="M136" s="17">
        <v>43635</v>
      </c>
      <c r="N136" s="22">
        <v>43682</v>
      </c>
      <c r="O136" s="10" t="s">
        <v>1249</v>
      </c>
      <c r="P136" s="9" t="s">
        <v>2279</v>
      </c>
      <c r="Q136" s="3" t="s">
        <v>1250</v>
      </c>
      <c r="R136" s="13" t="s">
        <v>447</v>
      </c>
      <c r="S136" s="13" t="s">
        <v>1251</v>
      </c>
      <c r="T136" s="13" t="s">
        <v>254</v>
      </c>
      <c r="U136" s="14" t="s">
        <v>1252</v>
      </c>
      <c r="V136" s="13" t="s">
        <v>26</v>
      </c>
    </row>
    <row r="137" spans="1:22" ht="84.95" hidden="1" customHeight="1" x14ac:dyDescent="0.2">
      <c r="A137" s="2" t="s">
        <v>1083</v>
      </c>
      <c r="B137" s="9" t="s">
        <v>1085</v>
      </c>
      <c r="C137" s="3" t="s">
        <v>1084</v>
      </c>
      <c r="D137" s="4" t="s">
        <v>1086</v>
      </c>
      <c r="E137" s="5">
        <v>53800000</v>
      </c>
      <c r="F137" s="6"/>
      <c r="G137" s="6"/>
      <c r="H137" s="5">
        <v>53800000</v>
      </c>
      <c r="I137" s="43">
        <v>0</v>
      </c>
      <c r="J137" s="43">
        <v>0</v>
      </c>
      <c r="K137" s="43">
        <v>0</v>
      </c>
      <c r="L137" s="8">
        <f t="shared" si="4"/>
        <v>53800000</v>
      </c>
      <c r="M137" s="17">
        <v>43629</v>
      </c>
      <c r="N137" s="17">
        <v>43814</v>
      </c>
      <c r="O137" s="10" t="s">
        <v>1087</v>
      </c>
      <c r="P137" s="9" t="s">
        <v>615</v>
      </c>
      <c r="Q137" s="3" t="s">
        <v>1088</v>
      </c>
      <c r="R137" s="13" t="s">
        <v>1089</v>
      </c>
      <c r="S137" s="13" t="s">
        <v>1090</v>
      </c>
      <c r="T137" s="13" t="s">
        <v>1091</v>
      </c>
      <c r="U137" s="14" t="s">
        <v>1092</v>
      </c>
      <c r="V137" s="13" t="s">
        <v>26</v>
      </c>
    </row>
    <row r="138" spans="1:22" ht="84.95" hidden="1" customHeight="1" x14ac:dyDescent="0.2">
      <c r="A138" s="2" t="s">
        <v>1209</v>
      </c>
      <c r="B138" s="9" t="s">
        <v>1211</v>
      </c>
      <c r="C138" s="3" t="s">
        <v>1210</v>
      </c>
      <c r="D138" s="4" t="s">
        <v>1212</v>
      </c>
      <c r="E138" s="5">
        <v>25000000</v>
      </c>
      <c r="F138" s="6"/>
      <c r="G138" s="6"/>
      <c r="H138" s="5">
        <v>25000000</v>
      </c>
      <c r="I138" s="43">
        <v>0</v>
      </c>
      <c r="J138" s="43">
        <v>0</v>
      </c>
      <c r="K138" s="43">
        <v>0</v>
      </c>
      <c r="L138" s="8">
        <f t="shared" si="4"/>
        <v>25000000</v>
      </c>
      <c r="M138" s="17">
        <v>43627</v>
      </c>
      <c r="N138" s="17">
        <v>44165</v>
      </c>
      <c r="O138" s="10" t="s">
        <v>397</v>
      </c>
      <c r="P138" s="9" t="s">
        <v>567</v>
      </c>
      <c r="Q138" s="3" t="s">
        <v>1215</v>
      </c>
      <c r="R138" s="13" t="s">
        <v>1213</v>
      </c>
      <c r="S138" s="3" t="s">
        <v>1214</v>
      </c>
      <c r="T138" s="13" t="s">
        <v>1216</v>
      </c>
      <c r="U138" s="14" t="s">
        <v>1217</v>
      </c>
      <c r="V138" s="13" t="s">
        <v>26</v>
      </c>
    </row>
    <row r="139" spans="1:22" ht="84.95" hidden="1" customHeight="1" x14ac:dyDescent="0.2">
      <c r="A139" s="2" t="s">
        <v>1221</v>
      </c>
      <c r="B139" s="9" t="s">
        <v>1219</v>
      </c>
      <c r="C139" s="3" t="s">
        <v>1218</v>
      </c>
      <c r="D139" s="4" t="s">
        <v>1220</v>
      </c>
      <c r="E139" s="5">
        <v>44593938</v>
      </c>
      <c r="F139" s="6"/>
      <c r="G139" s="6"/>
      <c r="H139" s="5">
        <v>44593938</v>
      </c>
      <c r="I139" s="43">
        <v>0</v>
      </c>
      <c r="J139" s="43">
        <v>0</v>
      </c>
      <c r="K139" s="43">
        <v>0</v>
      </c>
      <c r="L139" s="8">
        <f t="shared" si="4"/>
        <v>44593938</v>
      </c>
      <c r="M139" s="17">
        <v>43629</v>
      </c>
      <c r="N139" s="17">
        <v>43814</v>
      </c>
      <c r="O139" s="10" t="s">
        <v>1470</v>
      </c>
      <c r="P139" s="9" t="s">
        <v>567</v>
      </c>
      <c r="Q139" s="3" t="s">
        <v>1222</v>
      </c>
      <c r="R139" s="13" t="s">
        <v>1223</v>
      </c>
      <c r="S139" s="3" t="s">
        <v>1224</v>
      </c>
      <c r="T139" s="13" t="s">
        <v>1225</v>
      </c>
      <c r="U139" s="14" t="s">
        <v>1226</v>
      </c>
      <c r="V139" s="13" t="s">
        <v>26</v>
      </c>
    </row>
    <row r="140" spans="1:22" ht="84.95" hidden="1" customHeight="1" x14ac:dyDescent="0.2">
      <c r="A140" s="2" t="s">
        <v>1227</v>
      </c>
      <c r="B140" s="9" t="s">
        <v>1229</v>
      </c>
      <c r="C140" s="3" t="s">
        <v>1228</v>
      </c>
      <c r="D140" s="4" t="s">
        <v>1230</v>
      </c>
      <c r="E140" s="5">
        <v>281080193</v>
      </c>
      <c r="F140" s="6"/>
      <c r="G140" s="6"/>
      <c r="H140" s="5">
        <v>281080193</v>
      </c>
      <c r="I140" s="43">
        <v>0</v>
      </c>
      <c r="J140" s="43">
        <v>0</v>
      </c>
      <c r="K140" s="43">
        <v>0</v>
      </c>
      <c r="L140" s="8">
        <f t="shared" si="4"/>
        <v>281080193</v>
      </c>
      <c r="M140" s="17">
        <v>43630</v>
      </c>
      <c r="N140" s="17">
        <v>43769</v>
      </c>
      <c r="O140" s="10" t="s">
        <v>1634</v>
      </c>
      <c r="P140" s="9" t="s">
        <v>567</v>
      </c>
      <c r="Q140" s="3" t="s">
        <v>1231</v>
      </c>
      <c r="R140" s="13" t="s">
        <v>1232</v>
      </c>
      <c r="S140" s="3" t="s">
        <v>1233</v>
      </c>
      <c r="T140" s="13" t="s">
        <v>1234</v>
      </c>
      <c r="U140" s="14" t="s">
        <v>1235</v>
      </c>
      <c r="V140" s="13" t="s">
        <v>1236</v>
      </c>
    </row>
    <row r="141" spans="1:22" ht="84.95" hidden="1" customHeight="1" x14ac:dyDescent="0.2">
      <c r="A141" s="2" t="s">
        <v>1134</v>
      </c>
      <c r="B141" s="9" t="s">
        <v>1135</v>
      </c>
      <c r="C141" s="3" t="s">
        <v>1000</v>
      </c>
      <c r="D141" s="4" t="s">
        <v>1136</v>
      </c>
      <c r="E141" s="5">
        <v>270000000</v>
      </c>
      <c r="F141" s="6"/>
      <c r="G141" s="6"/>
      <c r="H141" s="5">
        <v>270000000</v>
      </c>
      <c r="I141" s="43">
        <v>0</v>
      </c>
      <c r="J141" s="43">
        <v>0</v>
      </c>
      <c r="K141" s="43">
        <v>0</v>
      </c>
      <c r="L141" s="8">
        <f t="shared" si="4"/>
        <v>270000000</v>
      </c>
      <c r="M141" s="17">
        <v>43635</v>
      </c>
      <c r="N141" s="17">
        <v>43830</v>
      </c>
      <c r="O141" s="10" t="s">
        <v>2132</v>
      </c>
      <c r="P141" s="9" t="s">
        <v>551</v>
      </c>
      <c r="Q141" s="3" t="s">
        <v>1004</v>
      </c>
      <c r="R141" s="13" t="s">
        <v>1005</v>
      </c>
      <c r="S141" s="13" t="s">
        <v>1137</v>
      </c>
      <c r="T141" s="13" t="s">
        <v>1007</v>
      </c>
      <c r="U141" s="14" t="s">
        <v>1008</v>
      </c>
      <c r="V141" s="13" t="s">
        <v>26</v>
      </c>
    </row>
    <row r="142" spans="1:22" ht="84.95" hidden="1" customHeight="1" x14ac:dyDescent="0.2">
      <c r="A142" s="2" t="s">
        <v>1093</v>
      </c>
      <c r="B142" s="9" t="s">
        <v>1095</v>
      </c>
      <c r="C142" s="3" t="s">
        <v>1094</v>
      </c>
      <c r="D142" s="4" t="s">
        <v>1096</v>
      </c>
      <c r="E142" s="5">
        <v>1562249</v>
      </c>
      <c r="F142" s="6"/>
      <c r="G142" s="6"/>
      <c r="H142" s="5">
        <v>1562249</v>
      </c>
      <c r="I142" s="43">
        <v>0</v>
      </c>
      <c r="J142" s="43">
        <v>0</v>
      </c>
      <c r="K142" s="43">
        <v>0</v>
      </c>
      <c r="L142" s="8">
        <f t="shared" si="4"/>
        <v>1562249</v>
      </c>
      <c r="M142" s="17">
        <v>43634</v>
      </c>
      <c r="N142" s="17">
        <v>43677</v>
      </c>
      <c r="O142" s="10" t="s">
        <v>1470</v>
      </c>
      <c r="P142" s="9" t="s">
        <v>567</v>
      </c>
      <c r="Q142" s="3" t="s">
        <v>1097</v>
      </c>
      <c r="R142" s="13" t="s">
        <v>1098</v>
      </c>
      <c r="S142" s="13" t="s">
        <v>1099</v>
      </c>
      <c r="T142" s="13" t="s">
        <v>1100</v>
      </c>
      <c r="U142" s="14" t="s">
        <v>1101</v>
      </c>
      <c r="V142" s="13" t="s">
        <v>26</v>
      </c>
    </row>
    <row r="143" spans="1:22" ht="84.95" hidden="1" customHeight="1" x14ac:dyDescent="0.2">
      <c r="A143" s="2" t="s">
        <v>1167</v>
      </c>
      <c r="B143" s="9" t="s">
        <v>1168</v>
      </c>
      <c r="C143" s="3" t="s">
        <v>2133</v>
      </c>
      <c r="D143" s="4" t="s">
        <v>1169</v>
      </c>
      <c r="E143" s="5">
        <v>50000000</v>
      </c>
      <c r="F143" s="6"/>
      <c r="G143" s="6"/>
      <c r="H143" s="5">
        <v>50000000</v>
      </c>
      <c r="I143" s="43">
        <v>0</v>
      </c>
      <c r="J143" s="43">
        <v>0</v>
      </c>
      <c r="K143" s="43">
        <v>0</v>
      </c>
      <c r="L143" s="8">
        <f t="shared" si="4"/>
        <v>50000000</v>
      </c>
      <c r="M143" s="17">
        <v>43634</v>
      </c>
      <c r="N143" s="17">
        <v>43799</v>
      </c>
      <c r="O143" s="10" t="s">
        <v>1784</v>
      </c>
      <c r="P143" s="9" t="s">
        <v>551</v>
      </c>
      <c r="Q143" s="3" t="s">
        <v>727</v>
      </c>
      <c r="R143" s="13" t="s">
        <v>728</v>
      </c>
      <c r="S143" s="13" t="s">
        <v>729</v>
      </c>
      <c r="T143" s="13" t="s">
        <v>730</v>
      </c>
      <c r="U143" s="14" t="s">
        <v>731</v>
      </c>
      <c r="V143" s="13" t="s">
        <v>26</v>
      </c>
    </row>
    <row r="144" spans="1:22" ht="84.95" hidden="1" customHeight="1" x14ac:dyDescent="0.2">
      <c r="A144" s="2" t="s">
        <v>1148</v>
      </c>
      <c r="B144" s="9" t="s">
        <v>1149</v>
      </c>
      <c r="C144" s="3" t="s">
        <v>134</v>
      </c>
      <c r="D144" s="4" t="s">
        <v>1150</v>
      </c>
      <c r="E144" s="5">
        <v>3200000</v>
      </c>
      <c r="F144" s="6"/>
      <c r="G144" s="6"/>
      <c r="H144" s="5">
        <v>3200000</v>
      </c>
      <c r="I144" s="43">
        <v>0</v>
      </c>
      <c r="J144" s="43">
        <v>0</v>
      </c>
      <c r="K144" s="43">
        <v>0</v>
      </c>
      <c r="L144" s="8">
        <f t="shared" si="4"/>
        <v>3200000</v>
      </c>
      <c r="M144" s="17">
        <v>43624</v>
      </c>
      <c r="N144" s="17">
        <v>43799</v>
      </c>
      <c r="O144" s="10" t="s">
        <v>1785</v>
      </c>
      <c r="P144" s="9" t="s">
        <v>551</v>
      </c>
      <c r="Q144" s="3" t="s">
        <v>135</v>
      </c>
      <c r="R144" s="13" t="s">
        <v>404</v>
      </c>
      <c r="S144" s="13" t="s">
        <v>136</v>
      </c>
      <c r="T144" s="13" t="s">
        <v>1151</v>
      </c>
      <c r="U144" s="14" t="s">
        <v>1152</v>
      </c>
      <c r="V144" s="13" t="s">
        <v>26</v>
      </c>
    </row>
    <row r="145" spans="1:22" ht="84.95" hidden="1" customHeight="1" x14ac:dyDescent="0.2">
      <c r="A145" s="2" t="s">
        <v>1102</v>
      </c>
      <c r="B145" s="9" t="s">
        <v>1104</v>
      </c>
      <c r="C145" s="3" t="s">
        <v>1103</v>
      </c>
      <c r="D145" s="4" t="s">
        <v>1105</v>
      </c>
      <c r="E145" s="5">
        <v>4737760</v>
      </c>
      <c r="F145" s="6"/>
      <c r="G145" s="6"/>
      <c r="H145" s="5">
        <v>4737760</v>
      </c>
      <c r="I145" s="43">
        <v>0</v>
      </c>
      <c r="J145" s="43">
        <v>0</v>
      </c>
      <c r="K145" s="43">
        <v>0</v>
      </c>
      <c r="L145" s="8">
        <f t="shared" si="4"/>
        <v>4737760</v>
      </c>
      <c r="M145" s="17">
        <v>43636</v>
      </c>
      <c r="N145" s="17">
        <v>44012</v>
      </c>
      <c r="O145" s="10" t="s">
        <v>1106</v>
      </c>
      <c r="P145" s="9" t="s">
        <v>1107</v>
      </c>
      <c r="Q145" s="3" t="s">
        <v>1108</v>
      </c>
      <c r="R145" s="13" t="s">
        <v>1109</v>
      </c>
      <c r="S145" s="13" t="s">
        <v>1110</v>
      </c>
      <c r="T145" s="13" t="s">
        <v>1111</v>
      </c>
      <c r="U145" s="14" t="s">
        <v>1112</v>
      </c>
      <c r="V145" s="13" t="s">
        <v>26</v>
      </c>
    </row>
    <row r="146" spans="1:22" ht="84.95" hidden="1" customHeight="1" x14ac:dyDescent="0.2">
      <c r="A146" s="2" t="s">
        <v>1113</v>
      </c>
      <c r="B146" s="9" t="s">
        <v>1114</v>
      </c>
      <c r="C146" s="3" t="s">
        <v>583</v>
      </c>
      <c r="D146" s="4" t="s">
        <v>1115</v>
      </c>
      <c r="E146" s="5">
        <v>39353300</v>
      </c>
      <c r="F146" s="6"/>
      <c r="G146" s="6"/>
      <c r="H146" s="5">
        <v>39353300</v>
      </c>
      <c r="I146" s="43">
        <v>0</v>
      </c>
      <c r="J146" s="43">
        <v>0</v>
      </c>
      <c r="K146" s="43">
        <v>0</v>
      </c>
      <c r="L146" s="8">
        <f t="shared" ref="L146:L177" si="5">SUM(H146:K146)</f>
        <v>39353300</v>
      </c>
      <c r="M146" s="17">
        <v>43636</v>
      </c>
      <c r="N146" s="17">
        <v>43738</v>
      </c>
      <c r="O146" s="10" t="s">
        <v>355</v>
      </c>
      <c r="P146" s="9" t="s">
        <v>551</v>
      </c>
      <c r="Q146" s="3" t="s">
        <v>3300</v>
      </c>
      <c r="R146" s="13" t="s">
        <v>595</v>
      </c>
      <c r="S146" s="13" t="s">
        <v>588</v>
      </c>
      <c r="T146" s="13" t="s">
        <v>589</v>
      </c>
      <c r="U146" s="14" t="s">
        <v>1116</v>
      </c>
      <c r="V146" s="13" t="s">
        <v>26</v>
      </c>
    </row>
    <row r="147" spans="1:22" ht="84.95" hidden="1" customHeight="1" x14ac:dyDescent="0.2">
      <c r="A147" s="2" t="s">
        <v>1539</v>
      </c>
      <c r="B147" s="9" t="s">
        <v>1540</v>
      </c>
      <c r="C147" s="3" t="s">
        <v>1541</v>
      </c>
      <c r="D147" s="4" t="s">
        <v>1542</v>
      </c>
      <c r="E147" s="5">
        <v>59089555</v>
      </c>
      <c r="F147" s="6"/>
      <c r="G147" s="6"/>
      <c r="H147" s="5">
        <v>59089555</v>
      </c>
      <c r="I147" s="43">
        <v>0</v>
      </c>
      <c r="J147" s="43">
        <v>0</v>
      </c>
      <c r="K147" s="43">
        <v>0</v>
      </c>
      <c r="L147" s="8">
        <f t="shared" si="5"/>
        <v>59089555</v>
      </c>
      <c r="M147" s="17">
        <v>43635</v>
      </c>
      <c r="N147" s="17">
        <v>43830</v>
      </c>
      <c r="O147" s="10" t="s">
        <v>355</v>
      </c>
      <c r="P147" s="9" t="s">
        <v>551</v>
      </c>
      <c r="Q147" s="3" t="s">
        <v>1541</v>
      </c>
      <c r="R147" s="13" t="s">
        <v>1543</v>
      </c>
      <c r="S147" s="13" t="s">
        <v>1544</v>
      </c>
      <c r="T147" s="13" t="s">
        <v>1545</v>
      </c>
      <c r="U147" s="14" t="s">
        <v>1546</v>
      </c>
      <c r="V147" s="13" t="s">
        <v>26</v>
      </c>
    </row>
    <row r="148" spans="1:22" ht="84.95" hidden="1" customHeight="1" x14ac:dyDescent="0.2">
      <c r="A148" s="2" t="s">
        <v>1158</v>
      </c>
      <c r="B148" s="9" t="s">
        <v>1160</v>
      </c>
      <c r="C148" s="3" t="s">
        <v>1159</v>
      </c>
      <c r="D148" s="4" t="s">
        <v>1161</v>
      </c>
      <c r="E148" s="5">
        <v>17989999</v>
      </c>
      <c r="F148" s="6"/>
      <c r="G148" s="6"/>
      <c r="H148" s="5">
        <v>17989999</v>
      </c>
      <c r="I148" s="43">
        <v>0</v>
      </c>
      <c r="J148" s="43">
        <v>0</v>
      </c>
      <c r="K148" s="43">
        <v>0</v>
      </c>
      <c r="L148" s="8">
        <f t="shared" si="5"/>
        <v>17989999</v>
      </c>
      <c r="M148" s="17">
        <v>43636</v>
      </c>
      <c r="N148" s="17">
        <v>43707</v>
      </c>
      <c r="O148" s="10" t="s">
        <v>396</v>
      </c>
      <c r="P148" s="9" t="s">
        <v>567</v>
      </c>
      <c r="Q148" s="3" t="s">
        <v>1162</v>
      </c>
      <c r="R148" s="13" t="s">
        <v>1163</v>
      </c>
      <c r="S148" s="13" t="s">
        <v>1164</v>
      </c>
      <c r="T148" s="13" t="s">
        <v>1165</v>
      </c>
      <c r="U148" s="14" t="s">
        <v>1166</v>
      </c>
      <c r="V148" s="13" t="s">
        <v>26</v>
      </c>
    </row>
    <row r="149" spans="1:22" ht="84.95" hidden="1" customHeight="1" x14ac:dyDescent="0.2">
      <c r="A149" s="2" t="s">
        <v>1174</v>
      </c>
      <c r="B149" s="9" t="s">
        <v>1599</v>
      </c>
      <c r="C149" s="3" t="s">
        <v>1154</v>
      </c>
      <c r="D149" s="4" t="s">
        <v>1155</v>
      </c>
      <c r="E149" s="5">
        <v>810161500</v>
      </c>
      <c r="F149" s="6"/>
      <c r="G149" s="6"/>
      <c r="H149" s="5">
        <v>810161500</v>
      </c>
      <c r="I149" s="43">
        <v>0</v>
      </c>
      <c r="J149" s="43">
        <v>0</v>
      </c>
      <c r="K149" s="43">
        <v>0</v>
      </c>
      <c r="L149" s="8">
        <f t="shared" si="5"/>
        <v>810161500</v>
      </c>
      <c r="M149" s="17">
        <v>43641</v>
      </c>
      <c r="N149" s="17">
        <v>43824</v>
      </c>
      <c r="O149" s="10" t="s">
        <v>1156</v>
      </c>
      <c r="P149" s="9" t="s">
        <v>567</v>
      </c>
      <c r="Q149" s="3" t="s">
        <v>1157</v>
      </c>
      <c r="R149" s="13" t="s">
        <v>20</v>
      </c>
      <c r="S149" s="13" t="s">
        <v>588</v>
      </c>
      <c r="T149" s="13" t="s">
        <v>589</v>
      </c>
      <c r="U149" s="14" t="s">
        <v>1116</v>
      </c>
      <c r="V149" s="13" t="s">
        <v>26</v>
      </c>
    </row>
    <row r="150" spans="1:22" ht="84.95" hidden="1" customHeight="1" x14ac:dyDescent="0.2">
      <c r="A150" s="2" t="s">
        <v>1153</v>
      </c>
      <c r="B150" s="9" t="s">
        <v>1176</v>
      </c>
      <c r="C150" s="3" t="s">
        <v>1175</v>
      </c>
      <c r="D150" s="4" t="s">
        <v>1177</v>
      </c>
      <c r="E150" s="5">
        <v>2737000</v>
      </c>
      <c r="F150" s="6"/>
      <c r="G150" s="6"/>
      <c r="H150" s="5">
        <v>2737000</v>
      </c>
      <c r="I150" s="43">
        <v>0</v>
      </c>
      <c r="J150" s="43">
        <v>0</v>
      </c>
      <c r="K150" s="43">
        <v>0</v>
      </c>
      <c r="L150" s="8">
        <f t="shared" si="5"/>
        <v>2737000</v>
      </c>
      <c r="M150" s="17">
        <v>43637</v>
      </c>
      <c r="N150" s="17">
        <v>43799</v>
      </c>
      <c r="O150" s="10" t="s">
        <v>386</v>
      </c>
      <c r="P150" s="9" t="s">
        <v>551</v>
      </c>
      <c r="Q150" s="3" t="s">
        <v>1178</v>
      </c>
      <c r="R150" s="13" t="s">
        <v>1179</v>
      </c>
      <c r="S150" s="13" t="s">
        <v>1180</v>
      </c>
      <c r="T150" s="13" t="s">
        <v>1181</v>
      </c>
      <c r="U150" s="14" t="s">
        <v>1182</v>
      </c>
      <c r="V150" s="13" t="s">
        <v>26</v>
      </c>
    </row>
    <row r="151" spans="1:22" ht="84.95" hidden="1" customHeight="1" x14ac:dyDescent="0.2">
      <c r="A151" s="2" t="s">
        <v>1191</v>
      </c>
      <c r="B151" s="9" t="s">
        <v>1193</v>
      </c>
      <c r="C151" s="3" t="s">
        <v>1192</v>
      </c>
      <c r="D151" s="4" t="s">
        <v>1194</v>
      </c>
      <c r="E151" s="5">
        <v>9000000</v>
      </c>
      <c r="F151" s="6"/>
      <c r="G151" s="6"/>
      <c r="H151" s="5">
        <v>9000000</v>
      </c>
      <c r="I151" s="43">
        <v>0</v>
      </c>
      <c r="J151" s="43">
        <v>0</v>
      </c>
      <c r="K151" s="43">
        <v>0</v>
      </c>
      <c r="L151" s="8">
        <f t="shared" si="5"/>
        <v>9000000</v>
      </c>
      <c r="M151" s="17">
        <v>43636</v>
      </c>
      <c r="N151" s="17">
        <v>43830</v>
      </c>
      <c r="O151" s="10" t="s">
        <v>904</v>
      </c>
      <c r="P151" s="9" t="s">
        <v>567</v>
      </c>
      <c r="Q151" s="3" t="s">
        <v>1195</v>
      </c>
      <c r="R151" s="13" t="s">
        <v>1196</v>
      </c>
      <c r="S151" s="13" t="s">
        <v>1197</v>
      </c>
      <c r="T151" s="13" t="s">
        <v>1198</v>
      </c>
      <c r="U151" s="14" t="s">
        <v>1199</v>
      </c>
      <c r="V151" s="13" t="s">
        <v>26</v>
      </c>
    </row>
    <row r="152" spans="1:22" ht="84.95" hidden="1" customHeight="1" x14ac:dyDescent="0.2">
      <c r="A152" s="2" t="s">
        <v>1170</v>
      </c>
      <c r="B152" s="9" t="s">
        <v>1172</v>
      </c>
      <c r="C152" s="3" t="s">
        <v>1171</v>
      </c>
      <c r="D152" s="4" t="s">
        <v>1173</v>
      </c>
      <c r="E152" s="5">
        <v>48873300</v>
      </c>
      <c r="F152" s="6"/>
      <c r="G152" s="6"/>
      <c r="H152" s="5">
        <v>48873300</v>
      </c>
      <c r="I152" s="43">
        <v>0</v>
      </c>
      <c r="J152" s="43">
        <v>0</v>
      </c>
      <c r="K152" s="43">
        <v>0</v>
      </c>
      <c r="L152" s="8">
        <f t="shared" si="5"/>
        <v>48873300</v>
      </c>
      <c r="M152" s="17">
        <v>43641</v>
      </c>
      <c r="N152" s="17">
        <v>43708</v>
      </c>
      <c r="O152" s="10" t="s">
        <v>586</v>
      </c>
      <c r="P152" s="9" t="s">
        <v>615</v>
      </c>
      <c r="Q152" s="3" t="s">
        <v>783</v>
      </c>
      <c r="R152" s="13" t="s">
        <v>784</v>
      </c>
      <c r="S152" s="13" t="s">
        <v>3305</v>
      </c>
      <c r="T152" s="13" t="s">
        <v>786</v>
      </c>
      <c r="U152" s="14" t="s">
        <v>787</v>
      </c>
      <c r="V152" s="13" t="s">
        <v>26</v>
      </c>
    </row>
    <row r="153" spans="1:22" ht="111.75" hidden="1" customHeight="1" x14ac:dyDescent="0.2">
      <c r="A153" s="2" t="s">
        <v>1183</v>
      </c>
      <c r="B153" s="9" t="s">
        <v>1185</v>
      </c>
      <c r="C153" s="3" t="s">
        <v>1184</v>
      </c>
      <c r="D153" s="4" t="s">
        <v>1186</v>
      </c>
      <c r="E153" s="5">
        <v>47390000</v>
      </c>
      <c r="F153" s="6"/>
      <c r="G153" s="6"/>
      <c r="H153" s="5">
        <v>47390000</v>
      </c>
      <c r="I153" s="43">
        <v>0</v>
      </c>
      <c r="J153" s="43">
        <v>0</v>
      </c>
      <c r="K153" s="43">
        <v>0</v>
      </c>
      <c r="L153" s="8">
        <f t="shared" si="5"/>
        <v>47390000</v>
      </c>
      <c r="M153" s="17">
        <v>43641</v>
      </c>
      <c r="N153" s="17">
        <v>43769</v>
      </c>
      <c r="O153" s="10" t="s">
        <v>491</v>
      </c>
      <c r="P153" s="9" t="s">
        <v>615</v>
      </c>
      <c r="Q153" s="3" t="s">
        <v>1187</v>
      </c>
      <c r="R153" s="13" t="s">
        <v>1190</v>
      </c>
      <c r="S153" s="13" t="s">
        <v>1262</v>
      </c>
      <c r="T153" s="13" t="s">
        <v>1188</v>
      </c>
      <c r="U153" s="14" t="s">
        <v>1189</v>
      </c>
      <c r="V153" s="13" t="s">
        <v>26</v>
      </c>
    </row>
    <row r="154" spans="1:22" ht="84.95" hidden="1" customHeight="1" x14ac:dyDescent="0.2">
      <c r="A154" s="2" t="s">
        <v>2240</v>
      </c>
      <c r="B154" s="9" t="s">
        <v>2241</v>
      </c>
      <c r="C154" s="3" t="s">
        <v>1210</v>
      </c>
      <c r="D154" s="4" t="s">
        <v>2242</v>
      </c>
      <c r="E154" s="5">
        <v>110000000</v>
      </c>
      <c r="F154" s="25"/>
      <c r="G154" s="25">
        <v>68587000</v>
      </c>
      <c r="H154" s="5">
        <f>110000000-68587000</f>
        <v>41413000</v>
      </c>
      <c r="I154" s="43">
        <v>0</v>
      </c>
      <c r="J154" s="43">
        <v>0</v>
      </c>
      <c r="K154" s="43">
        <v>0</v>
      </c>
      <c r="L154" s="8">
        <f t="shared" si="5"/>
        <v>41413000</v>
      </c>
      <c r="M154" s="17">
        <v>43644</v>
      </c>
      <c r="N154" s="17">
        <v>43814</v>
      </c>
      <c r="O154" s="10" t="s">
        <v>1430</v>
      </c>
      <c r="P154" s="9" t="s">
        <v>615</v>
      </c>
      <c r="Q154" s="3" t="s">
        <v>2243</v>
      </c>
      <c r="R154" s="13" t="s">
        <v>1213</v>
      </c>
      <c r="S154" s="13" t="s">
        <v>2244</v>
      </c>
      <c r="T154" s="13" t="s">
        <v>2245</v>
      </c>
      <c r="U154" s="14" t="s">
        <v>1217</v>
      </c>
      <c r="V154" s="13" t="s">
        <v>26</v>
      </c>
    </row>
    <row r="155" spans="1:22" ht="84.95" hidden="1" customHeight="1" x14ac:dyDescent="0.2">
      <c r="A155" s="2" t="s">
        <v>1257</v>
      </c>
      <c r="B155" s="9" t="s">
        <v>1259</v>
      </c>
      <c r="C155" s="3" t="s">
        <v>1258</v>
      </c>
      <c r="D155" s="4" t="s">
        <v>1260</v>
      </c>
      <c r="E155" s="5">
        <v>155000000</v>
      </c>
      <c r="F155" s="27"/>
      <c r="G155" s="25">
        <v>55000000</v>
      </c>
      <c r="H155" s="5">
        <f>155000000-55000000</f>
        <v>100000000</v>
      </c>
      <c r="I155" s="43">
        <v>0</v>
      </c>
      <c r="J155" s="43">
        <v>0</v>
      </c>
      <c r="K155" s="43">
        <v>0</v>
      </c>
      <c r="L155" s="8">
        <f t="shared" si="5"/>
        <v>100000000</v>
      </c>
      <c r="M155" s="17">
        <v>43641</v>
      </c>
      <c r="N155" s="17">
        <v>44012</v>
      </c>
      <c r="O155" s="10" t="s">
        <v>1261</v>
      </c>
      <c r="P155" s="9" t="s">
        <v>551</v>
      </c>
      <c r="Q155" s="3" t="s">
        <v>727</v>
      </c>
      <c r="R155" s="13" t="s">
        <v>728</v>
      </c>
      <c r="S155" s="13" t="s">
        <v>729</v>
      </c>
      <c r="T155" s="13" t="s">
        <v>730</v>
      </c>
      <c r="U155" s="14" t="s">
        <v>731</v>
      </c>
      <c r="V155" s="13" t="s">
        <v>26</v>
      </c>
    </row>
    <row r="156" spans="1:22" ht="84.95" hidden="1" customHeight="1" x14ac:dyDescent="0.2">
      <c r="A156" s="2" t="s">
        <v>1263</v>
      </c>
      <c r="B156" s="9" t="s">
        <v>1259</v>
      </c>
      <c r="C156" s="3" t="s">
        <v>1264</v>
      </c>
      <c r="D156" s="4" t="s">
        <v>1260</v>
      </c>
      <c r="E156" s="5">
        <v>220000000</v>
      </c>
      <c r="F156" s="25"/>
      <c r="G156" s="25">
        <v>7500000</v>
      </c>
      <c r="H156" s="5">
        <f>220000000-7500000</f>
        <v>212500000</v>
      </c>
      <c r="I156" s="43">
        <v>0</v>
      </c>
      <c r="J156" s="43">
        <v>0</v>
      </c>
      <c r="K156" s="43">
        <v>0</v>
      </c>
      <c r="L156" s="8">
        <f t="shared" si="5"/>
        <v>212500000</v>
      </c>
      <c r="M156" s="17">
        <v>43641</v>
      </c>
      <c r="N156" s="17">
        <v>43814</v>
      </c>
      <c r="O156" s="10" t="s">
        <v>1261</v>
      </c>
      <c r="P156" s="9" t="s">
        <v>551</v>
      </c>
      <c r="Q156" s="3" t="s">
        <v>1265</v>
      </c>
      <c r="R156" s="13" t="s">
        <v>1269</v>
      </c>
      <c r="S156" s="13" t="s">
        <v>1266</v>
      </c>
      <c r="T156" s="13" t="s">
        <v>1267</v>
      </c>
      <c r="U156" s="14" t="s">
        <v>1268</v>
      </c>
      <c r="V156" s="13" t="s">
        <v>26</v>
      </c>
    </row>
    <row r="157" spans="1:22" ht="84.95" hidden="1" customHeight="1" x14ac:dyDescent="0.2">
      <c r="A157" s="2" t="s">
        <v>1270</v>
      </c>
      <c r="B157" s="9" t="s">
        <v>1259</v>
      </c>
      <c r="C157" s="3" t="s">
        <v>1271</v>
      </c>
      <c r="D157" s="4" t="s">
        <v>1260</v>
      </c>
      <c r="E157" s="5">
        <v>75000000</v>
      </c>
      <c r="F157" s="6"/>
      <c r="G157" s="6"/>
      <c r="H157" s="5">
        <v>75000000</v>
      </c>
      <c r="I157" s="43">
        <v>0</v>
      </c>
      <c r="J157" s="43">
        <v>0</v>
      </c>
      <c r="K157" s="43">
        <v>0</v>
      </c>
      <c r="L157" s="8">
        <f t="shared" si="5"/>
        <v>75000000</v>
      </c>
      <c r="M157" s="17">
        <v>43641</v>
      </c>
      <c r="N157" s="17">
        <v>43814</v>
      </c>
      <c r="O157" s="10" t="s">
        <v>1261</v>
      </c>
      <c r="P157" s="9" t="s">
        <v>551</v>
      </c>
      <c r="Q157" s="3" t="s">
        <v>1272</v>
      </c>
      <c r="R157" s="13" t="s">
        <v>1276</v>
      </c>
      <c r="S157" s="13" t="s">
        <v>1273</v>
      </c>
      <c r="T157" s="13" t="s">
        <v>1274</v>
      </c>
      <c r="U157" s="14" t="s">
        <v>1275</v>
      </c>
      <c r="V157" s="13" t="s">
        <v>26</v>
      </c>
    </row>
    <row r="158" spans="1:22" ht="84.95" hidden="1" customHeight="1" x14ac:dyDescent="0.2">
      <c r="A158" s="2" t="s">
        <v>1237</v>
      </c>
      <c r="B158" s="9" t="s">
        <v>1239</v>
      </c>
      <c r="C158" s="3" t="s">
        <v>1238</v>
      </c>
      <c r="D158" s="4" t="s">
        <v>1240</v>
      </c>
      <c r="E158" s="5">
        <v>10557198</v>
      </c>
      <c r="F158" s="6"/>
      <c r="G158" s="6"/>
      <c r="H158" s="5">
        <v>10557198</v>
      </c>
      <c r="I158" s="43">
        <v>0</v>
      </c>
      <c r="J158" s="43">
        <v>0</v>
      </c>
      <c r="K158" s="43">
        <v>0</v>
      </c>
      <c r="L158" s="8">
        <f t="shared" si="5"/>
        <v>10557198</v>
      </c>
      <c r="M158" s="17">
        <v>43642</v>
      </c>
      <c r="N158" s="17">
        <v>43707</v>
      </c>
      <c r="O158" s="10" t="s">
        <v>1372</v>
      </c>
      <c r="P158" s="9" t="s">
        <v>615</v>
      </c>
      <c r="Q158" s="3" t="s">
        <v>1241</v>
      </c>
      <c r="R158" s="13" t="s">
        <v>1242</v>
      </c>
      <c r="S158" s="13" t="s">
        <v>1243</v>
      </c>
      <c r="T158" s="13" t="s">
        <v>1244</v>
      </c>
      <c r="U158" s="14" t="s">
        <v>1245</v>
      </c>
      <c r="V158" s="13" t="s">
        <v>73</v>
      </c>
    </row>
    <row r="159" spans="1:22" ht="84.95" hidden="1" customHeight="1" x14ac:dyDescent="0.2">
      <c r="A159" s="2" t="s">
        <v>1926</v>
      </c>
      <c r="B159" s="9" t="s">
        <v>1927</v>
      </c>
      <c r="C159" s="3" t="s">
        <v>1928</v>
      </c>
      <c r="D159" s="4" t="s">
        <v>1929</v>
      </c>
      <c r="E159" s="5">
        <v>39100000</v>
      </c>
      <c r="F159" s="6"/>
      <c r="G159" s="6"/>
      <c r="H159" s="5">
        <v>39100000</v>
      </c>
      <c r="I159" s="43">
        <v>0</v>
      </c>
      <c r="J159" s="43">
        <v>0</v>
      </c>
      <c r="K159" s="43">
        <v>0</v>
      </c>
      <c r="L159" s="8">
        <f t="shared" si="5"/>
        <v>39100000</v>
      </c>
      <c r="M159" s="17">
        <v>43641</v>
      </c>
      <c r="N159" s="17">
        <v>43708</v>
      </c>
      <c r="O159" s="10" t="s">
        <v>1657</v>
      </c>
      <c r="P159" s="9" t="s">
        <v>567</v>
      </c>
      <c r="Q159" s="3" t="s">
        <v>1930</v>
      </c>
      <c r="R159" s="13" t="s">
        <v>1934</v>
      </c>
      <c r="S159" s="13" t="s">
        <v>1931</v>
      </c>
      <c r="T159" s="13" t="s">
        <v>1932</v>
      </c>
      <c r="U159" s="14" t="s">
        <v>1933</v>
      </c>
      <c r="V159" s="13" t="s">
        <v>26</v>
      </c>
    </row>
    <row r="160" spans="1:22" ht="84.95" hidden="1" customHeight="1" x14ac:dyDescent="0.2">
      <c r="A160" s="2" t="s">
        <v>1253</v>
      </c>
      <c r="B160" s="9" t="s">
        <v>1254</v>
      </c>
      <c r="C160" s="3" t="s">
        <v>366</v>
      </c>
      <c r="D160" s="4" t="s">
        <v>1255</v>
      </c>
      <c r="E160" s="5">
        <v>40162902</v>
      </c>
      <c r="F160" s="6">
        <v>20000000</v>
      </c>
      <c r="G160" s="6"/>
      <c r="H160" s="5">
        <f>E160+F160</f>
        <v>60162902</v>
      </c>
      <c r="I160" s="43">
        <v>0</v>
      </c>
      <c r="J160" s="43">
        <v>0</v>
      </c>
      <c r="K160" s="43">
        <v>0</v>
      </c>
      <c r="L160" s="8">
        <f t="shared" si="5"/>
        <v>60162902</v>
      </c>
      <c r="M160" s="17">
        <v>43641</v>
      </c>
      <c r="N160" s="22">
        <v>43728</v>
      </c>
      <c r="O160" s="10" t="s">
        <v>1657</v>
      </c>
      <c r="P160" s="9" t="s">
        <v>567</v>
      </c>
      <c r="Q160" s="3" t="s">
        <v>369</v>
      </c>
      <c r="R160" s="13" t="s">
        <v>468</v>
      </c>
      <c r="S160" s="13" t="s">
        <v>1256</v>
      </c>
      <c r="T160" s="13" t="s">
        <v>371</v>
      </c>
      <c r="U160" s="14" t="s">
        <v>372</v>
      </c>
      <c r="V160" s="13" t="s">
        <v>26</v>
      </c>
    </row>
    <row r="161" spans="1:22" ht="84.95" hidden="1" customHeight="1" x14ac:dyDescent="0.2">
      <c r="A161" s="2" t="s">
        <v>1393</v>
      </c>
      <c r="B161" s="9" t="s">
        <v>1394</v>
      </c>
      <c r="C161" s="3" t="s">
        <v>1395</v>
      </c>
      <c r="D161" s="4" t="s">
        <v>1396</v>
      </c>
      <c r="E161" s="5">
        <v>20000000</v>
      </c>
      <c r="F161" s="6"/>
      <c r="G161" s="6"/>
      <c r="H161" s="5">
        <v>20000000</v>
      </c>
      <c r="I161" s="43">
        <v>0</v>
      </c>
      <c r="J161" s="43">
        <v>0</v>
      </c>
      <c r="K161" s="43">
        <v>0</v>
      </c>
      <c r="L161" s="8">
        <f t="shared" si="5"/>
        <v>20000000</v>
      </c>
      <c r="M161" s="17">
        <v>43648</v>
      </c>
      <c r="N161" s="17">
        <v>44165</v>
      </c>
      <c r="O161" s="11" t="s">
        <v>2139</v>
      </c>
      <c r="P161" s="9" t="s">
        <v>567</v>
      </c>
      <c r="Q161" s="3" t="s">
        <v>1397</v>
      </c>
      <c r="R161" s="13" t="s">
        <v>1401</v>
      </c>
      <c r="S161" s="13" t="s">
        <v>1398</v>
      </c>
      <c r="T161" s="13" t="s">
        <v>1399</v>
      </c>
      <c r="U161" s="14" t="s">
        <v>1400</v>
      </c>
      <c r="V161" s="13" t="s">
        <v>73</v>
      </c>
    </row>
    <row r="162" spans="1:22" ht="111" hidden="1" customHeight="1" x14ac:dyDescent="0.2">
      <c r="A162" s="2" t="s">
        <v>1405</v>
      </c>
      <c r="B162" s="9" t="s">
        <v>1406</v>
      </c>
      <c r="C162" s="3" t="s">
        <v>1407</v>
      </c>
      <c r="D162" s="4" t="s">
        <v>3273</v>
      </c>
      <c r="E162" s="5">
        <v>85050000</v>
      </c>
      <c r="F162" s="6"/>
      <c r="G162" s="6"/>
      <c r="H162" s="5">
        <v>85050000</v>
      </c>
      <c r="I162" s="43">
        <v>0</v>
      </c>
      <c r="J162" s="43">
        <v>0</v>
      </c>
      <c r="K162" s="43">
        <v>0</v>
      </c>
      <c r="L162" s="8">
        <f t="shared" si="5"/>
        <v>85050000</v>
      </c>
      <c r="M162" s="17">
        <v>43655</v>
      </c>
      <c r="N162" s="17">
        <v>44012</v>
      </c>
      <c r="O162" s="10" t="s">
        <v>375</v>
      </c>
      <c r="P162" s="9" t="s">
        <v>567</v>
      </c>
      <c r="Q162" s="3" t="s">
        <v>1408</v>
      </c>
      <c r="R162" s="13" t="s">
        <v>1409</v>
      </c>
      <c r="S162" s="13" t="s">
        <v>1410</v>
      </c>
      <c r="T162" s="13" t="s">
        <v>1411</v>
      </c>
      <c r="U162" s="14" t="s">
        <v>1412</v>
      </c>
      <c r="V162" s="13" t="s">
        <v>26</v>
      </c>
    </row>
    <row r="163" spans="1:22" ht="84.95" hidden="1" customHeight="1" x14ac:dyDescent="0.2">
      <c r="A163" s="2" t="s">
        <v>1295</v>
      </c>
      <c r="B163" s="9" t="s">
        <v>1296</v>
      </c>
      <c r="C163" s="3" t="s">
        <v>617</v>
      </c>
      <c r="D163" s="4" t="s">
        <v>1297</v>
      </c>
      <c r="E163" s="5">
        <v>234900000</v>
      </c>
      <c r="F163" s="6"/>
      <c r="G163" s="6"/>
      <c r="H163" s="5">
        <v>234900000</v>
      </c>
      <c r="I163" s="43">
        <v>0</v>
      </c>
      <c r="J163" s="43">
        <v>0</v>
      </c>
      <c r="K163" s="43">
        <v>0</v>
      </c>
      <c r="L163" s="8">
        <f t="shared" si="5"/>
        <v>234900000</v>
      </c>
      <c r="M163" s="17">
        <v>43651</v>
      </c>
      <c r="N163" s="17">
        <v>43830</v>
      </c>
      <c r="O163" s="10" t="s">
        <v>3006</v>
      </c>
      <c r="P163" s="9" t="s">
        <v>551</v>
      </c>
      <c r="Q163" s="3" t="s">
        <v>620</v>
      </c>
      <c r="R163" s="13" t="s">
        <v>624</v>
      </c>
      <c r="S163" s="13" t="s">
        <v>621</v>
      </c>
      <c r="T163" s="13" t="s">
        <v>622</v>
      </c>
      <c r="U163" s="14" t="s">
        <v>1298</v>
      </c>
      <c r="V163" s="13" t="s">
        <v>26</v>
      </c>
    </row>
    <row r="164" spans="1:22" ht="84.95" hidden="1" customHeight="1" x14ac:dyDescent="0.2">
      <c r="A164" s="2" t="s">
        <v>1384</v>
      </c>
      <c r="B164" s="9" t="s">
        <v>1385</v>
      </c>
      <c r="C164" s="3" t="s">
        <v>1386</v>
      </c>
      <c r="D164" s="4" t="s">
        <v>1387</v>
      </c>
      <c r="E164" s="5">
        <v>17984589</v>
      </c>
      <c r="F164" s="6"/>
      <c r="G164" s="6"/>
      <c r="H164" s="5">
        <v>17984589</v>
      </c>
      <c r="I164" s="43">
        <v>0</v>
      </c>
      <c r="J164" s="43">
        <v>0</v>
      </c>
      <c r="K164" s="43">
        <v>0</v>
      </c>
      <c r="L164" s="8">
        <f t="shared" si="5"/>
        <v>17984589</v>
      </c>
      <c r="M164" s="17">
        <v>43651</v>
      </c>
      <c r="N164" s="17">
        <v>43769</v>
      </c>
      <c r="O164" s="10" t="s">
        <v>950</v>
      </c>
      <c r="P164" s="9" t="s">
        <v>615</v>
      </c>
      <c r="Q164" s="3" t="s">
        <v>1388</v>
      </c>
      <c r="R164" s="13" t="s">
        <v>1392</v>
      </c>
      <c r="S164" s="13" t="s">
        <v>1389</v>
      </c>
      <c r="T164" s="13" t="s">
        <v>1390</v>
      </c>
      <c r="U164" s="14" t="s">
        <v>1391</v>
      </c>
      <c r="V164" s="13" t="s">
        <v>161</v>
      </c>
    </row>
    <row r="165" spans="1:22" ht="84.95" hidden="1" customHeight="1" x14ac:dyDescent="0.2">
      <c r="A165" s="2" t="s">
        <v>1316</v>
      </c>
      <c r="B165" s="9" t="s">
        <v>1318</v>
      </c>
      <c r="C165" s="3" t="s">
        <v>1317</v>
      </c>
      <c r="D165" s="4" t="s">
        <v>1319</v>
      </c>
      <c r="E165" s="5">
        <v>44290000</v>
      </c>
      <c r="F165" s="25"/>
      <c r="G165" s="25">
        <v>14574900</v>
      </c>
      <c r="H165" s="5">
        <f>44290000-14574900</f>
        <v>29715100</v>
      </c>
      <c r="I165" s="43">
        <v>0</v>
      </c>
      <c r="J165" s="43">
        <v>0</v>
      </c>
      <c r="K165" s="43">
        <v>0</v>
      </c>
      <c r="L165" s="8">
        <f t="shared" si="5"/>
        <v>29715100</v>
      </c>
      <c r="M165" s="17">
        <v>43651</v>
      </c>
      <c r="N165" s="17">
        <v>43982</v>
      </c>
      <c r="O165" s="10" t="s">
        <v>1470</v>
      </c>
      <c r="P165" s="9" t="s">
        <v>567</v>
      </c>
      <c r="Q165" s="3" t="s">
        <v>1320</v>
      </c>
      <c r="R165" s="13" t="s">
        <v>1321</v>
      </c>
      <c r="S165" s="13" t="s">
        <v>1322</v>
      </c>
      <c r="T165" s="13" t="s">
        <v>1323</v>
      </c>
      <c r="U165" s="14" t="s">
        <v>1324</v>
      </c>
      <c r="V165" s="13" t="s">
        <v>1325</v>
      </c>
    </row>
    <row r="166" spans="1:22" ht="84.95" hidden="1" customHeight="1" x14ac:dyDescent="0.2">
      <c r="A166" s="2" t="s">
        <v>1548</v>
      </c>
      <c r="B166" s="9" t="s">
        <v>1549</v>
      </c>
      <c r="C166" s="3" t="s">
        <v>1550</v>
      </c>
      <c r="D166" s="4" t="s">
        <v>1551</v>
      </c>
      <c r="E166" s="5">
        <v>1286346407</v>
      </c>
      <c r="F166" s="6"/>
      <c r="G166" s="6"/>
      <c r="H166" s="5">
        <v>1286346407</v>
      </c>
      <c r="I166" s="43">
        <v>0</v>
      </c>
      <c r="J166" s="43">
        <v>0</v>
      </c>
      <c r="K166" s="43">
        <v>0</v>
      </c>
      <c r="L166" s="8">
        <f t="shared" si="5"/>
        <v>1286346407</v>
      </c>
      <c r="M166" s="17">
        <v>43655</v>
      </c>
      <c r="N166" s="17">
        <v>43876</v>
      </c>
      <c r="O166" s="11" t="s">
        <v>1552</v>
      </c>
      <c r="P166" s="9" t="s">
        <v>567</v>
      </c>
      <c r="Q166" s="3" t="s">
        <v>1553</v>
      </c>
      <c r="R166" s="13" t="s">
        <v>1558</v>
      </c>
      <c r="S166" s="13" t="s">
        <v>1554</v>
      </c>
      <c r="T166" s="13" t="s">
        <v>1555</v>
      </c>
      <c r="U166" s="21" t="s">
        <v>1557</v>
      </c>
      <c r="V166" s="13" t="s">
        <v>1556</v>
      </c>
    </row>
    <row r="167" spans="1:22" ht="84.95" hidden="1" customHeight="1" x14ac:dyDescent="0.2">
      <c r="A167" s="2" t="s">
        <v>1326</v>
      </c>
      <c r="B167" s="9" t="s">
        <v>1328</v>
      </c>
      <c r="C167" s="3" t="s">
        <v>1327</v>
      </c>
      <c r="D167" s="4" t="s">
        <v>1329</v>
      </c>
      <c r="E167" s="5">
        <v>49440000</v>
      </c>
      <c r="F167" s="6"/>
      <c r="G167" s="6"/>
      <c r="H167" s="5">
        <v>49440000</v>
      </c>
      <c r="I167" s="43">
        <v>0</v>
      </c>
      <c r="J167" s="43">
        <v>0</v>
      </c>
      <c r="K167" s="43">
        <v>0</v>
      </c>
      <c r="L167" s="8">
        <f t="shared" si="5"/>
        <v>49440000</v>
      </c>
      <c r="M167" s="17">
        <v>43649</v>
      </c>
      <c r="N167" s="17">
        <v>43982</v>
      </c>
      <c r="O167" s="10" t="s">
        <v>380</v>
      </c>
      <c r="P167" s="9" t="s">
        <v>567</v>
      </c>
      <c r="Q167" s="3" t="s">
        <v>1330</v>
      </c>
      <c r="R167" s="13" t="s">
        <v>1339</v>
      </c>
      <c r="S167" s="13" t="s">
        <v>1331</v>
      </c>
      <c r="T167" s="13" t="s">
        <v>1332</v>
      </c>
      <c r="U167" s="14" t="s">
        <v>1333</v>
      </c>
      <c r="V167" s="13" t="s">
        <v>26</v>
      </c>
    </row>
    <row r="168" spans="1:22" ht="84.95" hidden="1" customHeight="1" x14ac:dyDescent="0.2">
      <c r="A168" s="2" t="s">
        <v>1741</v>
      </c>
      <c r="B168" s="9" t="s">
        <v>1742</v>
      </c>
      <c r="C168" s="3" t="s">
        <v>1743</v>
      </c>
      <c r="D168" s="4" t="s">
        <v>1744</v>
      </c>
      <c r="E168" s="5">
        <v>205637236</v>
      </c>
      <c r="F168" s="6"/>
      <c r="G168" s="6"/>
      <c r="H168" s="5">
        <v>205637236</v>
      </c>
      <c r="I168" s="43">
        <v>0</v>
      </c>
      <c r="J168" s="43">
        <v>0</v>
      </c>
      <c r="K168" s="43">
        <v>0</v>
      </c>
      <c r="L168" s="8">
        <f t="shared" si="5"/>
        <v>205637236</v>
      </c>
      <c r="M168" s="17">
        <v>43655</v>
      </c>
      <c r="N168" s="17">
        <v>43814</v>
      </c>
      <c r="O168" s="10" t="s">
        <v>1574</v>
      </c>
      <c r="P168" s="9" t="s">
        <v>567</v>
      </c>
      <c r="Q168" s="3" t="s">
        <v>1745</v>
      </c>
      <c r="R168" s="13" t="s">
        <v>1749</v>
      </c>
      <c r="S168" s="13" t="s">
        <v>1746</v>
      </c>
      <c r="T168" s="13" t="s">
        <v>1747</v>
      </c>
      <c r="U168" s="14" t="s">
        <v>1748</v>
      </c>
      <c r="V168" s="13" t="s">
        <v>26</v>
      </c>
    </row>
    <row r="169" spans="1:22" ht="84.95" hidden="1" customHeight="1" x14ac:dyDescent="0.2">
      <c r="A169" s="2" t="s">
        <v>1334</v>
      </c>
      <c r="B169" s="9" t="s">
        <v>1336</v>
      </c>
      <c r="C169" s="3" t="s">
        <v>1335</v>
      </c>
      <c r="D169" s="4" t="s">
        <v>1337</v>
      </c>
      <c r="E169" s="5">
        <v>1578668</v>
      </c>
      <c r="F169" s="6"/>
      <c r="G169" s="6"/>
      <c r="H169" s="5">
        <v>1578668</v>
      </c>
      <c r="I169" s="43">
        <v>0</v>
      </c>
      <c r="J169" s="43">
        <v>0</v>
      </c>
      <c r="K169" s="43">
        <v>0</v>
      </c>
      <c r="L169" s="8">
        <f t="shared" si="5"/>
        <v>1578668</v>
      </c>
      <c r="M169" s="17">
        <v>43654</v>
      </c>
      <c r="N169" s="17">
        <v>43830</v>
      </c>
      <c r="O169" s="10" t="s">
        <v>397</v>
      </c>
      <c r="P169" s="9" t="s">
        <v>567</v>
      </c>
      <c r="Q169" s="3" t="s">
        <v>1338</v>
      </c>
      <c r="R169" s="13" t="s">
        <v>1343</v>
      </c>
      <c r="S169" s="13" t="s">
        <v>1340</v>
      </c>
      <c r="T169" s="13" t="s">
        <v>1341</v>
      </c>
      <c r="U169" s="14" t="s">
        <v>1342</v>
      </c>
      <c r="V169" s="13" t="s">
        <v>26</v>
      </c>
    </row>
    <row r="170" spans="1:22" ht="84.95" hidden="1" customHeight="1" x14ac:dyDescent="0.2">
      <c r="A170" s="2" t="s">
        <v>1307</v>
      </c>
      <c r="B170" s="9" t="s">
        <v>1309</v>
      </c>
      <c r="C170" s="3" t="s">
        <v>1308</v>
      </c>
      <c r="D170" s="4" t="s">
        <v>1310</v>
      </c>
      <c r="E170" s="5">
        <v>15765120</v>
      </c>
      <c r="F170" s="6"/>
      <c r="G170" s="6"/>
      <c r="H170" s="5">
        <v>15765120</v>
      </c>
      <c r="I170" s="43">
        <v>0</v>
      </c>
      <c r="J170" s="43">
        <v>0</v>
      </c>
      <c r="K170" s="43">
        <v>0</v>
      </c>
      <c r="L170" s="8">
        <f t="shared" si="5"/>
        <v>15765120</v>
      </c>
      <c r="M170" s="17">
        <v>43656</v>
      </c>
      <c r="N170" s="17">
        <v>43799</v>
      </c>
      <c r="O170" s="10" t="s">
        <v>375</v>
      </c>
      <c r="P170" s="9" t="s">
        <v>567</v>
      </c>
      <c r="Q170" s="3" t="s">
        <v>1311</v>
      </c>
      <c r="R170" s="13" t="s">
        <v>1315</v>
      </c>
      <c r="S170" s="13" t="s">
        <v>1312</v>
      </c>
      <c r="T170" s="13" t="s">
        <v>1313</v>
      </c>
      <c r="U170" s="14" t="s">
        <v>1314</v>
      </c>
      <c r="V170" s="13" t="s">
        <v>50</v>
      </c>
    </row>
    <row r="171" spans="1:22" ht="84.95" hidden="1" customHeight="1" x14ac:dyDescent="0.2">
      <c r="A171" s="2" t="s">
        <v>1286</v>
      </c>
      <c r="B171" s="9" t="s">
        <v>2395</v>
      </c>
      <c r="C171" s="3" t="s">
        <v>1287</v>
      </c>
      <c r="D171" s="4" t="s">
        <v>1288</v>
      </c>
      <c r="E171" s="5">
        <v>95000000</v>
      </c>
      <c r="F171" s="6"/>
      <c r="G171" s="6"/>
      <c r="H171" s="5">
        <v>95000000</v>
      </c>
      <c r="I171" s="43">
        <v>0</v>
      </c>
      <c r="J171" s="43">
        <v>0</v>
      </c>
      <c r="K171" s="43">
        <v>0</v>
      </c>
      <c r="L171" s="8">
        <f t="shared" si="5"/>
        <v>95000000</v>
      </c>
      <c r="M171" s="17">
        <v>43657</v>
      </c>
      <c r="N171" s="22">
        <v>43769</v>
      </c>
      <c r="O171" s="10" t="s">
        <v>1289</v>
      </c>
      <c r="P171" s="9" t="s">
        <v>551</v>
      </c>
      <c r="Q171" s="3" t="s">
        <v>1290</v>
      </c>
      <c r="R171" s="13" t="s">
        <v>1294</v>
      </c>
      <c r="S171" s="13" t="s">
        <v>1291</v>
      </c>
      <c r="T171" s="13" t="s">
        <v>1292</v>
      </c>
      <c r="U171" s="14" t="s">
        <v>1293</v>
      </c>
      <c r="V171" s="13" t="s">
        <v>26</v>
      </c>
    </row>
    <row r="172" spans="1:22" ht="84.95" hidden="1" customHeight="1" x14ac:dyDescent="0.2">
      <c r="A172" s="2" t="s">
        <v>1355</v>
      </c>
      <c r="B172" s="9" t="s">
        <v>1345</v>
      </c>
      <c r="C172" s="3" t="s">
        <v>1356</v>
      </c>
      <c r="D172" s="4" t="s">
        <v>1346</v>
      </c>
      <c r="E172" s="5">
        <v>92435000</v>
      </c>
      <c r="F172" s="6"/>
      <c r="G172" s="6"/>
      <c r="H172" s="5">
        <v>92435000</v>
      </c>
      <c r="I172" s="43">
        <v>0</v>
      </c>
      <c r="J172" s="43">
        <v>0</v>
      </c>
      <c r="K172" s="43">
        <v>0</v>
      </c>
      <c r="L172" s="8">
        <f t="shared" si="5"/>
        <v>92435000</v>
      </c>
      <c r="M172" s="17">
        <v>43657</v>
      </c>
      <c r="N172" s="17">
        <v>43769</v>
      </c>
      <c r="O172" s="10" t="s">
        <v>1349</v>
      </c>
      <c r="P172" s="9" t="s">
        <v>551</v>
      </c>
      <c r="Q172" s="3" t="s">
        <v>1357</v>
      </c>
      <c r="R172" s="13" t="s">
        <v>1361</v>
      </c>
      <c r="S172" s="13" t="s">
        <v>1358</v>
      </c>
      <c r="T172" s="13" t="s">
        <v>1359</v>
      </c>
      <c r="U172" s="14" t="s">
        <v>1360</v>
      </c>
      <c r="V172" s="13" t="s">
        <v>26</v>
      </c>
    </row>
    <row r="173" spans="1:22" ht="84.95" hidden="1" customHeight="1" x14ac:dyDescent="0.2">
      <c r="A173" s="2" t="s">
        <v>1347</v>
      </c>
      <c r="B173" s="9" t="s">
        <v>1345</v>
      </c>
      <c r="C173" s="3" t="s">
        <v>1348</v>
      </c>
      <c r="D173" s="4" t="s">
        <v>1346</v>
      </c>
      <c r="E173" s="5">
        <v>366751574</v>
      </c>
      <c r="F173" s="6"/>
      <c r="G173" s="6"/>
      <c r="H173" s="5">
        <v>366751574</v>
      </c>
      <c r="I173" s="43">
        <v>0</v>
      </c>
      <c r="J173" s="43">
        <v>0</v>
      </c>
      <c r="K173" s="43">
        <v>0</v>
      </c>
      <c r="L173" s="8">
        <f t="shared" si="5"/>
        <v>366751574</v>
      </c>
      <c r="M173" s="17">
        <v>43657</v>
      </c>
      <c r="N173" s="17">
        <v>43799</v>
      </c>
      <c r="O173" s="10" t="s">
        <v>1349</v>
      </c>
      <c r="P173" s="9" t="s">
        <v>551</v>
      </c>
      <c r="Q173" s="3" t="s">
        <v>1350</v>
      </c>
      <c r="R173" s="13" t="s">
        <v>1351</v>
      </c>
      <c r="S173" s="13" t="s">
        <v>1352</v>
      </c>
      <c r="T173" s="13" t="s">
        <v>1353</v>
      </c>
      <c r="U173" s="14" t="s">
        <v>1354</v>
      </c>
      <c r="V173" s="13" t="s">
        <v>26</v>
      </c>
    </row>
    <row r="174" spans="1:22" ht="84.95" hidden="1" customHeight="1" x14ac:dyDescent="0.2">
      <c r="A174" s="2" t="s">
        <v>1344</v>
      </c>
      <c r="B174" s="9" t="s">
        <v>1345</v>
      </c>
      <c r="C174" s="3" t="s">
        <v>322</v>
      </c>
      <c r="D174" s="4" t="s">
        <v>1346</v>
      </c>
      <c r="E174" s="5">
        <v>107873500</v>
      </c>
      <c r="F174" s="6"/>
      <c r="G174" s="6"/>
      <c r="H174" s="5">
        <v>107873500</v>
      </c>
      <c r="I174" s="43">
        <v>0</v>
      </c>
      <c r="J174" s="43">
        <v>0</v>
      </c>
      <c r="K174" s="43">
        <v>0</v>
      </c>
      <c r="L174" s="8">
        <f t="shared" si="5"/>
        <v>107873500</v>
      </c>
      <c r="M174" s="17">
        <v>43657</v>
      </c>
      <c r="N174" s="17">
        <v>43769</v>
      </c>
      <c r="O174" s="10" t="s">
        <v>1657</v>
      </c>
      <c r="P174" s="9" t="s">
        <v>551</v>
      </c>
      <c r="Q174" s="3" t="s">
        <v>465</v>
      </c>
      <c r="R174" s="13" t="s">
        <v>455</v>
      </c>
      <c r="S174" s="13" t="s">
        <v>325</v>
      </c>
      <c r="T174" s="13" t="s">
        <v>326</v>
      </c>
      <c r="U174" s="14" t="s">
        <v>327</v>
      </c>
      <c r="V174" s="13" t="s">
        <v>26</v>
      </c>
    </row>
    <row r="175" spans="1:22" ht="84.95" hidden="1" customHeight="1" x14ac:dyDescent="0.2">
      <c r="A175" s="2" t="s">
        <v>1452</v>
      </c>
      <c r="B175" s="9" t="s">
        <v>1345</v>
      </c>
      <c r="C175" s="3" t="s">
        <v>1453</v>
      </c>
      <c r="D175" s="4" t="s">
        <v>1346</v>
      </c>
      <c r="E175" s="5">
        <v>16800000</v>
      </c>
      <c r="F175" s="6"/>
      <c r="G175" s="6"/>
      <c r="H175" s="5">
        <v>16800000</v>
      </c>
      <c r="I175" s="43">
        <v>0</v>
      </c>
      <c r="J175" s="43">
        <v>0</v>
      </c>
      <c r="K175" s="43">
        <v>0</v>
      </c>
      <c r="L175" s="8">
        <f t="shared" si="5"/>
        <v>16800000</v>
      </c>
      <c r="M175" s="17">
        <v>43657</v>
      </c>
      <c r="N175" s="17">
        <v>43769</v>
      </c>
      <c r="O175" s="10" t="s">
        <v>1454</v>
      </c>
      <c r="P175" s="9" t="s">
        <v>551</v>
      </c>
      <c r="Q175" s="3" t="s">
        <v>1560</v>
      </c>
      <c r="R175" s="13" t="s">
        <v>1459</v>
      </c>
      <c r="S175" s="13" t="s">
        <v>1455</v>
      </c>
      <c r="T175" s="13" t="s">
        <v>1456</v>
      </c>
      <c r="U175" s="14" t="s">
        <v>1457</v>
      </c>
      <c r="V175" s="13" t="s">
        <v>1458</v>
      </c>
    </row>
    <row r="176" spans="1:22" ht="84.95" hidden="1" customHeight="1" x14ac:dyDescent="0.2">
      <c r="A176" s="2" t="s">
        <v>1445</v>
      </c>
      <c r="B176" s="9" t="s">
        <v>1345</v>
      </c>
      <c r="C176" s="3" t="s">
        <v>1446</v>
      </c>
      <c r="D176" s="4" t="s">
        <v>1346</v>
      </c>
      <c r="E176" s="5">
        <v>281066100</v>
      </c>
      <c r="F176" s="6"/>
      <c r="G176" s="6"/>
      <c r="H176" s="5">
        <v>281066100</v>
      </c>
      <c r="I176" s="43">
        <v>0</v>
      </c>
      <c r="J176" s="43">
        <v>0</v>
      </c>
      <c r="K176" s="43">
        <v>0</v>
      </c>
      <c r="L176" s="8">
        <f t="shared" si="5"/>
        <v>281066100</v>
      </c>
      <c r="M176" s="17">
        <v>43657</v>
      </c>
      <c r="N176" s="17">
        <v>43769</v>
      </c>
      <c r="O176" s="10" t="s">
        <v>1657</v>
      </c>
      <c r="P176" s="9" t="s">
        <v>551</v>
      </c>
      <c r="Q176" s="3" t="s">
        <v>1447</v>
      </c>
      <c r="R176" s="13" t="s">
        <v>1450</v>
      </c>
      <c r="S176" s="13" t="s">
        <v>1448</v>
      </c>
      <c r="T176" s="13" t="s">
        <v>1449</v>
      </c>
      <c r="U176" s="14" t="s">
        <v>1451</v>
      </c>
      <c r="V176" s="13" t="s">
        <v>26</v>
      </c>
    </row>
    <row r="177" spans="1:22" ht="84.95" hidden="1" customHeight="1" x14ac:dyDescent="0.2">
      <c r="A177" s="2" t="s">
        <v>1299</v>
      </c>
      <c r="B177" s="9" t="s">
        <v>1402</v>
      </c>
      <c r="C177" s="3" t="s">
        <v>1300</v>
      </c>
      <c r="D177" s="4" t="s">
        <v>1301</v>
      </c>
      <c r="E177" s="5">
        <v>4725000</v>
      </c>
      <c r="F177" s="6"/>
      <c r="G177" s="6"/>
      <c r="H177" s="5">
        <v>4725000</v>
      </c>
      <c r="I177" s="43">
        <v>0</v>
      </c>
      <c r="J177" s="43">
        <v>0</v>
      </c>
      <c r="K177" s="43">
        <v>0</v>
      </c>
      <c r="L177" s="8">
        <f t="shared" si="5"/>
        <v>4725000</v>
      </c>
      <c r="M177" s="17">
        <v>43657</v>
      </c>
      <c r="N177" s="17">
        <v>43707</v>
      </c>
      <c r="O177" s="10" t="s">
        <v>904</v>
      </c>
      <c r="P177" s="9" t="s">
        <v>567</v>
      </c>
      <c r="Q177" s="3" t="s">
        <v>1302</v>
      </c>
      <c r="R177" s="13" t="s">
        <v>1303</v>
      </c>
      <c r="S177" s="13" t="s">
        <v>1304</v>
      </c>
      <c r="T177" s="13" t="s">
        <v>1305</v>
      </c>
      <c r="U177" s="14" t="s">
        <v>1306</v>
      </c>
      <c r="V177" s="13" t="s">
        <v>26</v>
      </c>
    </row>
    <row r="178" spans="1:22" ht="84.95" hidden="1" customHeight="1" x14ac:dyDescent="0.2">
      <c r="A178" s="2" t="s">
        <v>1681</v>
      </c>
      <c r="B178" s="9" t="s">
        <v>1682</v>
      </c>
      <c r="C178" s="3" t="s">
        <v>1683</v>
      </c>
      <c r="D178" s="4" t="s">
        <v>1684</v>
      </c>
      <c r="E178" s="5">
        <v>112730828</v>
      </c>
      <c r="F178" s="6"/>
      <c r="G178" s="6"/>
      <c r="H178" s="5">
        <v>112730828</v>
      </c>
      <c r="I178" s="43">
        <v>0</v>
      </c>
      <c r="J178" s="43">
        <v>0</v>
      </c>
      <c r="K178" s="43">
        <v>0</v>
      </c>
      <c r="L178" s="8">
        <f t="shared" ref="L178:L182" si="6">SUM(H178:K178)</f>
        <v>112730828</v>
      </c>
      <c r="M178" s="17">
        <v>43658</v>
      </c>
      <c r="N178" s="22">
        <v>43779</v>
      </c>
      <c r="O178" s="10" t="s">
        <v>491</v>
      </c>
      <c r="P178" s="9" t="s">
        <v>567</v>
      </c>
      <c r="Q178" s="3" t="s">
        <v>1536</v>
      </c>
      <c r="R178" s="13" t="s">
        <v>1538</v>
      </c>
      <c r="S178" s="13" t="s">
        <v>1510</v>
      </c>
      <c r="T178" s="13" t="s">
        <v>1511</v>
      </c>
      <c r="U178" s="14" t="s">
        <v>1685</v>
      </c>
      <c r="V178" s="13" t="s">
        <v>26</v>
      </c>
    </row>
    <row r="179" spans="1:22" ht="135.75" hidden="1" customHeight="1" x14ac:dyDescent="0.2">
      <c r="A179" s="2" t="s">
        <v>1277</v>
      </c>
      <c r="B179" s="9" t="s">
        <v>1279</v>
      </c>
      <c r="C179" s="3" t="s">
        <v>1278</v>
      </c>
      <c r="D179" s="4" t="s">
        <v>1280</v>
      </c>
      <c r="E179" s="5">
        <v>123600000</v>
      </c>
      <c r="F179" s="6"/>
      <c r="G179" s="6"/>
      <c r="H179" s="5">
        <v>123600000</v>
      </c>
      <c r="I179" s="43">
        <v>0</v>
      </c>
      <c r="J179" s="43">
        <v>0</v>
      </c>
      <c r="K179" s="43">
        <v>0</v>
      </c>
      <c r="L179" s="8">
        <f t="shared" si="6"/>
        <v>123600000</v>
      </c>
      <c r="M179" s="17">
        <v>43658</v>
      </c>
      <c r="N179" s="17">
        <v>44165</v>
      </c>
      <c r="O179" s="11" t="s">
        <v>2139</v>
      </c>
      <c r="P179" s="9" t="s">
        <v>567</v>
      </c>
      <c r="Q179" s="3" t="s">
        <v>1281</v>
      </c>
      <c r="R179" s="13" t="s">
        <v>1282</v>
      </c>
      <c r="S179" s="13" t="s">
        <v>1283</v>
      </c>
      <c r="T179" s="13" t="s">
        <v>1284</v>
      </c>
      <c r="U179" s="14" t="s">
        <v>1285</v>
      </c>
      <c r="V179" s="13" t="s">
        <v>26</v>
      </c>
    </row>
    <row r="180" spans="1:22" ht="84.95" hidden="1" customHeight="1" x14ac:dyDescent="0.2">
      <c r="A180" s="2" t="s">
        <v>1374</v>
      </c>
      <c r="B180" s="9" t="s">
        <v>1375</v>
      </c>
      <c r="C180" s="3" t="s">
        <v>1376</v>
      </c>
      <c r="D180" s="4" t="s">
        <v>1377</v>
      </c>
      <c r="E180" s="5">
        <v>5144500</v>
      </c>
      <c r="F180" s="6"/>
      <c r="G180" s="6"/>
      <c r="H180" s="5">
        <v>5144500</v>
      </c>
      <c r="I180" s="43">
        <v>0</v>
      </c>
      <c r="J180" s="43">
        <v>0</v>
      </c>
      <c r="K180" s="43">
        <v>0</v>
      </c>
      <c r="L180" s="8">
        <f t="shared" si="6"/>
        <v>5144500</v>
      </c>
      <c r="M180" s="17">
        <v>43657</v>
      </c>
      <c r="N180" s="17">
        <v>43814</v>
      </c>
      <c r="O180" s="10" t="s">
        <v>1378</v>
      </c>
      <c r="P180" s="9" t="s">
        <v>567</v>
      </c>
      <c r="Q180" s="3" t="s">
        <v>1379</v>
      </c>
      <c r="R180" s="13" t="s">
        <v>1383</v>
      </c>
      <c r="S180" s="13" t="s">
        <v>1380</v>
      </c>
      <c r="T180" s="13" t="s">
        <v>1381</v>
      </c>
      <c r="U180" s="14" t="s">
        <v>1382</v>
      </c>
      <c r="V180" s="13" t="s">
        <v>26</v>
      </c>
    </row>
    <row r="181" spans="1:22" ht="84.95" hidden="1" customHeight="1" x14ac:dyDescent="0.2">
      <c r="A181" s="2" t="s">
        <v>1362</v>
      </c>
      <c r="B181" s="9" t="s">
        <v>1364</v>
      </c>
      <c r="C181" s="3" t="s">
        <v>1363</v>
      </c>
      <c r="D181" s="4" t="s">
        <v>1365</v>
      </c>
      <c r="E181" s="5">
        <v>45220000</v>
      </c>
      <c r="F181" s="6"/>
      <c r="G181" s="6"/>
      <c r="H181" s="5">
        <v>45220000</v>
      </c>
      <c r="I181" s="43">
        <v>0</v>
      </c>
      <c r="J181" s="43">
        <v>0</v>
      </c>
      <c r="K181" s="43">
        <v>0</v>
      </c>
      <c r="L181" s="8">
        <f t="shared" si="6"/>
        <v>45220000</v>
      </c>
      <c r="M181" s="17">
        <v>43661</v>
      </c>
      <c r="N181" s="22">
        <v>43830</v>
      </c>
      <c r="O181" s="10" t="s">
        <v>717</v>
      </c>
      <c r="P181" s="9" t="s">
        <v>551</v>
      </c>
      <c r="Q181" s="3" t="s">
        <v>1366</v>
      </c>
      <c r="R181" s="13" t="s">
        <v>1370</v>
      </c>
      <c r="S181" s="13" t="s">
        <v>1367</v>
      </c>
      <c r="T181" s="13" t="s">
        <v>1368</v>
      </c>
      <c r="U181" s="14" t="s">
        <v>1369</v>
      </c>
      <c r="V181" s="13" t="s">
        <v>26</v>
      </c>
    </row>
    <row r="182" spans="1:22" ht="84.95" hidden="1" customHeight="1" x14ac:dyDescent="0.2">
      <c r="A182" s="2" t="s">
        <v>2007</v>
      </c>
      <c r="B182" s="9" t="s">
        <v>2008</v>
      </c>
      <c r="C182" s="3" t="s">
        <v>2009</v>
      </c>
      <c r="D182" s="4" t="s">
        <v>2010</v>
      </c>
      <c r="E182" s="5">
        <v>85937333</v>
      </c>
      <c r="F182" s="6"/>
      <c r="G182" s="6"/>
      <c r="H182" s="5">
        <v>85937333</v>
      </c>
      <c r="I182" s="43">
        <v>0</v>
      </c>
      <c r="J182" s="43">
        <v>0</v>
      </c>
      <c r="K182" s="43">
        <v>0</v>
      </c>
      <c r="L182" s="8">
        <f t="shared" si="6"/>
        <v>85937333</v>
      </c>
      <c r="M182" s="17">
        <v>43664</v>
      </c>
      <c r="N182" s="22">
        <v>43756</v>
      </c>
      <c r="O182" s="10" t="s">
        <v>385</v>
      </c>
      <c r="P182" s="9" t="s">
        <v>567</v>
      </c>
      <c r="Q182" s="3" t="s">
        <v>2011</v>
      </c>
      <c r="R182" s="13" t="s">
        <v>2015</v>
      </c>
      <c r="S182" s="13" t="s">
        <v>2012</v>
      </c>
      <c r="T182" s="13" t="s">
        <v>2013</v>
      </c>
      <c r="U182" s="14" t="s">
        <v>2014</v>
      </c>
      <c r="V182" s="13" t="s">
        <v>26</v>
      </c>
    </row>
    <row r="183" spans="1:22" ht="84.95" hidden="1" customHeight="1" x14ac:dyDescent="0.2">
      <c r="A183" s="2" t="s">
        <v>2107</v>
      </c>
      <c r="B183" s="9" t="s">
        <v>2008</v>
      </c>
      <c r="C183" s="3" t="s">
        <v>2108</v>
      </c>
      <c r="D183" s="4" t="s">
        <v>2109</v>
      </c>
      <c r="E183" s="5">
        <v>20070000</v>
      </c>
      <c r="F183" s="6"/>
      <c r="G183" s="6"/>
      <c r="H183" s="5">
        <v>20070000</v>
      </c>
      <c r="I183" s="43">
        <v>0</v>
      </c>
      <c r="J183" s="43">
        <v>0</v>
      </c>
      <c r="K183" s="43">
        <v>0</v>
      </c>
      <c r="L183" s="8">
        <v>20070000</v>
      </c>
      <c r="M183" s="17">
        <v>43664</v>
      </c>
      <c r="N183" s="22">
        <v>43738</v>
      </c>
      <c r="O183" s="10" t="s">
        <v>1657</v>
      </c>
      <c r="P183" s="9" t="s">
        <v>567</v>
      </c>
      <c r="Q183" s="3" t="s">
        <v>2110</v>
      </c>
      <c r="R183" s="13" t="s">
        <v>2115</v>
      </c>
      <c r="S183" s="13" t="s">
        <v>2111</v>
      </c>
      <c r="T183" s="13" t="s">
        <v>2112</v>
      </c>
      <c r="U183" s="14" t="s">
        <v>2113</v>
      </c>
      <c r="V183" s="13" t="s">
        <v>2114</v>
      </c>
    </row>
    <row r="184" spans="1:22" ht="84.95" hidden="1" customHeight="1" x14ac:dyDescent="0.2">
      <c r="A184" s="2" t="s">
        <v>1801</v>
      </c>
      <c r="B184" s="9" t="s">
        <v>1696</v>
      </c>
      <c r="C184" s="3" t="s">
        <v>529</v>
      </c>
      <c r="D184" s="4" t="s">
        <v>1802</v>
      </c>
      <c r="E184" s="5">
        <v>1289800000</v>
      </c>
      <c r="F184" s="6">
        <v>203300000</v>
      </c>
      <c r="G184" s="6"/>
      <c r="H184" s="5">
        <f>E184+F184</f>
        <v>1493100000</v>
      </c>
      <c r="I184" s="43">
        <v>0</v>
      </c>
      <c r="J184" s="43">
        <v>0</v>
      </c>
      <c r="K184" s="43">
        <v>0</v>
      </c>
      <c r="L184" s="8">
        <f t="shared" ref="L184:L228" si="7">SUM(H184:K184)</f>
        <v>1493100000</v>
      </c>
      <c r="M184" s="17">
        <v>43664</v>
      </c>
      <c r="N184" s="17">
        <v>43890</v>
      </c>
      <c r="O184" s="11" t="s">
        <v>2139</v>
      </c>
      <c r="P184" s="9" t="s">
        <v>567</v>
      </c>
      <c r="Q184" s="3" t="s">
        <v>530</v>
      </c>
      <c r="R184" s="13" t="s">
        <v>531</v>
      </c>
      <c r="S184" s="13" t="s">
        <v>1803</v>
      </c>
      <c r="T184" s="13" t="s">
        <v>533</v>
      </c>
      <c r="U184" s="14" t="s">
        <v>1804</v>
      </c>
      <c r="V184" s="13" t="s">
        <v>26</v>
      </c>
    </row>
    <row r="185" spans="1:22" ht="84.95" hidden="1" customHeight="1" x14ac:dyDescent="0.2">
      <c r="A185" s="2" t="s">
        <v>1805</v>
      </c>
      <c r="B185" s="9" t="s">
        <v>1696</v>
      </c>
      <c r="C185" s="3" t="s">
        <v>855</v>
      </c>
      <c r="D185" s="4" t="s">
        <v>1806</v>
      </c>
      <c r="E185" s="5">
        <v>199000000</v>
      </c>
      <c r="F185" s="6"/>
      <c r="G185" s="6"/>
      <c r="H185" s="5">
        <v>199000000</v>
      </c>
      <c r="I185" s="43">
        <v>0</v>
      </c>
      <c r="J185" s="43">
        <v>0</v>
      </c>
      <c r="K185" s="43">
        <v>0</v>
      </c>
      <c r="L185" s="8">
        <f t="shared" si="7"/>
        <v>199000000</v>
      </c>
      <c r="M185" s="17">
        <v>43664</v>
      </c>
      <c r="N185" s="17">
        <v>43756</v>
      </c>
      <c r="O185" s="10" t="s">
        <v>355</v>
      </c>
      <c r="P185" s="9" t="s">
        <v>567</v>
      </c>
      <c r="Q185" s="3" t="s">
        <v>858</v>
      </c>
      <c r="R185" s="13" t="s">
        <v>859</v>
      </c>
      <c r="S185" s="13" t="s">
        <v>860</v>
      </c>
      <c r="T185" s="13" t="s">
        <v>1807</v>
      </c>
      <c r="U185" s="14" t="s">
        <v>862</v>
      </c>
      <c r="V185" s="13" t="s">
        <v>26</v>
      </c>
    </row>
    <row r="186" spans="1:22" ht="84.95" hidden="1" customHeight="1" x14ac:dyDescent="0.2">
      <c r="A186" s="2" t="s">
        <v>1808</v>
      </c>
      <c r="B186" s="9" t="s">
        <v>1696</v>
      </c>
      <c r="C186" s="3" t="s">
        <v>1809</v>
      </c>
      <c r="D186" s="4" t="s">
        <v>1810</v>
      </c>
      <c r="E186" s="5">
        <v>77399735</v>
      </c>
      <c r="F186" s="6"/>
      <c r="G186" s="6"/>
      <c r="H186" s="5">
        <v>77399735</v>
      </c>
      <c r="I186" s="43">
        <v>0</v>
      </c>
      <c r="J186" s="43">
        <v>0</v>
      </c>
      <c r="K186" s="43">
        <v>0</v>
      </c>
      <c r="L186" s="8">
        <f t="shared" si="7"/>
        <v>77399735</v>
      </c>
      <c r="M186" s="17">
        <v>43663</v>
      </c>
      <c r="N186" s="17">
        <v>43756</v>
      </c>
      <c r="O186" s="11" t="s">
        <v>1811</v>
      </c>
      <c r="P186" s="9" t="s">
        <v>615</v>
      </c>
      <c r="Q186" s="3" t="s">
        <v>1814</v>
      </c>
      <c r="R186" s="13" t="s">
        <v>1818</v>
      </c>
      <c r="S186" s="13" t="s">
        <v>1815</v>
      </c>
      <c r="T186" s="13" t="s">
        <v>1816</v>
      </c>
      <c r="U186" s="14" t="s">
        <v>1817</v>
      </c>
      <c r="V186" s="13" t="s">
        <v>26</v>
      </c>
    </row>
    <row r="187" spans="1:22" ht="84.95" hidden="1" customHeight="1" x14ac:dyDescent="0.2">
      <c r="A187" s="2" t="s">
        <v>1812</v>
      </c>
      <c r="B187" s="9" t="s">
        <v>1696</v>
      </c>
      <c r="C187" s="3" t="s">
        <v>1819</v>
      </c>
      <c r="D187" s="4" t="s">
        <v>1813</v>
      </c>
      <c r="E187" s="5">
        <v>434000000</v>
      </c>
      <c r="F187" s="6">
        <v>62000000</v>
      </c>
      <c r="G187" s="6"/>
      <c r="H187" s="5">
        <f>E187+F187</f>
        <v>496000000</v>
      </c>
      <c r="I187" s="43">
        <v>0</v>
      </c>
      <c r="J187" s="43">
        <v>0</v>
      </c>
      <c r="K187" s="43">
        <v>0</v>
      </c>
      <c r="L187" s="8">
        <f t="shared" si="7"/>
        <v>496000000</v>
      </c>
      <c r="M187" s="17">
        <v>43664</v>
      </c>
      <c r="N187" s="17">
        <v>43809</v>
      </c>
      <c r="O187" s="11" t="s">
        <v>1820</v>
      </c>
      <c r="P187" s="9" t="s">
        <v>615</v>
      </c>
      <c r="Q187" s="3" t="s">
        <v>1821</v>
      </c>
      <c r="R187" s="13" t="s">
        <v>1825</v>
      </c>
      <c r="S187" s="13" t="s">
        <v>1822</v>
      </c>
      <c r="T187" s="13" t="s">
        <v>1823</v>
      </c>
      <c r="U187" s="14" t="s">
        <v>1824</v>
      </c>
      <c r="V187" s="13" t="s">
        <v>26</v>
      </c>
    </row>
    <row r="188" spans="1:22" ht="84.95" hidden="1" customHeight="1" x14ac:dyDescent="0.2">
      <c r="A188" s="2" t="s">
        <v>1826</v>
      </c>
      <c r="B188" s="9" t="s">
        <v>1696</v>
      </c>
      <c r="C188" s="3" t="s">
        <v>1827</v>
      </c>
      <c r="D188" s="4" t="s">
        <v>1832</v>
      </c>
      <c r="E188" s="5">
        <v>416539400</v>
      </c>
      <c r="F188" s="6">
        <v>154113000</v>
      </c>
      <c r="G188" s="6"/>
      <c r="H188" s="5">
        <f>E188+F188</f>
        <v>570652400</v>
      </c>
      <c r="I188" s="43">
        <v>0</v>
      </c>
      <c r="J188" s="43">
        <v>0</v>
      </c>
      <c r="K188" s="43">
        <v>0</v>
      </c>
      <c r="L188" s="8">
        <f t="shared" si="7"/>
        <v>570652400</v>
      </c>
      <c r="M188" s="17">
        <v>43663</v>
      </c>
      <c r="N188" s="17">
        <v>43809</v>
      </c>
      <c r="O188" s="11" t="s">
        <v>1828</v>
      </c>
      <c r="P188" s="9" t="s">
        <v>615</v>
      </c>
      <c r="Q188" s="3" t="s">
        <v>94</v>
      </c>
      <c r="R188" s="13" t="s">
        <v>1829</v>
      </c>
      <c r="S188" s="13" t="s">
        <v>95</v>
      </c>
      <c r="T188" s="13" t="s">
        <v>1830</v>
      </c>
      <c r="U188" s="14" t="s">
        <v>1831</v>
      </c>
      <c r="V188" s="13" t="s">
        <v>26</v>
      </c>
    </row>
    <row r="189" spans="1:22" ht="84.95" hidden="1" customHeight="1" x14ac:dyDescent="0.2">
      <c r="A189" s="2" t="s">
        <v>1842</v>
      </c>
      <c r="B189" s="9" t="s">
        <v>1696</v>
      </c>
      <c r="C189" s="3" t="s">
        <v>583</v>
      </c>
      <c r="D189" s="4" t="s">
        <v>1843</v>
      </c>
      <c r="E189" s="5">
        <v>351458481</v>
      </c>
      <c r="F189" s="6"/>
      <c r="G189" s="6"/>
      <c r="H189" s="5">
        <v>351458481</v>
      </c>
      <c r="I189" s="43">
        <v>0</v>
      </c>
      <c r="J189" s="43">
        <v>0</v>
      </c>
      <c r="K189" s="43">
        <v>0</v>
      </c>
      <c r="L189" s="8">
        <f t="shared" si="7"/>
        <v>351458481</v>
      </c>
      <c r="M189" s="17">
        <v>43663</v>
      </c>
      <c r="N189" s="17">
        <v>43799</v>
      </c>
      <c r="O189" s="11" t="s">
        <v>1844</v>
      </c>
      <c r="P189" s="9" t="s">
        <v>551</v>
      </c>
      <c r="Q189" s="3" t="s">
        <v>3300</v>
      </c>
      <c r="R189" s="13" t="s">
        <v>595</v>
      </c>
      <c r="S189" s="13" t="s">
        <v>588</v>
      </c>
      <c r="T189" s="13" t="s">
        <v>589</v>
      </c>
      <c r="U189" s="14" t="s">
        <v>590</v>
      </c>
      <c r="V189" s="13" t="s">
        <v>26</v>
      </c>
    </row>
    <row r="190" spans="1:22" ht="84.95" hidden="1" customHeight="1" x14ac:dyDescent="0.2">
      <c r="A190" s="2" t="s">
        <v>1833</v>
      </c>
      <c r="B190" s="9" t="s">
        <v>1696</v>
      </c>
      <c r="C190" s="3" t="s">
        <v>1834</v>
      </c>
      <c r="D190" s="4" t="s">
        <v>1835</v>
      </c>
      <c r="E190" s="5">
        <v>115000000</v>
      </c>
      <c r="F190" s="6"/>
      <c r="G190" s="6"/>
      <c r="H190" s="5">
        <v>115000000</v>
      </c>
      <c r="I190" s="43">
        <v>0</v>
      </c>
      <c r="J190" s="43">
        <v>0</v>
      </c>
      <c r="K190" s="43">
        <v>0</v>
      </c>
      <c r="L190" s="8">
        <f t="shared" si="7"/>
        <v>115000000</v>
      </c>
      <c r="M190" s="17">
        <v>43664</v>
      </c>
      <c r="N190" s="17">
        <v>43756</v>
      </c>
      <c r="O190" s="11" t="s">
        <v>1836</v>
      </c>
      <c r="P190" s="9" t="s">
        <v>567</v>
      </c>
      <c r="Q190" s="3" t="s">
        <v>1837</v>
      </c>
      <c r="R190" s="13" t="s">
        <v>1841</v>
      </c>
      <c r="S190" s="13" t="s">
        <v>1838</v>
      </c>
      <c r="T190" s="13" t="s">
        <v>1839</v>
      </c>
      <c r="U190" s="14" t="s">
        <v>1840</v>
      </c>
      <c r="V190" s="13" t="s">
        <v>26</v>
      </c>
    </row>
    <row r="191" spans="1:22" ht="84.95" hidden="1" customHeight="1" x14ac:dyDescent="0.2">
      <c r="A191" s="2" t="s">
        <v>1695</v>
      </c>
      <c r="B191" s="9" t="s">
        <v>1696</v>
      </c>
      <c r="C191" s="3" t="s">
        <v>1697</v>
      </c>
      <c r="D191" s="4" t="s">
        <v>1698</v>
      </c>
      <c r="E191" s="5">
        <v>79871385</v>
      </c>
      <c r="F191" s="6"/>
      <c r="G191" s="6"/>
      <c r="H191" s="5">
        <v>79871385</v>
      </c>
      <c r="I191" s="43">
        <v>0</v>
      </c>
      <c r="J191" s="43">
        <v>0</v>
      </c>
      <c r="K191" s="43">
        <v>0</v>
      </c>
      <c r="L191" s="8">
        <f t="shared" si="7"/>
        <v>79871385</v>
      </c>
      <c r="M191" s="17">
        <v>43664</v>
      </c>
      <c r="N191" s="17">
        <v>43799</v>
      </c>
      <c r="O191" s="10" t="s">
        <v>3314</v>
      </c>
      <c r="P191" s="9" t="s">
        <v>615</v>
      </c>
      <c r="Q191" s="3" t="s">
        <v>1699</v>
      </c>
      <c r="R191" s="13" t="s">
        <v>3299</v>
      </c>
      <c r="S191" s="13" t="s">
        <v>1700</v>
      </c>
      <c r="T191" s="13" t="s">
        <v>1701</v>
      </c>
      <c r="U191" s="14" t="s">
        <v>1702</v>
      </c>
      <c r="V191" s="13" t="s">
        <v>1703</v>
      </c>
    </row>
    <row r="192" spans="1:22" ht="84.95" hidden="1" customHeight="1" x14ac:dyDescent="0.2">
      <c r="A192" s="2" t="s">
        <v>1845</v>
      </c>
      <c r="B192" s="9" t="s">
        <v>1696</v>
      </c>
      <c r="C192" s="3" t="s">
        <v>219</v>
      </c>
      <c r="D192" s="4" t="s">
        <v>1846</v>
      </c>
      <c r="E192" s="5">
        <v>37570800</v>
      </c>
      <c r="F192" s="6"/>
      <c r="G192" s="6"/>
      <c r="H192" s="5">
        <v>37570800</v>
      </c>
      <c r="I192" s="43">
        <v>0</v>
      </c>
      <c r="J192" s="43">
        <v>0</v>
      </c>
      <c r="K192" s="43">
        <v>0</v>
      </c>
      <c r="L192" s="8">
        <f t="shared" si="7"/>
        <v>37570800</v>
      </c>
      <c r="M192" s="17">
        <v>43664</v>
      </c>
      <c r="N192" s="17">
        <v>43799</v>
      </c>
      <c r="O192" s="10" t="s">
        <v>3314</v>
      </c>
      <c r="P192" s="9" t="s">
        <v>615</v>
      </c>
      <c r="Q192" s="3" t="s">
        <v>220</v>
      </c>
      <c r="R192" s="13" t="s">
        <v>444</v>
      </c>
      <c r="S192" s="13" t="s">
        <v>221</v>
      </c>
      <c r="T192" s="13" t="s">
        <v>222</v>
      </c>
      <c r="U192" s="14" t="s">
        <v>223</v>
      </c>
      <c r="V192" s="13" t="s">
        <v>26</v>
      </c>
    </row>
    <row r="193" spans="1:22" ht="84.95" hidden="1" customHeight="1" x14ac:dyDescent="0.2">
      <c r="A193" s="2" t="s">
        <v>1759</v>
      </c>
      <c r="B193" s="9" t="s">
        <v>1760</v>
      </c>
      <c r="C193" s="3" t="s">
        <v>1761</v>
      </c>
      <c r="D193" s="4" t="s">
        <v>1762</v>
      </c>
      <c r="E193" s="5">
        <v>328000000</v>
      </c>
      <c r="F193" s="6"/>
      <c r="G193" s="6"/>
      <c r="H193" s="5">
        <v>328000000</v>
      </c>
      <c r="I193" s="43">
        <v>0</v>
      </c>
      <c r="J193" s="43">
        <v>0</v>
      </c>
      <c r="K193" s="43">
        <v>0</v>
      </c>
      <c r="L193" s="8">
        <f t="shared" si="7"/>
        <v>328000000</v>
      </c>
      <c r="M193" s="17">
        <v>43664</v>
      </c>
      <c r="N193" s="17">
        <v>43830</v>
      </c>
      <c r="O193" s="10" t="s">
        <v>1763</v>
      </c>
      <c r="P193" s="9" t="s">
        <v>551</v>
      </c>
      <c r="Q193" s="3" t="s">
        <v>1764</v>
      </c>
      <c r="R193" s="13" t="s">
        <v>1768</v>
      </c>
      <c r="S193" s="13" t="s">
        <v>1765</v>
      </c>
      <c r="T193" s="13" t="s">
        <v>1766</v>
      </c>
      <c r="U193" s="14" t="s">
        <v>1767</v>
      </c>
      <c r="V193" s="13" t="s">
        <v>26</v>
      </c>
    </row>
    <row r="194" spans="1:22" ht="103.5" hidden="1" customHeight="1" x14ac:dyDescent="0.2">
      <c r="A194" s="2" t="s">
        <v>1480</v>
      </c>
      <c r="B194" s="9" t="s">
        <v>1481</v>
      </c>
      <c r="C194" s="3" t="s">
        <v>1482</v>
      </c>
      <c r="D194" s="4" t="s">
        <v>1483</v>
      </c>
      <c r="E194" s="5">
        <v>319000000</v>
      </c>
      <c r="F194" s="6">
        <v>80000000</v>
      </c>
      <c r="G194" s="6"/>
      <c r="H194" s="5">
        <v>319000000</v>
      </c>
      <c r="I194" s="43">
        <v>80000000</v>
      </c>
      <c r="J194" s="43">
        <v>0</v>
      </c>
      <c r="K194" s="43">
        <v>0</v>
      </c>
      <c r="L194" s="8">
        <f t="shared" si="7"/>
        <v>399000000</v>
      </c>
      <c r="M194" s="17">
        <v>43668</v>
      </c>
      <c r="N194" s="17">
        <v>44165</v>
      </c>
      <c r="O194" s="10" t="s">
        <v>1022</v>
      </c>
      <c r="P194" s="9" t="s">
        <v>551</v>
      </c>
      <c r="Q194" s="3" t="s">
        <v>1484</v>
      </c>
      <c r="R194" s="13" t="s">
        <v>1488</v>
      </c>
      <c r="S194" s="13" t="s">
        <v>1485</v>
      </c>
      <c r="T194" s="13" t="s">
        <v>1486</v>
      </c>
      <c r="U194" s="14" t="s">
        <v>1487</v>
      </c>
      <c r="V194" s="13" t="s">
        <v>26</v>
      </c>
    </row>
    <row r="195" spans="1:22" ht="84.95" hidden="1" customHeight="1" x14ac:dyDescent="0.2">
      <c r="A195" s="2" t="s">
        <v>1460</v>
      </c>
      <c r="B195" s="9" t="s">
        <v>1461</v>
      </c>
      <c r="C195" s="3" t="s">
        <v>1462</v>
      </c>
      <c r="D195" s="4" t="s">
        <v>1464</v>
      </c>
      <c r="E195" s="5">
        <v>16335000</v>
      </c>
      <c r="F195" s="6"/>
      <c r="G195" s="6"/>
      <c r="H195" s="5">
        <v>16335000</v>
      </c>
      <c r="I195" s="43">
        <v>0</v>
      </c>
      <c r="J195" s="43">
        <v>0</v>
      </c>
      <c r="K195" s="43">
        <v>0</v>
      </c>
      <c r="L195" s="8">
        <f t="shared" si="7"/>
        <v>16335000</v>
      </c>
      <c r="M195" s="17">
        <v>43671</v>
      </c>
      <c r="N195" s="17">
        <v>43830</v>
      </c>
      <c r="O195" s="10" t="s">
        <v>586</v>
      </c>
      <c r="P195" s="9" t="s">
        <v>615</v>
      </c>
      <c r="Q195" s="3" t="s">
        <v>1465</v>
      </c>
      <c r="R195" s="13" t="s">
        <v>1467</v>
      </c>
      <c r="S195" s="13" t="s">
        <v>1466</v>
      </c>
      <c r="T195" s="13" t="s">
        <v>1468</v>
      </c>
      <c r="U195" s="14" t="s">
        <v>1469</v>
      </c>
      <c r="V195" s="13" t="s">
        <v>26</v>
      </c>
    </row>
    <row r="196" spans="1:22" ht="84.95" hidden="1" customHeight="1" x14ac:dyDescent="0.2">
      <c r="A196" s="2" t="s">
        <v>1750</v>
      </c>
      <c r="B196" s="9" t="s">
        <v>1751</v>
      </c>
      <c r="C196" s="3" t="s">
        <v>1752</v>
      </c>
      <c r="D196" s="4" t="s">
        <v>1753</v>
      </c>
      <c r="E196" s="5">
        <v>1282998579</v>
      </c>
      <c r="F196" s="6"/>
      <c r="G196" s="6"/>
      <c r="H196" s="5">
        <v>1282998579</v>
      </c>
      <c r="I196" s="43">
        <v>0</v>
      </c>
      <c r="J196" s="43">
        <v>0</v>
      </c>
      <c r="K196" s="43">
        <v>0</v>
      </c>
      <c r="L196" s="8">
        <f t="shared" si="7"/>
        <v>1282998579</v>
      </c>
      <c r="M196" s="17">
        <v>43673</v>
      </c>
      <c r="N196" s="17">
        <v>43871</v>
      </c>
      <c r="O196" s="10" t="s">
        <v>375</v>
      </c>
      <c r="P196" s="9" t="s">
        <v>567</v>
      </c>
      <c r="Q196" s="3" t="s">
        <v>1754</v>
      </c>
      <c r="R196" s="13" t="s">
        <v>1758</v>
      </c>
      <c r="S196" s="13" t="s">
        <v>1755</v>
      </c>
      <c r="T196" s="13" t="s">
        <v>1756</v>
      </c>
      <c r="U196" s="14" t="s">
        <v>1757</v>
      </c>
      <c r="V196" s="13" t="s">
        <v>26</v>
      </c>
    </row>
    <row r="197" spans="1:22" ht="84.95" hidden="1" customHeight="1" x14ac:dyDescent="0.2">
      <c r="A197" s="2" t="s">
        <v>1413</v>
      </c>
      <c r="B197" s="9" t="s">
        <v>1414</v>
      </c>
      <c r="C197" s="3" t="s">
        <v>1415</v>
      </c>
      <c r="D197" s="4" t="s">
        <v>1463</v>
      </c>
      <c r="E197" s="5">
        <v>45000000</v>
      </c>
      <c r="F197" s="6"/>
      <c r="G197" s="6"/>
      <c r="H197" s="5">
        <v>45000000</v>
      </c>
      <c r="I197" s="43">
        <v>0</v>
      </c>
      <c r="J197" s="43">
        <v>0</v>
      </c>
      <c r="K197" s="43">
        <v>0</v>
      </c>
      <c r="L197" s="8">
        <f t="shared" si="7"/>
        <v>45000000</v>
      </c>
      <c r="M197" s="17">
        <v>43669</v>
      </c>
      <c r="N197" s="17">
        <v>43799</v>
      </c>
      <c r="O197" s="10" t="s">
        <v>1416</v>
      </c>
      <c r="P197" s="9" t="s">
        <v>615</v>
      </c>
      <c r="Q197" s="3" t="s">
        <v>1417</v>
      </c>
      <c r="R197" s="13" t="s">
        <v>1421</v>
      </c>
      <c r="S197" s="13" t="s">
        <v>1418</v>
      </c>
      <c r="T197" s="13" t="s">
        <v>1419</v>
      </c>
      <c r="U197" s="14" t="s">
        <v>1420</v>
      </c>
      <c r="V197" s="13" t="s">
        <v>1422</v>
      </c>
    </row>
    <row r="198" spans="1:22" ht="84.95" hidden="1" customHeight="1" x14ac:dyDescent="0.2">
      <c r="A198" s="2" t="s">
        <v>1887</v>
      </c>
      <c r="B198" s="9" t="s">
        <v>1888</v>
      </c>
      <c r="C198" s="3" t="s">
        <v>1889</v>
      </c>
      <c r="D198" s="4" t="s">
        <v>1890</v>
      </c>
      <c r="E198" s="5">
        <v>300196384</v>
      </c>
      <c r="F198" s="6"/>
      <c r="G198" s="6"/>
      <c r="H198" s="5">
        <v>300196384</v>
      </c>
      <c r="I198" s="43">
        <v>0</v>
      </c>
      <c r="J198" s="43">
        <v>0</v>
      </c>
      <c r="K198" s="43">
        <v>0</v>
      </c>
      <c r="L198" s="8">
        <f t="shared" si="7"/>
        <v>300196384</v>
      </c>
      <c r="M198" s="17">
        <v>43665</v>
      </c>
      <c r="N198" s="17">
        <v>43757</v>
      </c>
      <c r="O198" s="10" t="s">
        <v>1634</v>
      </c>
      <c r="P198" s="9" t="s">
        <v>567</v>
      </c>
      <c r="Q198" s="3" t="s">
        <v>1891</v>
      </c>
      <c r="R198" s="13" t="s">
        <v>1895</v>
      </c>
      <c r="S198" s="13" t="s">
        <v>1892</v>
      </c>
      <c r="T198" s="13" t="s">
        <v>1893</v>
      </c>
      <c r="U198" s="14" t="s">
        <v>1894</v>
      </c>
      <c r="V198" s="13" t="s">
        <v>26</v>
      </c>
    </row>
    <row r="199" spans="1:22" ht="84.95" hidden="1" customHeight="1" x14ac:dyDescent="0.2">
      <c r="A199" s="2" t="s">
        <v>1436</v>
      </c>
      <c r="B199" s="9" t="s">
        <v>1424</v>
      </c>
      <c r="C199" s="3" t="s">
        <v>99</v>
      </c>
      <c r="D199" s="4" t="s">
        <v>1425</v>
      </c>
      <c r="E199" s="5">
        <v>511149387</v>
      </c>
      <c r="F199" s="6"/>
      <c r="G199" s="6"/>
      <c r="H199" s="5">
        <v>511149387</v>
      </c>
      <c r="I199" s="43">
        <v>0</v>
      </c>
      <c r="J199" s="43">
        <v>0</v>
      </c>
      <c r="K199" s="43">
        <v>0</v>
      </c>
      <c r="L199" s="8">
        <f t="shared" si="7"/>
        <v>511149387</v>
      </c>
      <c r="M199" s="17">
        <v>43669</v>
      </c>
      <c r="N199" s="17">
        <v>43769</v>
      </c>
      <c r="O199" s="11" t="s">
        <v>1437</v>
      </c>
      <c r="P199" s="9" t="s">
        <v>615</v>
      </c>
      <c r="Q199" s="3" t="s">
        <v>101</v>
      </c>
      <c r="R199" s="13" t="s">
        <v>406</v>
      </c>
      <c r="S199" s="13" t="s">
        <v>102</v>
      </c>
      <c r="T199" s="13" t="s">
        <v>1438</v>
      </c>
      <c r="U199" s="14" t="s">
        <v>1439</v>
      </c>
      <c r="V199" s="13" t="s">
        <v>26</v>
      </c>
    </row>
    <row r="200" spans="1:22" ht="84.95" hidden="1" customHeight="1" x14ac:dyDescent="0.2">
      <c r="A200" s="2" t="s">
        <v>1423</v>
      </c>
      <c r="B200" s="9" t="s">
        <v>1424</v>
      </c>
      <c r="C200" s="3" t="s">
        <v>1278</v>
      </c>
      <c r="D200" s="4" t="s">
        <v>1425</v>
      </c>
      <c r="E200" s="5">
        <v>91215800</v>
      </c>
      <c r="F200" s="6"/>
      <c r="G200" s="6"/>
      <c r="H200" s="5">
        <v>91215880</v>
      </c>
      <c r="I200" s="43">
        <v>0</v>
      </c>
      <c r="J200" s="43">
        <v>0</v>
      </c>
      <c r="K200" s="43">
        <v>0</v>
      </c>
      <c r="L200" s="8">
        <f t="shared" si="7"/>
        <v>91215880</v>
      </c>
      <c r="M200" s="17">
        <v>43669</v>
      </c>
      <c r="N200" s="17">
        <v>43769</v>
      </c>
      <c r="O200" s="10" t="s">
        <v>378</v>
      </c>
      <c r="P200" s="9" t="s">
        <v>615</v>
      </c>
      <c r="Q200" s="3" t="s">
        <v>1426</v>
      </c>
      <c r="R200" s="13" t="s">
        <v>1282</v>
      </c>
      <c r="S200" s="13" t="s">
        <v>1283</v>
      </c>
      <c r="T200" s="13" t="s">
        <v>1284</v>
      </c>
      <c r="U200" s="14" t="s">
        <v>1427</v>
      </c>
      <c r="V200" s="13" t="s">
        <v>26</v>
      </c>
    </row>
    <row r="201" spans="1:22" ht="84.95" hidden="1" customHeight="1" x14ac:dyDescent="0.2">
      <c r="A201" s="2" t="s">
        <v>1428</v>
      </c>
      <c r="B201" s="9" t="s">
        <v>1424</v>
      </c>
      <c r="C201" s="3" t="s">
        <v>1429</v>
      </c>
      <c r="D201" s="4" t="s">
        <v>1425</v>
      </c>
      <c r="E201" s="5">
        <v>59584133</v>
      </c>
      <c r="F201" s="6"/>
      <c r="G201" s="6"/>
      <c r="H201" s="5">
        <v>59584113</v>
      </c>
      <c r="I201" s="43">
        <v>0</v>
      </c>
      <c r="J201" s="43">
        <v>0</v>
      </c>
      <c r="K201" s="43">
        <v>0</v>
      </c>
      <c r="L201" s="8">
        <f t="shared" si="7"/>
        <v>59584113</v>
      </c>
      <c r="M201" s="17">
        <v>43669</v>
      </c>
      <c r="N201" s="17">
        <v>43769</v>
      </c>
      <c r="O201" s="10" t="s">
        <v>1430</v>
      </c>
      <c r="P201" s="9" t="s">
        <v>615</v>
      </c>
      <c r="Q201" s="3" t="s">
        <v>1431</v>
      </c>
      <c r="R201" s="13" t="s">
        <v>1435</v>
      </c>
      <c r="S201" s="13" t="s">
        <v>1432</v>
      </c>
      <c r="T201" s="13" t="s">
        <v>1433</v>
      </c>
      <c r="U201" s="14" t="s">
        <v>1434</v>
      </c>
      <c r="V201" s="13" t="s">
        <v>26</v>
      </c>
    </row>
    <row r="202" spans="1:22" ht="84.95" hidden="1" customHeight="1" x14ac:dyDescent="0.2">
      <c r="A202" s="2" t="s">
        <v>1704</v>
      </c>
      <c r="B202" s="9" t="s">
        <v>1705</v>
      </c>
      <c r="C202" s="3" t="s">
        <v>1706</v>
      </c>
      <c r="D202" s="4" t="s">
        <v>1715</v>
      </c>
      <c r="E202" s="5">
        <v>30023866</v>
      </c>
      <c r="F202" s="6"/>
      <c r="G202" s="6"/>
      <c r="H202" s="5">
        <v>30023866</v>
      </c>
      <c r="I202" s="43">
        <v>0</v>
      </c>
      <c r="J202" s="43">
        <v>0</v>
      </c>
      <c r="K202" s="43">
        <v>0</v>
      </c>
      <c r="L202" s="8">
        <f t="shared" si="7"/>
        <v>30023866</v>
      </c>
      <c r="M202" s="17">
        <v>43669</v>
      </c>
      <c r="N202" s="17">
        <v>43738</v>
      </c>
      <c r="O202" s="10" t="s">
        <v>355</v>
      </c>
      <c r="P202" s="9" t="s">
        <v>551</v>
      </c>
      <c r="Q202" s="3" t="s">
        <v>1707</v>
      </c>
      <c r="R202" s="13" t="s">
        <v>1711</v>
      </c>
      <c r="S202" s="13" t="s">
        <v>1708</v>
      </c>
      <c r="T202" s="13" t="s">
        <v>1709</v>
      </c>
      <c r="U202" s="14" t="s">
        <v>1710</v>
      </c>
      <c r="V202" s="13" t="s">
        <v>26</v>
      </c>
    </row>
    <row r="203" spans="1:22" ht="84.95" hidden="1" customHeight="1" x14ac:dyDescent="0.2">
      <c r="A203" s="2" t="s">
        <v>1712</v>
      </c>
      <c r="B203" s="9" t="s">
        <v>1705</v>
      </c>
      <c r="C203" s="3" t="s">
        <v>1713</v>
      </c>
      <c r="D203" s="4" t="s">
        <v>1714</v>
      </c>
      <c r="E203" s="5">
        <v>17476134</v>
      </c>
      <c r="F203" s="6"/>
      <c r="G203" s="6"/>
      <c r="H203" s="5">
        <v>17476134</v>
      </c>
      <c r="I203" s="43">
        <v>0</v>
      </c>
      <c r="J203" s="43">
        <v>0</v>
      </c>
      <c r="K203" s="43">
        <v>0</v>
      </c>
      <c r="L203" s="8">
        <f t="shared" si="7"/>
        <v>17476134</v>
      </c>
      <c r="M203" s="17">
        <v>43669</v>
      </c>
      <c r="N203" s="17">
        <v>43738</v>
      </c>
      <c r="O203" s="10" t="s">
        <v>355</v>
      </c>
      <c r="P203" s="9" t="s">
        <v>551</v>
      </c>
      <c r="Q203" s="3" t="s">
        <v>1716</v>
      </c>
      <c r="R203" s="13" t="s">
        <v>1720</v>
      </c>
      <c r="S203" s="13" t="s">
        <v>1717</v>
      </c>
      <c r="T203" s="13" t="s">
        <v>1718</v>
      </c>
      <c r="U203" s="14" t="s">
        <v>1719</v>
      </c>
      <c r="V203" s="13" t="s">
        <v>26</v>
      </c>
    </row>
    <row r="204" spans="1:22" ht="210" hidden="1" customHeight="1" x14ac:dyDescent="0.2">
      <c r="A204" s="2" t="s">
        <v>1532</v>
      </c>
      <c r="B204" s="9" t="s">
        <v>1533</v>
      </c>
      <c r="C204" s="3" t="s">
        <v>1534</v>
      </c>
      <c r="D204" s="4" t="s">
        <v>1535</v>
      </c>
      <c r="E204" s="5">
        <v>1515330294</v>
      </c>
      <c r="F204" s="6"/>
      <c r="G204" s="6"/>
      <c r="H204" s="5">
        <v>1515330294</v>
      </c>
      <c r="I204" s="43">
        <v>0</v>
      </c>
      <c r="J204" s="43">
        <v>0</v>
      </c>
      <c r="K204" s="43">
        <v>0</v>
      </c>
      <c r="L204" s="8">
        <f t="shared" si="7"/>
        <v>1515330294</v>
      </c>
      <c r="M204" s="17">
        <v>43675</v>
      </c>
      <c r="N204" s="17">
        <v>43814</v>
      </c>
      <c r="O204" s="10" t="s">
        <v>491</v>
      </c>
      <c r="P204" s="9" t="s">
        <v>567</v>
      </c>
      <c r="Q204" s="3" t="s">
        <v>1536</v>
      </c>
      <c r="R204" s="13" t="s">
        <v>1538</v>
      </c>
      <c r="S204" s="13" t="s">
        <v>1510</v>
      </c>
      <c r="T204" s="13" t="s">
        <v>1511</v>
      </c>
      <c r="U204" s="14" t="s">
        <v>1537</v>
      </c>
      <c r="V204" s="13" t="s">
        <v>26</v>
      </c>
    </row>
    <row r="205" spans="1:22" ht="84.95" hidden="1" customHeight="1" x14ac:dyDescent="0.2">
      <c r="A205" s="2" t="s">
        <v>1471</v>
      </c>
      <c r="B205" s="9" t="s">
        <v>1472</v>
      </c>
      <c r="C205" s="3" t="s">
        <v>1473</v>
      </c>
      <c r="D205" s="4" t="s">
        <v>1474</v>
      </c>
      <c r="E205" s="5">
        <v>2941680</v>
      </c>
      <c r="F205" s="6"/>
      <c r="G205" s="6"/>
      <c r="H205" s="5">
        <v>2941680</v>
      </c>
      <c r="I205" s="43">
        <v>0</v>
      </c>
      <c r="J205" s="43">
        <v>0</v>
      </c>
      <c r="K205" s="43">
        <v>0</v>
      </c>
      <c r="L205" s="8">
        <f t="shared" si="7"/>
        <v>2941680</v>
      </c>
      <c r="M205" s="17">
        <v>43675</v>
      </c>
      <c r="N205" s="17">
        <v>43951</v>
      </c>
      <c r="O205" s="10" t="s">
        <v>386</v>
      </c>
      <c r="P205" s="9" t="s">
        <v>551</v>
      </c>
      <c r="Q205" s="3" t="s">
        <v>1475</v>
      </c>
      <c r="R205" s="13" t="s">
        <v>1479</v>
      </c>
      <c r="S205" s="13" t="s">
        <v>1476</v>
      </c>
      <c r="T205" s="13" t="s">
        <v>1477</v>
      </c>
      <c r="U205" s="14" t="s">
        <v>1478</v>
      </c>
      <c r="V205" s="13" t="s">
        <v>26</v>
      </c>
    </row>
    <row r="206" spans="1:22" ht="84.95" hidden="1" customHeight="1" x14ac:dyDescent="0.2">
      <c r="A206" s="2" t="s">
        <v>1440</v>
      </c>
      <c r="B206" s="9" t="s">
        <v>1441</v>
      </c>
      <c r="C206" s="3" t="s">
        <v>204</v>
      </c>
      <c r="D206" s="4" t="s">
        <v>1444</v>
      </c>
      <c r="E206" s="5">
        <v>50000000</v>
      </c>
      <c r="F206" s="6">
        <v>25000000</v>
      </c>
      <c r="G206" s="6"/>
      <c r="H206" s="5">
        <f>E206+F206</f>
        <v>75000000</v>
      </c>
      <c r="I206" s="43">
        <v>0</v>
      </c>
      <c r="J206" s="43">
        <v>0</v>
      </c>
      <c r="K206" s="43">
        <v>0</v>
      </c>
      <c r="L206" s="8">
        <f t="shared" si="7"/>
        <v>75000000</v>
      </c>
      <c r="M206" s="17">
        <v>43676</v>
      </c>
      <c r="N206" s="17">
        <v>43830</v>
      </c>
      <c r="O206" s="10" t="s">
        <v>1442</v>
      </c>
      <c r="P206" s="9" t="s">
        <v>551</v>
      </c>
      <c r="Q206" s="3" t="s">
        <v>207</v>
      </c>
      <c r="R206" s="13" t="s">
        <v>441</v>
      </c>
      <c r="S206" s="13" t="s">
        <v>1443</v>
      </c>
      <c r="T206" s="13" t="s">
        <v>208</v>
      </c>
      <c r="U206" s="14" t="s">
        <v>209</v>
      </c>
      <c r="V206" s="13" t="s">
        <v>26</v>
      </c>
    </row>
    <row r="207" spans="1:22" ht="84.95" hidden="1" customHeight="1" x14ac:dyDescent="0.2">
      <c r="A207" s="2" t="s">
        <v>1878</v>
      </c>
      <c r="B207" s="9" t="s">
        <v>1879</v>
      </c>
      <c r="C207" s="3" t="s">
        <v>1880</v>
      </c>
      <c r="D207" s="4" t="s">
        <v>1881</v>
      </c>
      <c r="E207" s="5">
        <v>270000000</v>
      </c>
      <c r="F207" s="6"/>
      <c r="G207" s="6"/>
      <c r="H207" s="5">
        <v>270000000</v>
      </c>
      <c r="I207" s="43">
        <v>0</v>
      </c>
      <c r="J207" s="43">
        <v>0</v>
      </c>
      <c r="K207" s="43">
        <v>0</v>
      </c>
      <c r="L207" s="8">
        <f t="shared" si="7"/>
        <v>270000000</v>
      </c>
      <c r="M207" s="17">
        <v>43678</v>
      </c>
      <c r="N207" s="17">
        <v>43814</v>
      </c>
      <c r="O207" s="10" t="s">
        <v>1875</v>
      </c>
      <c r="P207" s="9" t="s">
        <v>615</v>
      </c>
      <c r="Q207" s="3" t="s">
        <v>1882</v>
      </c>
      <c r="R207" s="13" t="s">
        <v>1883</v>
      </c>
      <c r="S207" s="13" t="s">
        <v>1884</v>
      </c>
      <c r="T207" s="13" t="s">
        <v>1885</v>
      </c>
      <c r="U207" s="14" t="s">
        <v>1886</v>
      </c>
      <c r="V207" s="13" t="s">
        <v>26</v>
      </c>
    </row>
    <row r="208" spans="1:22" ht="84.95" hidden="1" customHeight="1" x14ac:dyDescent="0.2">
      <c r="A208" s="2" t="s">
        <v>1505</v>
      </c>
      <c r="B208" s="9" t="s">
        <v>1506</v>
      </c>
      <c r="C208" s="3" t="s">
        <v>1507</v>
      </c>
      <c r="D208" s="4" t="s">
        <v>1508</v>
      </c>
      <c r="E208" s="5">
        <v>70011210</v>
      </c>
      <c r="F208" s="6"/>
      <c r="G208" s="6"/>
      <c r="H208" s="5">
        <v>70011210</v>
      </c>
      <c r="I208" s="43">
        <v>0</v>
      </c>
      <c r="J208" s="43">
        <v>0</v>
      </c>
      <c r="K208" s="43">
        <v>0</v>
      </c>
      <c r="L208" s="8">
        <f t="shared" si="7"/>
        <v>70011210</v>
      </c>
      <c r="M208" s="17">
        <v>43677</v>
      </c>
      <c r="N208" s="17">
        <v>43830</v>
      </c>
      <c r="O208" s="10" t="s">
        <v>1349</v>
      </c>
      <c r="P208" s="9" t="s">
        <v>567</v>
      </c>
      <c r="Q208" s="3" t="s">
        <v>1509</v>
      </c>
      <c r="R208" s="13" t="s">
        <v>1512</v>
      </c>
      <c r="S208" s="13" t="s">
        <v>1510</v>
      </c>
      <c r="T208" s="13" t="s">
        <v>1511</v>
      </c>
      <c r="U208" s="14" t="s">
        <v>1513</v>
      </c>
      <c r="V208" s="13" t="s">
        <v>26</v>
      </c>
    </row>
    <row r="209" spans="1:22" ht="84.95" hidden="1" customHeight="1" x14ac:dyDescent="0.2">
      <c r="A209" s="2" t="s">
        <v>1514</v>
      </c>
      <c r="B209" s="9" t="s">
        <v>1515</v>
      </c>
      <c r="C209" s="3" t="s">
        <v>1516</v>
      </c>
      <c r="D209" s="4" t="s">
        <v>1517</v>
      </c>
      <c r="E209" s="5">
        <v>26360932</v>
      </c>
      <c r="F209" s="6"/>
      <c r="G209" s="6"/>
      <c r="H209" s="5">
        <v>26360932</v>
      </c>
      <c r="I209" s="43">
        <v>0</v>
      </c>
      <c r="J209" s="43">
        <v>0</v>
      </c>
      <c r="K209" s="43">
        <v>0</v>
      </c>
      <c r="L209" s="8">
        <f t="shared" si="7"/>
        <v>26360932</v>
      </c>
      <c r="M209" s="17">
        <v>43678</v>
      </c>
      <c r="N209" s="22">
        <v>43799</v>
      </c>
      <c r="O209" s="10" t="s">
        <v>1378</v>
      </c>
      <c r="P209" s="9" t="s">
        <v>567</v>
      </c>
      <c r="Q209" s="3" t="s">
        <v>1518</v>
      </c>
      <c r="R209" s="13" t="s">
        <v>1522</v>
      </c>
      <c r="S209" s="13" t="s">
        <v>1519</v>
      </c>
      <c r="T209" s="13" t="s">
        <v>1520</v>
      </c>
      <c r="U209" s="14" t="s">
        <v>1521</v>
      </c>
      <c r="V209" s="13" t="s">
        <v>600</v>
      </c>
    </row>
    <row r="210" spans="1:22" ht="84.95" hidden="1" customHeight="1" x14ac:dyDescent="0.2">
      <c r="A210" s="2" t="s">
        <v>1940</v>
      </c>
      <c r="B210" s="9" t="s">
        <v>1941</v>
      </c>
      <c r="C210" s="3" t="s">
        <v>1942</v>
      </c>
      <c r="D210" s="4" t="s">
        <v>1943</v>
      </c>
      <c r="E210" s="5">
        <v>15398500</v>
      </c>
      <c r="F210" s="6"/>
      <c r="G210" s="6"/>
      <c r="H210" s="5">
        <v>15398500</v>
      </c>
      <c r="I210" s="43">
        <v>0</v>
      </c>
      <c r="J210" s="43">
        <v>0</v>
      </c>
      <c r="K210" s="43">
        <v>0</v>
      </c>
      <c r="L210" s="8">
        <f t="shared" si="7"/>
        <v>15398500</v>
      </c>
      <c r="M210" s="17">
        <v>43677</v>
      </c>
      <c r="N210" s="17">
        <v>43814</v>
      </c>
      <c r="O210" s="10" t="s">
        <v>1944</v>
      </c>
      <c r="P210" s="9" t="s">
        <v>551</v>
      </c>
      <c r="Q210" s="3" t="s">
        <v>1945</v>
      </c>
      <c r="R210" s="13" t="s">
        <v>1949</v>
      </c>
      <c r="S210" s="13" t="s">
        <v>1946</v>
      </c>
      <c r="T210" s="13" t="s">
        <v>1947</v>
      </c>
      <c r="U210" s="14" t="s">
        <v>1948</v>
      </c>
      <c r="V210" s="13" t="s">
        <v>26</v>
      </c>
    </row>
    <row r="211" spans="1:22" ht="84.95" hidden="1" customHeight="1" x14ac:dyDescent="0.2">
      <c r="A211" s="2" t="s">
        <v>1523</v>
      </c>
      <c r="B211" s="9" t="s">
        <v>1524</v>
      </c>
      <c r="C211" s="3" t="s">
        <v>1525</v>
      </c>
      <c r="D211" s="4" t="s">
        <v>1526</v>
      </c>
      <c r="E211" s="5">
        <v>5317413</v>
      </c>
      <c r="F211" s="6"/>
      <c r="G211" s="6"/>
      <c r="H211" s="5">
        <v>5317413</v>
      </c>
      <c r="I211" s="43">
        <v>0</v>
      </c>
      <c r="J211" s="43">
        <v>0</v>
      </c>
      <c r="K211" s="43">
        <v>0</v>
      </c>
      <c r="L211" s="8">
        <f t="shared" si="7"/>
        <v>5317413</v>
      </c>
      <c r="M211" s="17">
        <v>43678</v>
      </c>
      <c r="N211" s="17">
        <v>43738</v>
      </c>
      <c r="O211" s="10" t="s">
        <v>1925</v>
      </c>
      <c r="P211" s="9" t="s">
        <v>567</v>
      </c>
      <c r="Q211" s="3" t="s">
        <v>1527</v>
      </c>
      <c r="R211" s="13" t="s">
        <v>1528</v>
      </c>
      <c r="S211" s="13" t="s">
        <v>1529</v>
      </c>
      <c r="T211" s="13" t="s">
        <v>1530</v>
      </c>
      <c r="U211" s="14" t="s">
        <v>1531</v>
      </c>
      <c r="V211" s="13" t="s">
        <v>26</v>
      </c>
    </row>
    <row r="212" spans="1:22" ht="84.95" hidden="1" customHeight="1" x14ac:dyDescent="0.2">
      <c r="A212" s="2" t="s">
        <v>1489</v>
      </c>
      <c r="B212" s="9" t="s">
        <v>1490</v>
      </c>
      <c r="C212" s="3" t="s">
        <v>1491</v>
      </c>
      <c r="D212" s="4" t="s">
        <v>1499</v>
      </c>
      <c r="E212" s="5">
        <v>78759807</v>
      </c>
      <c r="F212" s="6"/>
      <c r="G212" s="6"/>
      <c r="H212" s="5">
        <v>78759807</v>
      </c>
      <c r="I212" s="43">
        <v>0</v>
      </c>
      <c r="J212" s="43">
        <v>0</v>
      </c>
      <c r="K212" s="43">
        <v>0</v>
      </c>
      <c r="L212" s="8">
        <f t="shared" si="7"/>
        <v>78759807</v>
      </c>
      <c r="M212" s="17">
        <v>43679</v>
      </c>
      <c r="N212" s="17">
        <v>43814</v>
      </c>
      <c r="O212" s="10" t="s">
        <v>380</v>
      </c>
      <c r="P212" s="9" t="s">
        <v>567</v>
      </c>
      <c r="Q212" s="3" t="s">
        <v>1492</v>
      </c>
      <c r="R212" s="13" t="s">
        <v>1493</v>
      </c>
      <c r="S212" s="13" t="s">
        <v>1494</v>
      </c>
      <c r="T212" s="13" t="s">
        <v>1495</v>
      </c>
      <c r="U212" s="14" t="s">
        <v>1496</v>
      </c>
      <c r="V212" s="13" t="s">
        <v>26</v>
      </c>
    </row>
    <row r="213" spans="1:22" ht="84.95" hidden="1" customHeight="1" x14ac:dyDescent="0.2">
      <c r="A213" s="2" t="s">
        <v>1497</v>
      </c>
      <c r="B213" s="9" t="s">
        <v>1490</v>
      </c>
      <c r="C213" s="3" t="s">
        <v>1498</v>
      </c>
      <c r="D213" s="4" t="s">
        <v>1499</v>
      </c>
      <c r="E213" s="5">
        <v>45392952</v>
      </c>
      <c r="F213" s="6"/>
      <c r="G213" s="6"/>
      <c r="H213" s="5">
        <v>45392952</v>
      </c>
      <c r="I213" s="43">
        <v>0</v>
      </c>
      <c r="J213" s="43">
        <v>0</v>
      </c>
      <c r="K213" s="43">
        <v>0</v>
      </c>
      <c r="L213" s="8">
        <f t="shared" si="7"/>
        <v>45392952</v>
      </c>
      <c r="M213" s="17">
        <v>43679</v>
      </c>
      <c r="N213" s="17">
        <v>43814</v>
      </c>
      <c r="O213" s="10" t="s">
        <v>380</v>
      </c>
      <c r="P213" s="9" t="s">
        <v>567</v>
      </c>
      <c r="Q213" s="3" t="s">
        <v>1500</v>
      </c>
      <c r="R213" s="13" t="s">
        <v>1504</v>
      </c>
      <c r="S213" s="13" t="s">
        <v>1501</v>
      </c>
      <c r="T213" s="13" t="s">
        <v>1502</v>
      </c>
      <c r="U213" s="14" t="s">
        <v>1503</v>
      </c>
      <c r="V213" s="13" t="s">
        <v>26</v>
      </c>
    </row>
    <row r="214" spans="1:22" ht="84.95" hidden="1" customHeight="1" x14ac:dyDescent="0.2">
      <c r="A214" s="2" t="s">
        <v>1570</v>
      </c>
      <c r="B214" s="9" t="s">
        <v>1571</v>
      </c>
      <c r="C214" s="3" t="s">
        <v>1572</v>
      </c>
      <c r="D214" s="4" t="s">
        <v>1573</v>
      </c>
      <c r="E214" s="5">
        <v>2659251344</v>
      </c>
      <c r="F214" s="6">
        <v>1196894860</v>
      </c>
      <c r="G214" s="6"/>
      <c r="H214" s="5">
        <f>E214+F214</f>
        <v>3856146204</v>
      </c>
      <c r="I214" s="43">
        <v>0</v>
      </c>
      <c r="J214" s="43">
        <v>0</v>
      </c>
      <c r="K214" s="43">
        <v>0</v>
      </c>
      <c r="L214" s="8">
        <f t="shared" si="7"/>
        <v>3856146204</v>
      </c>
      <c r="M214" s="17">
        <v>43675</v>
      </c>
      <c r="N214" s="17">
        <v>43889</v>
      </c>
      <c r="O214" s="10" t="s">
        <v>1574</v>
      </c>
      <c r="P214" s="9" t="s">
        <v>567</v>
      </c>
      <c r="Q214" s="3" t="s">
        <v>1575</v>
      </c>
      <c r="R214" s="13" t="s">
        <v>20</v>
      </c>
      <c r="S214" s="13" t="s">
        <v>1576</v>
      </c>
      <c r="T214" s="13" t="s">
        <v>1577</v>
      </c>
      <c r="U214" s="14" t="s">
        <v>1578</v>
      </c>
      <c r="V214" s="13" t="s">
        <v>26</v>
      </c>
    </row>
    <row r="215" spans="1:22" ht="84.95" hidden="1" customHeight="1" x14ac:dyDescent="0.2">
      <c r="A215" s="2" t="s">
        <v>1896</v>
      </c>
      <c r="B215" s="9" t="s">
        <v>1897</v>
      </c>
      <c r="C215" s="3" t="s">
        <v>1159</v>
      </c>
      <c r="D215" s="4" t="s">
        <v>1898</v>
      </c>
      <c r="E215" s="5">
        <v>168732000</v>
      </c>
      <c r="F215" s="6"/>
      <c r="G215" s="6"/>
      <c r="H215" s="5">
        <v>168732000</v>
      </c>
      <c r="I215" s="43">
        <v>0</v>
      </c>
      <c r="J215" s="43">
        <v>0</v>
      </c>
      <c r="K215" s="43">
        <v>0</v>
      </c>
      <c r="L215" s="8">
        <f t="shared" si="7"/>
        <v>168732000</v>
      </c>
      <c r="M215" s="17">
        <v>43685</v>
      </c>
      <c r="N215" s="17">
        <v>43799</v>
      </c>
      <c r="O215" s="10" t="s">
        <v>1899</v>
      </c>
      <c r="P215" s="9" t="s">
        <v>567</v>
      </c>
      <c r="Q215" s="3" t="s">
        <v>1900</v>
      </c>
      <c r="R215" s="13" t="s">
        <v>1163</v>
      </c>
      <c r="S215" s="13" t="s">
        <v>1164</v>
      </c>
      <c r="T215" s="13" t="s">
        <v>1165</v>
      </c>
      <c r="U215" s="14" t="s">
        <v>1166</v>
      </c>
      <c r="V215" s="13" t="s">
        <v>26</v>
      </c>
    </row>
    <row r="216" spans="1:22" ht="84.95" hidden="1" customHeight="1" x14ac:dyDescent="0.2">
      <c r="A216" s="2" t="s">
        <v>1872</v>
      </c>
      <c r="B216" s="9" t="s">
        <v>1873</v>
      </c>
      <c r="C216" s="3" t="s">
        <v>470</v>
      </c>
      <c r="D216" s="4" t="s">
        <v>1874</v>
      </c>
      <c r="E216" s="5">
        <v>200000000</v>
      </c>
      <c r="F216" s="6"/>
      <c r="G216" s="6"/>
      <c r="H216" s="5">
        <v>200000000</v>
      </c>
      <c r="I216" s="43">
        <v>0</v>
      </c>
      <c r="J216" s="43">
        <v>0</v>
      </c>
      <c r="K216" s="43">
        <v>0</v>
      </c>
      <c r="L216" s="8">
        <f t="shared" si="7"/>
        <v>200000000</v>
      </c>
      <c r="M216" s="17">
        <v>43698</v>
      </c>
      <c r="N216" s="17">
        <v>43830</v>
      </c>
      <c r="O216" s="10" t="s">
        <v>1875</v>
      </c>
      <c r="P216" s="9" t="s">
        <v>615</v>
      </c>
      <c r="Q216" s="3" t="s">
        <v>1876</v>
      </c>
      <c r="R216" s="13" t="s">
        <v>474</v>
      </c>
      <c r="S216" s="13" t="s">
        <v>1877</v>
      </c>
      <c r="T216" s="13" t="s">
        <v>476</v>
      </c>
      <c r="U216" s="14" t="s">
        <v>1037</v>
      </c>
      <c r="V216" s="13" t="s">
        <v>26</v>
      </c>
    </row>
    <row r="217" spans="1:22" ht="84.95" hidden="1" customHeight="1" x14ac:dyDescent="0.2">
      <c r="A217" s="2" t="s">
        <v>1579</v>
      </c>
      <c r="B217" s="9" t="s">
        <v>1580</v>
      </c>
      <c r="C217" s="3" t="s">
        <v>1581</v>
      </c>
      <c r="D217" s="4" t="s">
        <v>1582</v>
      </c>
      <c r="E217" s="5">
        <v>84358330</v>
      </c>
      <c r="F217" s="6"/>
      <c r="G217" s="6"/>
      <c r="H217" s="5">
        <f>E217+F217</f>
        <v>84358330</v>
      </c>
      <c r="I217" s="43">
        <v>0</v>
      </c>
      <c r="J217" s="43">
        <v>0</v>
      </c>
      <c r="K217" s="43">
        <v>0</v>
      </c>
      <c r="L217" s="8">
        <f t="shared" si="7"/>
        <v>84358330</v>
      </c>
      <c r="M217" s="17">
        <v>43697</v>
      </c>
      <c r="N217" s="17">
        <v>43889</v>
      </c>
      <c r="O217" s="10" t="s">
        <v>380</v>
      </c>
      <c r="P217" s="9" t="s">
        <v>567</v>
      </c>
      <c r="Q217" s="3" t="s">
        <v>1583</v>
      </c>
      <c r="R217" s="13" t="s">
        <v>1587</v>
      </c>
      <c r="S217" s="13" t="s">
        <v>1584</v>
      </c>
      <c r="T217" s="13" t="s">
        <v>1585</v>
      </c>
      <c r="U217" s="14" t="s">
        <v>1586</v>
      </c>
      <c r="V217" s="13" t="s">
        <v>26</v>
      </c>
    </row>
    <row r="218" spans="1:22" ht="84.95" hidden="1" customHeight="1" x14ac:dyDescent="0.2">
      <c r="A218" s="2" t="s">
        <v>1916</v>
      </c>
      <c r="B218" s="9" t="s">
        <v>1917</v>
      </c>
      <c r="C218" s="3" t="s">
        <v>1918</v>
      </c>
      <c r="D218" s="4" t="s">
        <v>1919</v>
      </c>
      <c r="E218" s="5">
        <v>2000000000</v>
      </c>
      <c r="F218" s="6">
        <v>1000000000</v>
      </c>
      <c r="G218" s="6"/>
      <c r="H218" s="5">
        <f>E218+F218</f>
        <v>3000000000</v>
      </c>
      <c r="I218" s="43">
        <v>1000000000</v>
      </c>
      <c r="J218" s="43">
        <v>0</v>
      </c>
      <c r="K218" s="43">
        <v>0</v>
      </c>
      <c r="L218" s="8">
        <f t="shared" si="7"/>
        <v>4000000000</v>
      </c>
      <c r="M218" s="17">
        <v>43697</v>
      </c>
      <c r="N218" s="17">
        <v>44196</v>
      </c>
      <c r="O218" s="10" t="s">
        <v>1899</v>
      </c>
      <c r="P218" s="9" t="s">
        <v>567</v>
      </c>
      <c r="Q218" s="3" t="s">
        <v>1920</v>
      </c>
      <c r="R218" s="13" t="s">
        <v>1924</v>
      </c>
      <c r="S218" s="13" t="s">
        <v>1921</v>
      </c>
      <c r="T218" s="13" t="s">
        <v>1922</v>
      </c>
      <c r="U218" s="14" t="s">
        <v>1923</v>
      </c>
      <c r="V218" s="13" t="s">
        <v>26</v>
      </c>
    </row>
    <row r="219" spans="1:22" ht="84.95" hidden="1" customHeight="1" x14ac:dyDescent="0.2">
      <c r="A219" s="2" t="s">
        <v>1635</v>
      </c>
      <c r="B219" s="9" t="s">
        <v>1636</v>
      </c>
      <c r="C219" s="3" t="s">
        <v>1637</v>
      </c>
      <c r="D219" s="4" t="s">
        <v>877</v>
      </c>
      <c r="E219" s="5">
        <v>5296000</v>
      </c>
      <c r="F219" s="6"/>
      <c r="G219" s="6"/>
      <c r="H219" s="5">
        <v>5296000</v>
      </c>
      <c r="I219" s="43">
        <v>0</v>
      </c>
      <c r="J219" s="43">
        <v>0</v>
      </c>
      <c r="K219" s="43">
        <v>0</v>
      </c>
      <c r="L219" s="8">
        <f t="shared" si="7"/>
        <v>5296000</v>
      </c>
      <c r="M219" s="17">
        <v>43697</v>
      </c>
      <c r="N219" s="17">
        <v>43738</v>
      </c>
      <c r="O219" s="10" t="s">
        <v>717</v>
      </c>
      <c r="P219" s="9" t="s">
        <v>551</v>
      </c>
      <c r="Q219" s="3" t="s">
        <v>1638</v>
      </c>
      <c r="R219" s="13" t="s">
        <v>1642</v>
      </c>
      <c r="S219" s="13" t="s">
        <v>1639</v>
      </c>
      <c r="T219" s="13" t="s">
        <v>1640</v>
      </c>
      <c r="U219" s="14" t="s">
        <v>1641</v>
      </c>
      <c r="V219" s="13" t="s">
        <v>26</v>
      </c>
    </row>
    <row r="220" spans="1:22" ht="84.95" hidden="1" customHeight="1" x14ac:dyDescent="0.2">
      <c r="A220" s="2" t="s">
        <v>1721</v>
      </c>
      <c r="B220" s="9" t="s">
        <v>1722</v>
      </c>
      <c r="C220" s="3" t="s">
        <v>663</v>
      </c>
      <c r="D220" s="4" t="s">
        <v>1723</v>
      </c>
      <c r="E220" s="5">
        <v>32145198</v>
      </c>
      <c r="F220" s="25"/>
      <c r="G220" s="25">
        <v>914838</v>
      </c>
      <c r="H220" s="5">
        <f>32145198-914838</f>
        <v>31230360</v>
      </c>
      <c r="I220" s="43">
        <v>0</v>
      </c>
      <c r="J220" s="43">
        <v>0</v>
      </c>
      <c r="K220" s="43">
        <v>0</v>
      </c>
      <c r="L220" s="8">
        <f t="shared" si="7"/>
        <v>31230360</v>
      </c>
      <c r="M220" s="17">
        <v>43697</v>
      </c>
      <c r="N220" s="17">
        <v>43814</v>
      </c>
      <c r="O220" s="10" t="s">
        <v>3314</v>
      </c>
      <c r="P220" s="9" t="s">
        <v>551</v>
      </c>
      <c r="Q220" s="3" t="s">
        <v>664</v>
      </c>
      <c r="R220" s="13" t="s">
        <v>665</v>
      </c>
      <c r="S220" s="13" t="s">
        <v>1724</v>
      </c>
      <c r="T220" s="13" t="s">
        <v>667</v>
      </c>
      <c r="U220" s="14" t="s">
        <v>1725</v>
      </c>
      <c r="V220" s="13" t="s">
        <v>230</v>
      </c>
    </row>
    <row r="221" spans="1:22" ht="84.95" hidden="1" customHeight="1" x14ac:dyDescent="0.2">
      <c r="A221" s="2" t="s">
        <v>1726</v>
      </c>
      <c r="B221" s="9" t="s">
        <v>1722</v>
      </c>
      <c r="C221" s="3" t="s">
        <v>1727</v>
      </c>
      <c r="D221" s="4" t="s">
        <v>1728</v>
      </c>
      <c r="E221" s="5">
        <v>4000000</v>
      </c>
      <c r="F221" s="6"/>
      <c r="G221" s="6"/>
      <c r="H221" s="5">
        <v>4000000</v>
      </c>
      <c r="I221" s="43">
        <v>0</v>
      </c>
      <c r="J221" s="43">
        <v>0</v>
      </c>
      <c r="K221" s="43">
        <v>0</v>
      </c>
      <c r="L221" s="8">
        <f t="shared" si="7"/>
        <v>4000000</v>
      </c>
      <c r="M221" s="17">
        <v>43697</v>
      </c>
      <c r="N221" s="17">
        <v>43814</v>
      </c>
      <c r="O221" s="10" t="s">
        <v>3314</v>
      </c>
      <c r="P221" s="9" t="s">
        <v>551</v>
      </c>
      <c r="Q221" s="3" t="s">
        <v>1729</v>
      </c>
      <c r="R221" s="13" t="s">
        <v>1733</v>
      </c>
      <c r="S221" s="13" t="s">
        <v>1730</v>
      </c>
      <c r="T221" s="13" t="s">
        <v>1731</v>
      </c>
      <c r="U221" s="14" t="s">
        <v>1732</v>
      </c>
      <c r="V221" s="13" t="s">
        <v>26</v>
      </c>
    </row>
    <row r="222" spans="1:22" ht="84.95" hidden="1" customHeight="1" x14ac:dyDescent="0.2">
      <c r="A222" s="2" t="s">
        <v>1734</v>
      </c>
      <c r="B222" s="9" t="s">
        <v>1722</v>
      </c>
      <c r="C222" s="3" t="s">
        <v>1735</v>
      </c>
      <c r="D222" s="4" t="s">
        <v>1736</v>
      </c>
      <c r="E222" s="5">
        <v>4000000</v>
      </c>
      <c r="F222" s="6"/>
      <c r="G222" s="6"/>
      <c r="H222" s="5">
        <v>4000000</v>
      </c>
      <c r="I222" s="43">
        <v>0</v>
      </c>
      <c r="J222" s="43">
        <v>0</v>
      </c>
      <c r="K222" s="43">
        <v>0</v>
      </c>
      <c r="L222" s="8">
        <f t="shared" si="7"/>
        <v>4000000</v>
      </c>
      <c r="M222" s="17">
        <v>43697</v>
      </c>
      <c r="N222" s="17">
        <v>43814</v>
      </c>
      <c r="O222" s="10" t="s">
        <v>3314</v>
      </c>
      <c r="P222" s="9" t="s">
        <v>551</v>
      </c>
      <c r="Q222" s="3" t="s">
        <v>1737</v>
      </c>
      <c r="R222" s="13" t="s">
        <v>1740</v>
      </c>
      <c r="S222" s="13" t="s">
        <v>1738</v>
      </c>
      <c r="T222" s="13" t="s">
        <v>1739</v>
      </c>
      <c r="U222" s="14" t="s">
        <v>1732</v>
      </c>
      <c r="V222" s="13" t="s">
        <v>26</v>
      </c>
    </row>
    <row r="223" spans="1:22" ht="84.95" hidden="1" customHeight="1" x14ac:dyDescent="0.2">
      <c r="A223" s="2" t="s">
        <v>1769</v>
      </c>
      <c r="B223" s="9" t="s">
        <v>1776</v>
      </c>
      <c r="C223" s="3" t="s">
        <v>1770</v>
      </c>
      <c r="D223" s="4" t="s">
        <v>1771</v>
      </c>
      <c r="E223" s="5">
        <v>92000000</v>
      </c>
      <c r="F223" s="6">
        <v>45000000</v>
      </c>
      <c r="G223" s="6"/>
      <c r="H223" s="5">
        <v>92000000</v>
      </c>
      <c r="I223" s="43">
        <v>45000000</v>
      </c>
      <c r="J223" s="43">
        <v>0</v>
      </c>
      <c r="K223" s="43">
        <v>0</v>
      </c>
      <c r="L223" s="8">
        <f t="shared" si="7"/>
        <v>137000000</v>
      </c>
      <c r="M223" s="17">
        <v>43699</v>
      </c>
      <c r="N223" s="17">
        <v>43920</v>
      </c>
      <c r="O223" s="10" t="s">
        <v>843</v>
      </c>
      <c r="P223" s="9" t="s">
        <v>551</v>
      </c>
      <c r="Q223" s="3" t="s">
        <v>1770</v>
      </c>
      <c r="R223" s="13" t="s">
        <v>1772</v>
      </c>
      <c r="S223" s="13" t="s">
        <v>1773</v>
      </c>
      <c r="T223" s="13" t="s">
        <v>1774</v>
      </c>
      <c r="U223" s="14" t="s">
        <v>1775</v>
      </c>
      <c r="V223" s="13" t="s">
        <v>26</v>
      </c>
    </row>
    <row r="224" spans="1:22" ht="84.95" hidden="1" customHeight="1" x14ac:dyDescent="0.2">
      <c r="A224" s="2" t="s">
        <v>3145</v>
      </c>
      <c r="B224" s="9" t="s">
        <v>3146</v>
      </c>
      <c r="C224" s="3" t="s">
        <v>2318</v>
      </c>
      <c r="D224" s="4" t="s">
        <v>3147</v>
      </c>
      <c r="E224" s="5">
        <v>25000000</v>
      </c>
      <c r="F224" s="6"/>
      <c r="G224" s="6"/>
      <c r="H224" s="5">
        <v>25000000</v>
      </c>
      <c r="I224" s="43">
        <v>0</v>
      </c>
      <c r="J224" s="43">
        <v>0</v>
      </c>
      <c r="K224" s="43">
        <v>0</v>
      </c>
      <c r="L224" s="8">
        <f t="shared" si="7"/>
        <v>25000000</v>
      </c>
      <c r="M224" s="17">
        <v>43705</v>
      </c>
      <c r="N224" s="17">
        <v>43830</v>
      </c>
      <c r="O224" s="10" t="s">
        <v>755</v>
      </c>
      <c r="P224" s="9" t="s">
        <v>551</v>
      </c>
      <c r="Q224" s="3" t="s">
        <v>3148</v>
      </c>
      <c r="R224" s="13" t="s">
        <v>2324</v>
      </c>
      <c r="S224" s="13" t="s">
        <v>2321</v>
      </c>
      <c r="T224" s="13">
        <v>3102436399</v>
      </c>
      <c r="U224" s="14" t="s">
        <v>2323</v>
      </c>
      <c r="V224" s="13" t="s">
        <v>26</v>
      </c>
    </row>
    <row r="225" spans="1:22" ht="84.95" hidden="1" customHeight="1" x14ac:dyDescent="0.2">
      <c r="A225" s="2" t="s">
        <v>1561</v>
      </c>
      <c r="B225" s="9" t="s">
        <v>1562</v>
      </c>
      <c r="C225" s="3" t="s">
        <v>1563</v>
      </c>
      <c r="D225" s="4" t="s">
        <v>1564</v>
      </c>
      <c r="E225" s="5">
        <v>154531387</v>
      </c>
      <c r="F225" s="6"/>
      <c r="G225" s="6"/>
      <c r="H225" s="5">
        <v>154531387</v>
      </c>
      <c r="I225" s="43">
        <v>0</v>
      </c>
      <c r="J225" s="43">
        <v>0</v>
      </c>
      <c r="K225" s="43">
        <v>0</v>
      </c>
      <c r="L225" s="8">
        <f t="shared" si="7"/>
        <v>154531387</v>
      </c>
      <c r="M225" s="17">
        <v>43700</v>
      </c>
      <c r="N225" s="17">
        <v>43799</v>
      </c>
      <c r="O225" s="10" t="s">
        <v>1634</v>
      </c>
      <c r="P225" s="9" t="s">
        <v>567</v>
      </c>
      <c r="Q225" s="3" t="s">
        <v>1565</v>
      </c>
      <c r="R225" s="13" t="s">
        <v>1569</v>
      </c>
      <c r="S225" s="13" t="s">
        <v>1566</v>
      </c>
      <c r="T225" s="13" t="s">
        <v>1567</v>
      </c>
      <c r="U225" s="14" t="s">
        <v>1568</v>
      </c>
      <c r="V225" s="13" t="s">
        <v>26</v>
      </c>
    </row>
    <row r="226" spans="1:22" ht="84.95" hidden="1" customHeight="1" x14ac:dyDescent="0.2">
      <c r="A226" s="2" t="s">
        <v>1643</v>
      </c>
      <c r="B226" s="9" t="s">
        <v>1644</v>
      </c>
      <c r="C226" s="3" t="s">
        <v>1645</v>
      </c>
      <c r="D226" s="4" t="s">
        <v>1646</v>
      </c>
      <c r="E226" s="5">
        <v>23000000</v>
      </c>
      <c r="F226" s="6"/>
      <c r="G226" s="6"/>
      <c r="H226" s="5">
        <v>23000000</v>
      </c>
      <c r="I226" s="43">
        <v>0</v>
      </c>
      <c r="J226" s="43">
        <v>0</v>
      </c>
      <c r="K226" s="43">
        <v>0</v>
      </c>
      <c r="L226" s="8">
        <f t="shared" si="7"/>
        <v>23000000</v>
      </c>
      <c r="M226" s="17">
        <v>43698</v>
      </c>
      <c r="N226" s="17">
        <v>43799</v>
      </c>
      <c r="O226" s="10" t="s">
        <v>1647</v>
      </c>
      <c r="P226" s="9" t="s">
        <v>615</v>
      </c>
      <c r="Q226" s="3" t="s">
        <v>1648</v>
      </c>
      <c r="R226" s="13" t="s">
        <v>1649</v>
      </c>
      <c r="S226" s="13" t="s">
        <v>1652</v>
      </c>
      <c r="T226" s="13" t="s">
        <v>1650</v>
      </c>
      <c r="U226" s="14" t="s">
        <v>1651</v>
      </c>
      <c r="V226" s="13" t="s">
        <v>26</v>
      </c>
    </row>
    <row r="227" spans="1:22" ht="84.95" hidden="1" customHeight="1" x14ac:dyDescent="0.2">
      <c r="A227" s="2" t="s">
        <v>1653</v>
      </c>
      <c r="B227" s="9" t="s">
        <v>1654</v>
      </c>
      <c r="C227" s="3" t="s">
        <v>1655</v>
      </c>
      <c r="D227" s="4" t="s">
        <v>1656</v>
      </c>
      <c r="E227" s="5">
        <v>3732160</v>
      </c>
      <c r="F227" s="6"/>
      <c r="G227" s="6"/>
      <c r="H227" s="5">
        <v>3732160</v>
      </c>
      <c r="I227" s="43">
        <v>0</v>
      </c>
      <c r="J227" s="43">
        <v>0</v>
      </c>
      <c r="K227" s="43">
        <v>0</v>
      </c>
      <c r="L227" s="8">
        <f t="shared" si="7"/>
        <v>3732160</v>
      </c>
      <c r="M227" s="17">
        <v>43704</v>
      </c>
      <c r="N227" s="17">
        <v>43738</v>
      </c>
      <c r="O227" s="10" t="s">
        <v>1657</v>
      </c>
      <c r="P227" s="9" t="s">
        <v>567</v>
      </c>
      <c r="Q227" s="3" t="s">
        <v>1658</v>
      </c>
      <c r="R227" s="13" t="s">
        <v>1661</v>
      </c>
      <c r="S227" s="13" t="s">
        <v>1659</v>
      </c>
      <c r="T227" s="13" t="s">
        <v>1660</v>
      </c>
      <c r="U227" s="14" t="s">
        <v>1662</v>
      </c>
      <c r="V227" s="13" t="s">
        <v>26</v>
      </c>
    </row>
    <row r="228" spans="1:22" ht="101.25" hidden="1" customHeight="1" x14ac:dyDescent="0.2">
      <c r="A228" s="2" t="s">
        <v>1590</v>
      </c>
      <c r="B228" s="9" t="s">
        <v>1591</v>
      </c>
      <c r="C228" s="3" t="s">
        <v>1592</v>
      </c>
      <c r="D228" s="4" t="s">
        <v>1593</v>
      </c>
      <c r="E228" s="5">
        <v>190179200</v>
      </c>
      <c r="F228" s="6"/>
      <c r="G228" s="6"/>
      <c r="H228" s="5">
        <v>190179200</v>
      </c>
      <c r="I228" s="43">
        <v>0</v>
      </c>
      <c r="J228" s="43">
        <v>0</v>
      </c>
      <c r="K228" s="43">
        <v>0</v>
      </c>
      <c r="L228" s="8">
        <f t="shared" si="7"/>
        <v>190179200</v>
      </c>
      <c r="M228" s="17">
        <v>43700</v>
      </c>
      <c r="N228" s="17">
        <v>43860</v>
      </c>
      <c r="O228" s="10" t="s">
        <v>1470</v>
      </c>
      <c r="P228" s="9" t="s">
        <v>567</v>
      </c>
      <c r="Q228" s="3" t="s">
        <v>1592</v>
      </c>
      <c r="R228" s="13" t="s">
        <v>1594</v>
      </c>
      <c r="S228" s="13" t="s">
        <v>1595</v>
      </c>
      <c r="T228" s="13" t="s">
        <v>1596</v>
      </c>
      <c r="U228" s="14" t="s">
        <v>1597</v>
      </c>
      <c r="V228" s="13" t="s">
        <v>1598</v>
      </c>
    </row>
    <row r="229" spans="1:22" ht="108.75" hidden="1" customHeight="1" x14ac:dyDescent="0.2">
      <c r="A229" s="2" t="s">
        <v>1664</v>
      </c>
      <c r="B229" s="9" t="s">
        <v>1663</v>
      </c>
      <c r="C229" s="3" t="s">
        <v>3306</v>
      </c>
      <c r="D229" s="4" t="s">
        <v>1665</v>
      </c>
      <c r="E229" s="5" t="s">
        <v>20</v>
      </c>
      <c r="F229" s="6"/>
      <c r="G229" s="6"/>
      <c r="H229" s="5" t="s">
        <v>20</v>
      </c>
      <c r="I229" s="43">
        <v>0</v>
      </c>
      <c r="J229" s="43">
        <v>0</v>
      </c>
      <c r="K229" s="43">
        <v>0</v>
      </c>
      <c r="L229" s="8" t="s">
        <v>20</v>
      </c>
      <c r="M229" s="17">
        <v>43692</v>
      </c>
      <c r="N229" s="17">
        <v>43830</v>
      </c>
      <c r="O229" s="10" t="s">
        <v>1470</v>
      </c>
      <c r="P229" s="9" t="s">
        <v>567</v>
      </c>
      <c r="Q229" s="3" t="s">
        <v>1666</v>
      </c>
      <c r="R229" s="13" t="s">
        <v>1667</v>
      </c>
      <c r="S229" s="13" t="s">
        <v>1668</v>
      </c>
      <c r="T229" s="13" t="s">
        <v>1669</v>
      </c>
      <c r="U229" s="14" t="s">
        <v>1670</v>
      </c>
      <c r="V229" s="13" t="s">
        <v>26</v>
      </c>
    </row>
    <row r="230" spans="1:22" ht="137.25" hidden="1" customHeight="1" x14ac:dyDescent="0.2">
      <c r="A230" s="2" t="s">
        <v>1792</v>
      </c>
      <c r="B230" s="9" t="s">
        <v>1793</v>
      </c>
      <c r="C230" s="3" t="s">
        <v>2758</v>
      </c>
      <c r="D230" s="4" t="s">
        <v>1794</v>
      </c>
      <c r="E230" s="5">
        <v>1738874990</v>
      </c>
      <c r="F230" s="6"/>
      <c r="G230" s="6"/>
      <c r="H230" s="5">
        <v>1738874990</v>
      </c>
      <c r="I230" s="43">
        <v>0</v>
      </c>
      <c r="J230" s="43">
        <v>0</v>
      </c>
      <c r="K230" s="43">
        <v>0</v>
      </c>
      <c r="L230" s="8">
        <v>1738874990</v>
      </c>
      <c r="M230" s="17">
        <v>43705</v>
      </c>
      <c r="N230" s="17">
        <v>44150</v>
      </c>
      <c r="O230" s="10" t="s">
        <v>3250</v>
      </c>
      <c r="P230" s="9" t="s">
        <v>567</v>
      </c>
      <c r="Q230" s="3" t="s">
        <v>1795</v>
      </c>
      <c r="R230" s="13" t="s">
        <v>1800</v>
      </c>
      <c r="S230" s="13" t="s">
        <v>1796</v>
      </c>
      <c r="T230" s="13" t="s">
        <v>1797</v>
      </c>
      <c r="U230" s="14" t="s">
        <v>1798</v>
      </c>
      <c r="V230" s="13" t="s">
        <v>1799</v>
      </c>
    </row>
    <row r="231" spans="1:22" ht="84.95" hidden="1" customHeight="1" x14ac:dyDescent="0.2">
      <c r="A231" s="2" t="s">
        <v>1935</v>
      </c>
      <c r="B231" s="9" t="s">
        <v>1936</v>
      </c>
      <c r="C231" s="3" t="s">
        <v>1937</v>
      </c>
      <c r="D231" s="4" t="s">
        <v>1938</v>
      </c>
      <c r="E231" s="5">
        <v>175000000</v>
      </c>
      <c r="F231" s="6"/>
      <c r="G231" s="6"/>
      <c r="H231" s="5">
        <v>175000000</v>
      </c>
      <c r="I231" s="43">
        <v>0</v>
      </c>
      <c r="J231" s="43">
        <v>0</v>
      </c>
      <c r="K231" s="43">
        <v>0</v>
      </c>
      <c r="L231" s="8">
        <v>175000000</v>
      </c>
      <c r="M231" s="17">
        <v>43705</v>
      </c>
      <c r="N231" s="17">
        <v>44196</v>
      </c>
      <c r="O231" s="10" t="s">
        <v>355</v>
      </c>
      <c r="P231" s="9" t="s">
        <v>551</v>
      </c>
      <c r="Q231" s="3" t="s">
        <v>1707</v>
      </c>
      <c r="R231" s="13" t="s">
        <v>1711</v>
      </c>
      <c r="S231" s="13" t="s">
        <v>1708</v>
      </c>
      <c r="T231" s="13" t="s">
        <v>1709</v>
      </c>
      <c r="U231" s="14" t="s">
        <v>1939</v>
      </c>
      <c r="V231" s="13" t="s">
        <v>26</v>
      </c>
    </row>
    <row r="232" spans="1:22" ht="84.95" hidden="1" customHeight="1" x14ac:dyDescent="0.2">
      <c r="A232" s="2" t="s">
        <v>1600</v>
      </c>
      <c r="B232" s="9" t="s">
        <v>2434</v>
      </c>
      <c r="C232" s="3" t="s">
        <v>1601</v>
      </c>
      <c r="D232" s="4" t="s">
        <v>1602</v>
      </c>
      <c r="E232" s="5">
        <v>15000000</v>
      </c>
      <c r="F232" s="6"/>
      <c r="G232" s="6"/>
      <c r="H232" s="5">
        <v>15000000</v>
      </c>
      <c r="I232" s="43">
        <v>0</v>
      </c>
      <c r="J232" s="43">
        <v>0</v>
      </c>
      <c r="K232" s="43">
        <v>0</v>
      </c>
      <c r="L232" s="8">
        <f t="shared" ref="L232:L270" si="8">SUM(H232:K232)</f>
        <v>15000000</v>
      </c>
      <c r="M232" s="17">
        <v>43706</v>
      </c>
      <c r="N232" s="17">
        <v>43814</v>
      </c>
      <c r="O232" s="10" t="s">
        <v>1603</v>
      </c>
      <c r="P232" s="9" t="s">
        <v>567</v>
      </c>
      <c r="Q232" s="3" t="s">
        <v>1604</v>
      </c>
      <c r="R232" s="13" t="s">
        <v>1607</v>
      </c>
      <c r="S232" s="13" t="s">
        <v>1605</v>
      </c>
      <c r="T232" s="13" t="s">
        <v>1606</v>
      </c>
      <c r="U232" s="14" t="s">
        <v>1608</v>
      </c>
      <c r="V232" s="13" t="s">
        <v>1598</v>
      </c>
    </row>
    <row r="233" spans="1:22" ht="84.95" hidden="1" customHeight="1" x14ac:dyDescent="0.2">
      <c r="A233" s="2" t="s">
        <v>1689</v>
      </c>
      <c r="B233" s="9" t="s">
        <v>1686</v>
      </c>
      <c r="C233" s="3" t="s">
        <v>1687</v>
      </c>
      <c r="D233" s="4" t="s">
        <v>1688</v>
      </c>
      <c r="E233" s="5">
        <v>30950400</v>
      </c>
      <c r="F233" s="6"/>
      <c r="G233" s="6"/>
      <c r="H233" s="5">
        <v>30950400</v>
      </c>
      <c r="I233" s="43">
        <v>0</v>
      </c>
      <c r="J233" s="43">
        <v>0</v>
      </c>
      <c r="K233" s="43">
        <v>0</v>
      </c>
      <c r="L233" s="8">
        <f t="shared" si="8"/>
        <v>30950400</v>
      </c>
      <c r="M233" s="17">
        <v>43706</v>
      </c>
      <c r="N233" s="17">
        <v>43830</v>
      </c>
      <c r="O233" s="10" t="s">
        <v>375</v>
      </c>
      <c r="P233" s="9" t="s">
        <v>567</v>
      </c>
      <c r="Q233" s="3" t="s">
        <v>1690</v>
      </c>
      <c r="R233" s="13" t="s">
        <v>1694</v>
      </c>
      <c r="S233" s="13" t="s">
        <v>1691</v>
      </c>
      <c r="T233" s="13" t="s">
        <v>1692</v>
      </c>
      <c r="U233" s="14" t="s">
        <v>1693</v>
      </c>
      <c r="V233" s="13" t="s">
        <v>26</v>
      </c>
    </row>
    <row r="234" spans="1:22" ht="84.95" hidden="1" customHeight="1" x14ac:dyDescent="0.2">
      <c r="A234" s="2" t="s">
        <v>1671</v>
      </c>
      <c r="B234" s="9" t="s">
        <v>1672</v>
      </c>
      <c r="C234" s="3" t="s">
        <v>1673</v>
      </c>
      <c r="D234" s="4" t="s">
        <v>1674</v>
      </c>
      <c r="E234" s="5">
        <v>50000000</v>
      </c>
      <c r="F234" s="6">
        <v>25000000</v>
      </c>
      <c r="G234" s="6"/>
      <c r="H234" s="5">
        <f>E234+F234</f>
        <v>75000000</v>
      </c>
      <c r="I234" s="43">
        <v>0</v>
      </c>
      <c r="J234" s="43">
        <v>0</v>
      </c>
      <c r="K234" s="43">
        <v>0</v>
      </c>
      <c r="L234" s="8">
        <f t="shared" si="8"/>
        <v>75000000</v>
      </c>
      <c r="M234" s="17">
        <v>43706</v>
      </c>
      <c r="N234" s="17">
        <v>44012</v>
      </c>
      <c r="O234" s="10" t="s">
        <v>1675</v>
      </c>
      <c r="P234" s="9" t="s">
        <v>615</v>
      </c>
      <c r="Q234" s="3" t="s">
        <v>1676</v>
      </c>
      <c r="R234" s="13" t="s">
        <v>1680</v>
      </c>
      <c r="S234" s="13" t="s">
        <v>1677</v>
      </c>
      <c r="T234" s="13" t="s">
        <v>1678</v>
      </c>
      <c r="U234" s="14" t="s">
        <v>1679</v>
      </c>
      <c r="V234" s="13" t="s">
        <v>26</v>
      </c>
    </row>
    <row r="235" spans="1:22" ht="84.95" hidden="1" customHeight="1" x14ac:dyDescent="0.2">
      <c r="A235" s="2" t="s">
        <v>1609</v>
      </c>
      <c r="B235" s="9" t="s">
        <v>1610</v>
      </c>
      <c r="C235" s="3" t="s">
        <v>1611</v>
      </c>
      <c r="D235" s="4" t="s">
        <v>1612</v>
      </c>
      <c r="E235" s="5">
        <v>165000000</v>
      </c>
      <c r="F235" s="6"/>
      <c r="G235" s="6"/>
      <c r="H235" s="5">
        <v>165000000</v>
      </c>
      <c r="I235" s="43">
        <v>0</v>
      </c>
      <c r="J235" s="43">
        <v>0</v>
      </c>
      <c r="K235" s="43">
        <v>0</v>
      </c>
      <c r="L235" s="8">
        <f t="shared" si="8"/>
        <v>165000000</v>
      </c>
      <c r="M235" s="17">
        <v>43707</v>
      </c>
      <c r="N235" s="17">
        <v>43738</v>
      </c>
      <c r="O235" s="10" t="s">
        <v>1372</v>
      </c>
      <c r="P235" s="9" t="s">
        <v>615</v>
      </c>
      <c r="Q235" s="3" t="s">
        <v>1613</v>
      </c>
      <c r="R235" s="13" t="s">
        <v>1614</v>
      </c>
      <c r="S235" s="13" t="s">
        <v>1615</v>
      </c>
      <c r="T235" s="13" t="s">
        <v>1616</v>
      </c>
      <c r="U235" s="14" t="s">
        <v>1617</v>
      </c>
      <c r="V235" s="13" t="s">
        <v>26</v>
      </c>
    </row>
    <row r="236" spans="1:22" ht="84.95" hidden="1" customHeight="1" x14ac:dyDescent="0.2">
      <c r="A236" s="2" t="s">
        <v>2087</v>
      </c>
      <c r="B236" s="9" t="s">
        <v>2088</v>
      </c>
      <c r="C236" s="3" t="s">
        <v>2089</v>
      </c>
      <c r="D236" s="4" t="s">
        <v>2090</v>
      </c>
      <c r="E236" s="5">
        <v>326510000</v>
      </c>
      <c r="F236" s="6"/>
      <c r="G236" s="6"/>
      <c r="H236" s="5">
        <v>326510000</v>
      </c>
      <c r="I236" s="43">
        <v>0</v>
      </c>
      <c r="J236" s="43">
        <v>0</v>
      </c>
      <c r="K236" s="43">
        <v>0</v>
      </c>
      <c r="L236" s="8">
        <f t="shared" si="8"/>
        <v>326510000</v>
      </c>
      <c r="M236" s="17">
        <v>43707</v>
      </c>
      <c r="N236" s="17">
        <v>44180</v>
      </c>
      <c r="O236" s="11" t="s">
        <v>2305</v>
      </c>
      <c r="P236" s="9" t="s">
        <v>566</v>
      </c>
      <c r="Q236" s="3" t="s">
        <v>2091</v>
      </c>
      <c r="R236" s="13" t="s">
        <v>2092</v>
      </c>
      <c r="S236" s="13" t="s">
        <v>2093</v>
      </c>
      <c r="T236" s="13" t="s">
        <v>2094</v>
      </c>
      <c r="U236" s="14" t="s">
        <v>2095</v>
      </c>
      <c r="V236" s="13" t="s">
        <v>600</v>
      </c>
    </row>
    <row r="237" spans="1:22" ht="84.95" hidden="1" customHeight="1" x14ac:dyDescent="0.2">
      <c r="A237" s="2" t="s">
        <v>1847</v>
      </c>
      <c r="B237" s="9" t="s">
        <v>1848</v>
      </c>
      <c r="C237" s="3" t="s">
        <v>663</v>
      </c>
      <c r="D237" s="4" t="s">
        <v>1849</v>
      </c>
      <c r="E237" s="5">
        <v>40000000</v>
      </c>
      <c r="F237" s="25"/>
      <c r="G237" s="25">
        <v>50000</v>
      </c>
      <c r="H237" s="5">
        <f>40000000-50000</f>
        <v>39950000</v>
      </c>
      <c r="I237" s="43">
        <v>0</v>
      </c>
      <c r="J237" s="43">
        <v>0</v>
      </c>
      <c r="K237" s="43">
        <v>0</v>
      </c>
      <c r="L237" s="8">
        <f t="shared" si="8"/>
        <v>39950000</v>
      </c>
      <c r="M237" s="17">
        <v>43697</v>
      </c>
      <c r="N237" s="17">
        <v>43814</v>
      </c>
      <c r="O237" s="10" t="s">
        <v>3314</v>
      </c>
      <c r="P237" s="9" t="s">
        <v>551</v>
      </c>
      <c r="Q237" s="3" t="s">
        <v>664</v>
      </c>
      <c r="R237" s="13" t="s">
        <v>665</v>
      </c>
      <c r="S237" s="13" t="s">
        <v>1724</v>
      </c>
      <c r="T237" s="13" t="s">
        <v>667</v>
      </c>
      <c r="U237" s="14" t="s">
        <v>668</v>
      </c>
      <c r="V237" s="13" t="s">
        <v>230</v>
      </c>
    </row>
    <row r="238" spans="1:22" ht="84.95" hidden="1" customHeight="1" x14ac:dyDescent="0.2">
      <c r="A238" s="2" t="s">
        <v>1787</v>
      </c>
      <c r="B238" s="9" t="s">
        <v>1788</v>
      </c>
      <c r="C238" s="3" t="s">
        <v>1789</v>
      </c>
      <c r="D238" s="4" t="s">
        <v>1790</v>
      </c>
      <c r="E238" s="5">
        <v>991085986</v>
      </c>
      <c r="F238" s="6"/>
      <c r="G238" s="6"/>
      <c r="H238" s="5">
        <v>991085986</v>
      </c>
      <c r="I238" s="43">
        <v>0</v>
      </c>
      <c r="J238" s="43">
        <v>0</v>
      </c>
      <c r="K238" s="43">
        <v>0</v>
      </c>
      <c r="L238" s="8">
        <f t="shared" si="8"/>
        <v>991085986</v>
      </c>
      <c r="M238" s="17">
        <v>43707</v>
      </c>
      <c r="N238" s="17">
        <v>43830</v>
      </c>
      <c r="O238" s="10" t="s">
        <v>1156</v>
      </c>
      <c r="P238" s="9" t="s">
        <v>567</v>
      </c>
      <c r="Q238" s="3" t="s">
        <v>1553</v>
      </c>
      <c r="R238" s="13" t="s">
        <v>1558</v>
      </c>
      <c r="S238" s="13" t="s">
        <v>1554</v>
      </c>
      <c r="T238" s="13" t="s">
        <v>1555</v>
      </c>
      <c r="U238" s="14" t="s">
        <v>1791</v>
      </c>
      <c r="V238" s="13" t="s">
        <v>1556</v>
      </c>
    </row>
    <row r="239" spans="1:22" ht="84.95" hidden="1" customHeight="1" x14ac:dyDescent="0.2">
      <c r="A239" s="2" t="s">
        <v>1618</v>
      </c>
      <c r="B239" s="9" t="s">
        <v>1619</v>
      </c>
      <c r="C239" s="3" t="s">
        <v>2278</v>
      </c>
      <c r="D239" s="4" t="s">
        <v>1620</v>
      </c>
      <c r="E239" s="5">
        <v>53800000</v>
      </c>
      <c r="F239" s="6"/>
      <c r="G239" s="6"/>
      <c r="H239" s="5">
        <v>53800000</v>
      </c>
      <c r="I239" s="43">
        <v>0</v>
      </c>
      <c r="J239" s="43">
        <v>0</v>
      </c>
      <c r="K239" s="43">
        <v>0</v>
      </c>
      <c r="L239" s="8">
        <f t="shared" si="8"/>
        <v>53800000</v>
      </c>
      <c r="M239" s="17">
        <v>43711</v>
      </c>
      <c r="N239" s="17">
        <v>43830</v>
      </c>
      <c r="O239" s="10" t="s">
        <v>541</v>
      </c>
      <c r="P239" s="9" t="s">
        <v>615</v>
      </c>
      <c r="Q239" s="3" t="s">
        <v>1621</v>
      </c>
      <c r="R239" s="13" t="s">
        <v>1624</v>
      </c>
      <c r="S239" s="13" t="s">
        <v>1625</v>
      </c>
      <c r="T239" s="13" t="s">
        <v>1622</v>
      </c>
      <c r="U239" s="14" t="s">
        <v>1623</v>
      </c>
      <c r="V239" s="13" t="s">
        <v>73</v>
      </c>
    </row>
    <row r="240" spans="1:22" ht="101.25" hidden="1" customHeight="1" x14ac:dyDescent="0.2">
      <c r="A240" s="2" t="s">
        <v>1777</v>
      </c>
      <c r="B240" s="9" t="s">
        <v>1778</v>
      </c>
      <c r="C240" s="3" t="s">
        <v>1780</v>
      </c>
      <c r="D240" s="4" t="s">
        <v>1779</v>
      </c>
      <c r="E240" s="5">
        <v>40572396</v>
      </c>
      <c r="F240" s="6">
        <v>20286196</v>
      </c>
      <c r="G240" s="6"/>
      <c r="H240" s="5">
        <v>40572396</v>
      </c>
      <c r="I240" s="43">
        <v>22286196</v>
      </c>
      <c r="J240" s="43">
        <v>0</v>
      </c>
      <c r="K240" s="43">
        <v>0</v>
      </c>
      <c r="L240" s="8">
        <f t="shared" si="8"/>
        <v>62858592</v>
      </c>
      <c r="M240" s="17">
        <v>43711</v>
      </c>
      <c r="N240" s="17">
        <v>43876</v>
      </c>
      <c r="O240" s="10" t="s">
        <v>1156</v>
      </c>
      <c r="P240" s="9" t="s">
        <v>567</v>
      </c>
      <c r="Q240" s="3" t="s">
        <v>737</v>
      </c>
      <c r="R240" s="13" t="s">
        <v>738</v>
      </c>
      <c r="S240" s="13" t="s">
        <v>739</v>
      </c>
      <c r="T240" s="13" t="s">
        <v>740</v>
      </c>
      <c r="U240" s="14" t="s">
        <v>741</v>
      </c>
      <c r="V240" s="13" t="s">
        <v>26</v>
      </c>
    </row>
    <row r="241" spans="1:22" ht="84.95" hidden="1" customHeight="1" x14ac:dyDescent="0.2">
      <c r="A241" s="2" t="s">
        <v>1850</v>
      </c>
      <c r="B241" s="9" t="s">
        <v>1851</v>
      </c>
      <c r="C241" s="3" t="s">
        <v>1852</v>
      </c>
      <c r="D241" s="4" t="s">
        <v>1853</v>
      </c>
      <c r="E241" s="5">
        <v>30000000</v>
      </c>
      <c r="F241" s="25"/>
      <c r="G241" s="25">
        <v>7781</v>
      </c>
      <c r="H241" s="5">
        <f>30000000-7781</f>
        <v>29992219</v>
      </c>
      <c r="I241" s="43">
        <v>0</v>
      </c>
      <c r="J241" s="43">
        <v>0</v>
      </c>
      <c r="K241" s="43">
        <v>0</v>
      </c>
      <c r="L241" s="8">
        <f t="shared" si="8"/>
        <v>29992219</v>
      </c>
      <c r="M241" s="17">
        <v>43711</v>
      </c>
      <c r="N241" s="17">
        <v>43830</v>
      </c>
      <c r="O241" s="10" t="s">
        <v>397</v>
      </c>
      <c r="P241" s="9" t="s">
        <v>567</v>
      </c>
      <c r="Q241" s="3" t="s">
        <v>1856</v>
      </c>
      <c r="R241" s="13" t="s">
        <v>1861</v>
      </c>
      <c r="S241" s="13" t="s">
        <v>1857</v>
      </c>
      <c r="T241" s="13" t="s">
        <v>1858</v>
      </c>
      <c r="U241" s="14" t="s">
        <v>1859</v>
      </c>
      <c r="V241" s="13" t="s">
        <v>1860</v>
      </c>
    </row>
    <row r="242" spans="1:22" ht="124.5" hidden="1" customHeight="1" x14ac:dyDescent="0.2">
      <c r="A242" s="2" t="s">
        <v>1626</v>
      </c>
      <c r="B242" s="9" t="s">
        <v>1627</v>
      </c>
      <c r="C242" s="3" t="s">
        <v>3304</v>
      </c>
      <c r="D242" s="4" t="s">
        <v>1628</v>
      </c>
      <c r="E242" s="5">
        <v>1000000000</v>
      </c>
      <c r="F242" s="6">
        <f>400000000+100000000</f>
        <v>500000000</v>
      </c>
      <c r="G242" s="6"/>
      <c r="H242" s="5">
        <v>1000000000</v>
      </c>
      <c r="I242" s="43">
        <f>400000000+100000000</f>
        <v>500000000</v>
      </c>
      <c r="J242" s="43">
        <v>0</v>
      </c>
      <c r="K242" s="43">
        <v>0</v>
      </c>
      <c r="L242" s="8">
        <f t="shared" si="8"/>
        <v>1500000000</v>
      </c>
      <c r="M242" s="17">
        <v>43712</v>
      </c>
      <c r="N242" s="17">
        <v>44043</v>
      </c>
      <c r="O242" s="10" t="s">
        <v>377</v>
      </c>
      <c r="P242" s="9" t="s">
        <v>615</v>
      </c>
      <c r="Q242" s="3" t="s">
        <v>1629</v>
      </c>
      <c r="R242" s="13" t="s">
        <v>1633</v>
      </c>
      <c r="S242" s="13" t="s">
        <v>1630</v>
      </c>
      <c r="T242" s="13" t="s">
        <v>1631</v>
      </c>
      <c r="U242" s="14" t="s">
        <v>1632</v>
      </c>
      <c r="V242" s="13" t="s">
        <v>26</v>
      </c>
    </row>
    <row r="243" spans="1:22" ht="108.75" hidden="1" customHeight="1" x14ac:dyDescent="0.2">
      <c r="A243" s="2" t="s">
        <v>1854</v>
      </c>
      <c r="B243" s="9" t="s">
        <v>1627</v>
      </c>
      <c r="C243" s="3" t="s">
        <v>1855</v>
      </c>
      <c r="D243" s="4" t="s">
        <v>1862</v>
      </c>
      <c r="E243" s="5">
        <v>350000000</v>
      </c>
      <c r="F243" s="25"/>
      <c r="G243" s="25">
        <v>300000000</v>
      </c>
      <c r="H243" s="5">
        <f>350000000-300000000</f>
        <v>50000000</v>
      </c>
      <c r="I243" s="43">
        <v>0</v>
      </c>
      <c r="J243" s="43">
        <v>0</v>
      </c>
      <c r="K243" s="43">
        <v>0</v>
      </c>
      <c r="L243" s="8">
        <f t="shared" si="8"/>
        <v>50000000</v>
      </c>
      <c r="M243" s="17">
        <v>43712</v>
      </c>
      <c r="N243" s="17">
        <v>44012</v>
      </c>
      <c r="O243" s="10" t="s">
        <v>541</v>
      </c>
      <c r="P243" s="9" t="s">
        <v>615</v>
      </c>
      <c r="Q243" s="3" t="s">
        <v>1863</v>
      </c>
      <c r="R243" s="13" t="s">
        <v>1867</v>
      </c>
      <c r="S243" s="13" t="s">
        <v>1864</v>
      </c>
      <c r="T243" s="13" t="s">
        <v>1865</v>
      </c>
      <c r="U243" s="14" t="s">
        <v>1866</v>
      </c>
      <c r="V243" s="13" t="s">
        <v>26</v>
      </c>
    </row>
    <row r="244" spans="1:22" ht="84.95" hidden="1" customHeight="1" x14ac:dyDescent="0.2">
      <c r="A244" s="2" t="s">
        <v>1781</v>
      </c>
      <c r="B244" s="9" t="s">
        <v>1782</v>
      </c>
      <c r="C244" s="3" t="s">
        <v>583</v>
      </c>
      <c r="D244" s="4" t="s">
        <v>1783</v>
      </c>
      <c r="E244" s="5">
        <v>14999996</v>
      </c>
      <c r="F244" s="6"/>
      <c r="G244" s="6"/>
      <c r="H244" s="5">
        <v>14999996</v>
      </c>
      <c r="I244" s="43">
        <v>0</v>
      </c>
      <c r="J244" s="43">
        <v>0</v>
      </c>
      <c r="K244" s="43">
        <v>0</v>
      </c>
      <c r="L244" s="8">
        <f t="shared" si="8"/>
        <v>14999996</v>
      </c>
      <c r="M244" s="17">
        <v>43717</v>
      </c>
      <c r="N244" s="17">
        <v>43830</v>
      </c>
      <c r="O244" s="10" t="s">
        <v>586</v>
      </c>
      <c r="P244" s="9" t="s">
        <v>567</v>
      </c>
      <c r="Q244" s="3" t="s">
        <v>587</v>
      </c>
      <c r="R244" s="13" t="s">
        <v>595</v>
      </c>
      <c r="S244" s="13" t="s">
        <v>588</v>
      </c>
      <c r="T244" s="13" t="s">
        <v>589</v>
      </c>
      <c r="U244" s="14" t="s">
        <v>1116</v>
      </c>
      <c r="V244" s="13" t="s">
        <v>26</v>
      </c>
    </row>
    <row r="245" spans="1:22" ht="84.95" hidden="1" customHeight="1" x14ac:dyDescent="0.2">
      <c r="A245" s="2" t="s">
        <v>1868</v>
      </c>
      <c r="B245" s="9" t="s">
        <v>1869</v>
      </c>
      <c r="C245" s="3" t="s">
        <v>1780</v>
      </c>
      <c r="D245" s="4" t="s">
        <v>1870</v>
      </c>
      <c r="E245" s="5">
        <v>44538764</v>
      </c>
      <c r="F245" s="6"/>
      <c r="G245" s="6"/>
      <c r="H245" s="5">
        <v>44538764</v>
      </c>
      <c r="I245" s="43">
        <v>0</v>
      </c>
      <c r="J245" s="43">
        <v>0</v>
      </c>
      <c r="K245" s="43">
        <v>0</v>
      </c>
      <c r="L245" s="8">
        <f t="shared" si="8"/>
        <v>44538764</v>
      </c>
      <c r="M245" s="17">
        <v>43712</v>
      </c>
      <c r="N245" s="17">
        <v>43830</v>
      </c>
      <c r="O245" s="10" t="s">
        <v>1871</v>
      </c>
      <c r="P245" s="9" t="s">
        <v>567</v>
      </c>
      <c r="Q245" s="3" t="s">
        <v>737</v>
      </c>
      <c r="R245" s="13" t="s">
        <v>738</v>
      </c>
      <c r="S245" s="13" t="s">
        <v>739</v>
      </c>
      <c r="T245" s="13" t="s">
        <v>740</v>
      </c>
      <c r="U245" s="14" t="s">
        <v>741</v>
      </c>
      <c r="V245" s="13" t="s">
        <v>26</v>
      </c>
    </row>
    <row r="246" spans="1:22" ht="84.95" hidden="1" customHeight="1" x14ac:dyDescent="0.2">
      <c r="A246" s="2" t="s">
        <v>1952</v>
      </c>
      <c r="B246" s="9" t="s">
        <v>1953</v>
      </c>
      <c r="C246" s="3" t="s">
        <v>1954</v>
      </c>
      <c r="D246" s="4" t="s">
        <v>1955</v>
      </c>
      <c r="E246" s="5">
        <v>13900000</v>
      </c>
      <c r="F246" s="6"/>
      <c r="G246" s="6"/>
      <c r="H246" s="5">
        <v>13900000</v>
      </c>
      <c r="I246" s="43">
        <v>0</v>
      </c>
      <c r="J246" s="43">
        <v>0</v>
      </c>
      <c r="K246" s="43">
        <v>0</v>
      </c>
      <c r="L246" s="8">
        <f t="shared" si="8"/>
        <v>13900000</v>
      </c>
      <c r="M246" s="17">
        <v>43712</v>
      </c>
      <c r="N246" s="17">
        <v>43814</v>
      </c>
      <c r="O246" s="10" t="s">
        <v>1022</v>
      </c>
      <c r="P246" s="9" t="s">
        <v>551</v>
      </c>
      <c r="Q246" s="3" t="s">
        <v>1971</v>
      </c>
      <c r="R246" s="13" t="s">
        <v>1975</v>
      </c>
      <c r="S246" s="13" t="s">
        <v>1972</v>
      </c>
      <c r="T246" s="13" t="s">
        <v>1973</v>
      </c>
      <c r="U246" s="14" t="s">
        <v>1974</v>
      </c>
      <c r="V246" s="13" t="s">
        <v>26</v>
      </c>
    </row>
    <row r="247" spans="1:22" ht="84.95" hidden="1" customHeight="1" x14ac:dyDescent="0.2">
      <c r="A247" s="2" t="s">
        <v>1976</v>
      </c>
      <c r="B247" s="9" t="s">
        <v>1953</v>
      </c>
      <c r="C247" s="3" t="s">
        <v>1977</v>
      </c>
      <c r="D247" s="4" t="s">
        <v>1955</v>
      </c>
      <c r="E247" s="5">
        <v>8000000</v>
      </c>
      <c r="F247" s="6"/>
      <c r="G247" s="6"/>
      <c r="H247" s="5">
        <v>8000000</v>
      </c>
      <c r="I247" s="43">
        <v>0</v>
      </c>
      <c r="J247" s="43">
        <v>0</v>
      </c>
      <c r="K247" s="43">
        <v>0</v>
      </c>
      <c r="L247" s="8">
        <f t="shared" si="8"/>
        <v>8000000</v>
      </c>
      <c r="M247" s="17">
        <v>43712</v>
      </c>
      <c r="N247" s="17">
        <v>43814</v>
      </c>
      <c r="O247" s="10" t="s">
        <v>1022</v>
      </c>
      <c r="P247" s="9" t="s">
        <v>551</v>
      </c>
      <c r="Q247" s="3" t="s">
        <v>1978</v>
      </c>
      <c r="R247" s="13" t="s">
        <v>978</v>
      </c>
      <c r="S247" s="13" t="s">
        <v>1979</v>
      </c>
      <c r="T247" s="13" t="s">
        <v>979</v>
      </c>
      <c r="U247" s="14" t="s">
        <v>980</v>
      </c>
      <c r="V247" s="13" t="s">
        <v>26</v>
      </c>
    </row>
    <row r="248" spans="1:22" ht="84.95" hidden="1" customHeight="1" x14ac:dyDescent="0.2">
      <c r="A248" s="2" t="s">
        <v>1901</v>
      </c>
      <c r="B248" s="9" t="s">
        <v>1902</v>
      </c>
      <c r="C248" s="3" t="s">
        <v>1903</v>
      </c>
      <c r="D248" s="4" t="s">
        <v>1904</v>
      </c>
      <c r="E248" s="5">
        <v>48012216</v>
      </c>
      <c r="F248" s="6"/>
      <c r="G248" s="6"/>
      <c r="H248" s="5">
        <v>48012216</v>
      </c>
      <c r="I248" s="43">
        <v>0</v>
      </c>
      <c r="J248" s="43">
        <v>0</v>
      </c>
      <c r="K248" s="43">
        <v>0</v>
      </c>
      <c r="L248" s="8">
        <f t="shared" si="8"/>
        <v>48012216</v>
      </c>
      <c r="M248" s="17">
        <v>43711</v>
      </c>
      <c r="N248" s="17">
        <v>43769</v>
      </c>
      <c r="O248" s="11" t="s">
        <v>2305</v>
      </c>
      <c r="P248" s="9" t="s">
        <v>566</v>
      </c>
      <c r="Q248" s="3" t="s">
        <v>1905</v>
      </c>
      <c r="R248" s="13" t="s">
        <v>1908</v>
      </c>
      <c r="S248" s="13" t="s">
        <v>1911</v>
      </c>
      <c r="T248" s="13" t="s">
        <v>1906</v>
      </c>
      <c r="U248" s="14" t="s">
        <v>1907</v>
      </c>
      <c r="V248" s="13" t="s">
        <v>26</v>
      </c>
    </row>
    <row r="249" spans="1:22" ht="84.95" hidden="1" customHeight="1" x14ac:dyDescent="0.2">
      <c r="A249" s="2" t="s">
        <v>1998</v>
      </c>
      <c r="B249" s="9" t="s">
        <v>1999</v>
      </c>
      <c r="C249" s="3" t="s">
        <v>2000</v>
      </c>
      <c r="D249" s="4" t="s">
        <v>2001</v>
      </c>
      <c r="E249" s="5">
        <v>291900469</v>
      </c>
      <c r="F249" s="6"/>
      <c r="G249" s="6"/>
      <c r="H249" s="5">
        <v>291900469</v>
      </c>
      <c r="I249" s="43">
        <v>0</v>
      </c>
      <c r="J249" s="43">
        <v>0</v>
      </c>
      <c r="K249" s="43">
        <v>0</v>
      </c>
      <c r="L249" s="8">
        <f t="shared" si="8"/>
        <v>291900469</v>
      </c>
      <c r="M249" s="17">
        <v>43710</v>
      </c>
      <c r="N249" s="17">
        <v>43830</v>
      </c>
      <c r="O249" s="10" t="s">
        <v>491</v>
      </c>
      <c r="P249" s="9" t="s">
        <v>567</v>
      </c>
      <c r="Q249" s="3" t="s">
        <v>2002</v>
      </c>
      <c r="R249" s="13" t="s">
        <v>2003</v>
      </c>
      <c r="S249" s="13" t="s">
        <v>2004</v>
      </c>
      <c r="T249" s="13" t="s">
        <v>2005</v>
      </c>
      <c r="U249" s="14" t="s">
        <v>2006</v>
      </c>
      <c r="V249" s="13" t="s">
        <v>26</v>
      </c>
    </row>
    <row r="250" spans="1:22" ht="84.95" hidden="1" customHeight="1" x14ac:dyDescent="0.2">
      <c r="A250" s="2" t="s">
        <v>1980</v>
      </c>
      <c r="B250" s="9" t="s">
        <v>1981</v>
      </c>
      <c r="C250" s="3" t="s">
        <v>1982</v>
      </c>
      <c r="D250" s="4" t="s">
        <v>1983</v>
      </c>
      <c r="E250" s="5">
        <v>45000000</v>
      </c>
      <c r="F250" s="6">
        <v>22500000</v>
      </c>
      <c r="G250" s="6"/>
      <c r="H250" s="5">
        <f>E250+F250</f>
        <v>67500000</v>
      </c>
      <c r="I250" s="43">
        <v>0</v>
      </c>
      <c r="J250" s="43">
        <v>0</v>
      </c>
      <c r="K250" s="43">
        <v>0</v>
      </c>
      <c r="L250" s="8">
        <f t="shared" si="8"/>
        <v>67500000</v>
      </c>
      <c r="M250" s="17">
        <v>43719</v>
      </c>
      <c r="N250" s="17">
        <v>43769</v>
      </c>
      <c r="O250" s="10" t="s">
        <v>1984</v>
      </c>
      <c r="P250" s="9" t="s">
        <v>551</v>
      </c>
      <c r="Q250" s="3" t="s">
        <v>1985</v>
      </c>
      <c r="R250" s="13" t="s">
        <v>1989</v>
      </c>
      <c r="S250" s="13" t="s">
        <v>1986</v>
      </c>
      <c r="T250" s="13" t="s">
        <v>1987</v>
      </c>
      <c r="U250" s="14" t="s">
        <v>1988</v>
      </c>
      <c r="V250" s="13" t="s">
        <v>26</v>
      </c>
    </row>
    <row r="251" spans="1:22" ht="84.95" hidden="1" customHeight="1" x14ac:dyDescent="0.2">
      <c r="A251" s="2" t="s">
        <v>1909</v>
      </c>
      <c r="B251" s="9" t="s">
        <v>1910</v>
      </c>
      <c r="C251" s="3" t="s">
        <v>752</v>
      </c>
      <c r="D251" s="4" t="s">
        <v>754</v>
      </c>
      <c r="E251" s="5">
        <v>50000000</v>
      </c>
      <c r="F251" s="6">
        <v>25000000</v>
      </c>
      <c r="G251" s="6"/>
      <c r="H251" s="5">
        <f>E251+F251</f>
        <v>75000000</v>
      </c>
      <c r="I251" s="43">
        <v>0</v>
      </c>
      <c r="J251" s="43">
        <v>0</v>
      </c>
      <c r="K251" s="43">
        <v>0</v>
      </c>
      <c r="L251" s="8">
        <f t="shared" si="8"/>
        <v>75000000</v>
      </c>
      <c r="M251" s="17">
        <v>43714</v>
      </c>
      <c r="N251" s="17">
        <v>43799</v>
      </c>
      <c r="O251" s="10" t="s">
        <v>755</v>
      </c>
      <c r="P251" s="9" t="s">
        <v>551</v>
      </c>
      <c r="Q251" s="3" t="s">
        <v>756</v>
      </c>
      <c r="R251" s="13" t="s">
        <v>757</v>
      </c>
      <c r="S251" s="13" t="s">
        <v>758</v>
      </c>
      <c r="T251" s="13" t="s">
        <v>759</v>
      </c>
      <c r="U251" s="14" t="s">
        <v>1912</v>
      </c>
      <c r="V251" s="13" t="s">
        <v>26</v>
      </c>
    </row>
    <row r="252" spans="1:22" ht="84.95" hidden="1" customHeight="1" x14ac:dyDescent="0.2">
      <c r="A252" s="2" t="s">
        <v>1913</v>
      </c>
      <c r="B252" s="9" t="s">
        <v>1914</v>
      </c>
      <c r="C252" s="3" t="s">
        <v>875</v>
      </c>
      <c r="D252" s="4" t="s">
        <v>1915</v>
      </c>
      <c r="E252" s="5">
        <v>4500000</v>
      </c>
      <c r="F252" s="6"/>
      <c r="G252" s="6"/>
      <c r="H252" s="5">
        <v>4500000</v>
      </c>
      <c r="I252" s="43">
        <v>0</v>
      </c>
      <c r="J252" s="43">
        <v>0</v>
      </c>
      <c r="K252" s="43">
        <v>0</v>
      </c>
      <c r="L252" s="8">
        <f t="shared" si="8"/>
        <v>4500000</v>
      </c>
      <c r="M252" s="17">
        <v>43714</v>
      </c>
      <c r="N252" s="17">
        <v>43769</v>
      </c>
      <c r="O252" s="10" t="s">
        <v>717</v>
      </c>
      <c r="P252" s="9" t="s">
        <v>551</v>
      </c>
      <c r="Q252" s="3" t="s">
        <v>878</v>
      </c>
      <c r="R252" s="13" t="s">
        <v>879</v>
      </c>
      <c r="S252" s="13" t="s">
        <v>880</v>
      </c>
      <c r="T252" s="13" t="s">
        <v>881</v>
      </c>
      <c r="U252" s="14" t="s">
        <v>882</v>
      </c>
      <c r="V252" s="13" t="s">
        <v>26</v>
      </c>
    </row>
    <row r="253" spans="1:22" ht="84.95" hidden="1" customHeight="1" x14ac:dyDescent="0.2">
      <c r="A253" s="2" t="s">
        <v>1956</v>
      </c>
      <c r="B253" s="9" t="s">
        <v>1970</v>
      </c>
      <c r="C253" s="3" t="s">
        <v>1957</v>
      </c>
      <c r="D253" s="4" t="s">
        <v>1958</v>
      </c>
      <c r="E253" s="5">
        <v>13982500</v>
      </c>
      <c r="F253" s="6"/>
      <c r="G253" s="6"/>
      <c r="H253" s="5">
        <v>13982500</v>
      </c>
      <c r="I253" s="43">
        <v>0</v>
      </c>
      <c r="J253" s="43">
        <v>0</v>
      </c>
      <c r="K253" s="43">
        <v>0</v>
      </c>
      <c r="L253" s="8">
        <f t="shared" si="8"/>
        <v>13982500</v>
      </c>
      <c r="M253" s="17">
        <v>43721</v>
      </c>
      <c r="N253" s="17">
        <v>43814</v>
      </c>
      <c r="O253" s="10" t="s">
        <v>1454</v>
      </c>
      <c r="P253" s="9" t="s">
        <v>551</v>
      </c>
      <c r="Q253" s="3" t="s">
        <v>1959</v>
      </c>
      <c r="R253" s="13" t="s">
        <v>1963</v>
      </c>
      <c r="S253" s="13" t="s">
        <v>1960</v>
      </c>
      <c r="T253" s="13" t="s">
        <v>1961</v>
      </c>
      <c r="U253" s="14" t="s">
        <v>1962</v>
      </c>
      <c r="V253" s="13" t="s">
        <v>26</v>
      </c>
    </row>
    <row r="254" spans="1:22" ht="84.95" hidden="1" customHeight="1" x14ac:dyDescent="0.2">
      <c r="A254" s="2" t="s">
        <v>1964</v>
      </c>
      <c r="B254" s="9" t="s">
        <v>1965</v>
      </c>
      <c r="C254" s="3" t="s">
        <v>866</v>
      </c>
      <c r="D254" s="4" t="s">
        <v>1966</v>
      </c>
      <c r="E254" s="5">
        <v>4997400</v>
      </c>
      <c r="F254" s="6"/>
      <c r="G254" s="6"/>
      <c r="H254" s="5">
        <v>4997400</v>
      </c>
      <c r="I254" s="43">
        <v>0</v>
      </c>
      <c r="J254" s="43">
        <v>0</v>
      </c>
      <c r="K254" s="43">
        <v>0</v>
      </c>
      <c r="L254" s="8">
        <f t="shared" si="8"/>
        <v>4997400</v>
      </c>
      <c r="M254" s="17">
        <v>43725</v>
      </c>
      <c r="N254" s="17">
        <v>43799</v>
      </c>
      <c r="O254" s="10" t="s">
        <v>1454</v>
      </c>
      <c r="P254" s="9" t="s">
        <v>551</v>
      </c>
      <c r="Q254" s="3" t="s">
        <v>1967</v>
      </c>
      <c r="R254" s="13" t="s">
        <v>870</v>
      </c>
      <c r="S254" s="13" t="s">
        <v>1968</v>
      </c>
      <c r="T254" s="13" t="s">
        <v>872</v>
      </c>
      <c r="U254" s="14" t="s">
        <v>1969</v>
      </c>
      <c r="V254" s="13" t="s">
        <v>26</v>
      </c>
    </row>
    <row r="255" spans="1:22" ht="84.95" hidden="1" customHeight="1" x14ac:dyDescent="0.2">
      <c r="A255" s="2" t="s">
        <v>2046</v>
      </c>
      <c r="B255" s="9" t="s">
        <v>2047</v>
      </c>
      <c r="C255" s="3" t="s">
        <v>2048</v>
      </c>
      <c r="D255" s="4" t="s">
        <v>2049</v>
      </c>
      <c r="E255" s="5">
        <v>18500000</v>
      </c>
      <c r="F255" s="6"/>
      <c r="G255" s="6"/>
      <c r="H255" s="5">
        <v>18500000</v>
      </c>
      <c r="I255" s="43">
        <v>0</v>
      </c>
      <c r="J255" s="43">
        <v>0</v>
      </c>
      <c r="K255" s="43">
        <v>0</v>
      </c>
      <c r="L255" s="8">
        <f t="shared" si="8"/>
        <v>18500000</v>
      </c>
      <c r="M255" s="17">
        <v>43725</v>
      </c>
      <c r="N255" s="17">
        <v>43768</v>
      </c>
      <c r="O255" s="10" t="s">
        <v>1372</v>
      </c>
      <c r="P255" s="9" t="s">
        <v>615</v>
      </c>
      <c r="Q255" s="3" t="s">
        <v>2050</v>
      </c>
      <c r="R255" s="13" t="s">
        <v>2055</v>
      </c>
      <c r="S255" s="13" t="s">
        <v>2051</v>
      </c>
      <c r="T255" s="13" t="s">
        <v>2052</v>
      </c>
      <c r="U255" s="14" t="s">
        <v>2053</v>
      </c>
      <c r="V255" s="13" t="s">
        <v>2054</v>
      </c>
    </row>
    <row r="256" spans="1:22" ht="84.95" hidden="1" customHeight="1" x14ac:dyDescent="0.2">
      <c r="A256" s="2" t="s">
        <v>1990</v>
      </c>
      <c r="B256" s="9" t="s">
        <v>3163</v>
      </c>
      <c r="C256" s="3" t="s">
        <v>1991</v>
      </c>
      <c r="D256" s="4" t="s">
        <v>1992</v>
      </c>
      <c r="E256" s="5">
        <v>43000000</v>
      </c>
      <c r="F256" s="6"/>
      <c r="G256" s="6"/>
      <c r="H256" s="5">
        <v>43000000</v>
      </c>
      <c r="I256" s="43">
        <v>0</v>
      </c>
      <c r="J256" s="43">
        <v>0</v>
      </c>
      <c r="K256" s="43">
        <v>0</v>
      </c>
      <c r="L256" s="8">
        <f t="shared" si="8"/>
        <v>43000000</v>
      </c>
      <c r="M256" s="17">
        <v>43725</v>
      </c>
      <c r="N256" s="17">
        <v>44165</v>
      </c>
      <c r="O256" s="11" t="s">
        <v>2305</v>
      </c>
      <c r="P256" s="9" t="s">
        <v>566</v>
      </c>
      <c r="Q256" s="3" t="s">
        <v>1993</v>
      </c>
      <c r="R256" s="13" t="s">
        <v>1997</v>
      </c>
      <c r="S256" s="13" t="s">
        <v>1994</v>
      </c>
      <c r="T256" s="13" t="s">
        <v>1995</v>
      </c>
      <c r="U256" s="14" t="s">
        <v>1996</v>
      </c>
      <c r="V256" s="13" t="s">
        <v>497</v>
      </c>
    </row>
    <row r="257" spans="1:22" ht="106.5" hidden="1" customHeight="1" x14ac:dyDescent="0.2">
      <c r="A257" s="2" t="s">
        <v>2212</v>
      </c>
      <c r="B257" s="9" t="s">
        <v>2213</v>
      </c>
      <c r="C257" s="3" t="s">
        <v>2214</v>
      </c>
      <c r="D257" s="4" t="s">
        <v>2215</v>
      </c>
      <c r="E257" s="5">
        <v>43643500</v>
      </c>
      <c r="F257" s="6"/>
      <c r="G257" s="6"/>
      <c r="H257" s="5">
        <v>43643500</v>
      </c>
      <c r="I257" s="43">
        <v>0</v>
      </c>
      <c r="J257" s="43">
        <v>0</v>
      </c>
      <c r="K257" s="43">
        <v>0</v>
      </c>
      <c r="L257" s="8">
        <f t="shared" si="8"/>
        <v>43643500</v>
      </c>
      <c r="M257" s="17">
        <v>43732</v>
      </c>
      <c r="N257" s="17">
        <v>43769</v>
      </c>
      <c r="O257" s="10" t="s">
        <v>2216</v>
      </c>
      <c r="P257" s="9" t="s">
        <v>615</v>
      </c>
      <c r="Q257" s="13" t="s">
        <v>2217</v>
      </c>
      <c r="R257" s="13" t="s">
        <v>2218</v>
      </c>
      <c r="S257" s="13" t="s">
        <v>2219</v>
      </c>
      <c r="T257" s="13" t="s">
        <v>2220</v>
      </c>
      <c r="U257" s="14" t="s">
        <v>2221</v>
      </c>
      <c r="V257" s="13" t="s">
        <v>26</v>
      </c>
    </row>
    <row r="258" spans="1:22" ht="84.95" hidden="1" customHeight="1" x14ac:dyDescent="0.2">
      <c r="A258" s="2" t="s">
        <v>2019</v>
      </c>
      <c r="B258" s="9" t="s">
        <v>2020</v>
      </c>
      <c r="C258" s="3" t="s">
        <v>2021</v>
      </c>
      <c r="D258" s="4" t="s">
        <v>2022</v>
      </c>
      <c r="E258" s="5">
        <v>28263690</v>
      </c>
      <c r="F258" s="6"/>
      <c r="G258" s="6"/>
      <c r="H258" s="5">
        <v>28263690</v>
      </c>
      <c r="I258" s="43">
        <v>0</v>
      </c>
      <c r="J258" s="43">
        <v>0</v>
      </c>
      <c r="K258" s="43">
        <v>0</v>
      </c>
      <c r="L258" s="8">
        <f t="shared" si="8"/>
        <v>28263690</v>
      </c>
      <c r="M258" s="17">
        <v>43731</v>
      </c>
      <c r="N258" s="17">
        <v>43814</v>
      </c>
      <c r="O258" s="10" t="s">
        <v>1603</v>
      </c>
      <c r="P258" s="9" t="s">
        <v>567</v>
      </c>
      <c r="Q258" s="3" t="s">
        <v>2023</v>
      </c>
      <c r="R258" s="13" t="s">
        <v>2027</v>
      </c>
      <c r="S258" s="13" t="s">
        <v>2024</v>
      </c>
      <c r="T258" s="13" t="s">
        <v>2025</v>
      </c>
      <c r="U258" s="14" t="s">
        <v>2026</v>
      </c>
      <c r="V258" s="13" t="s">
        <v>26</v>
      </c>
    </row>
    <row r="259" spans="1:22" ht="84.95" hidden="1" customHeight="1" x14ac:dyDescent="0.2">
      <c r="A259" s="2" t="s">
        <v>2372</v>
      </c>
      <c r="B259" s="9" t="s">
        <v>2373</v>
      </c>
      <c r="C259" s="3" t="s">
        <v>2374</v>
      </c>
      <c r="D259" s="4" t="s">
        <v>2375</v>
      </c>
      <c r="E259" s="5">
        <v>75900000</v>
      </c>
      <c r="F259" s="6"/>
      <c r="G259" s="6"/>
      <c r="H259" s="5">
        <v>75900000</v>
      </c>
      <c r="I259" s="43">
        <v>0</v>
      </c>
      <c r="J259" s="43">
        <v>0</v>
      </c>
      <c r="K259" s="43">
        <v>0</v>
      </c>
      <c r="L259" s="8">
        <f t="shared" si="8"/>
        <v>75900000</v>
      </c>
      <c r="M259" s="17">
        <v>43733</v>
      </c>
      <c r="N259" s="17">
        <v>43814</v>
      </c>
      <c r="O259" s="11" t="s">
        <v>375</v>
      </c>
      <c r="P259" s="9" t="s">
        <v>567</v>
      </c>
      <c r="Q259" s="3" t="s">
        <v>2376</v>
      </c>
      <c r="R259" s="20" t="s">
        <v>2377</v>
      </c>
      <c r="S259" s="13" t="s">
        <v>2378</v>
      </c>
      <c r="T259" s="13" t="s">
        <v>2379</v>
      </c>
      <c r="U259" s="14" t="s">
        <v>2380</v>
      </c>
      <c r="V259" s="13" t="s">
        <v>26</v>
      </c>
    </row>
    <row r="260" spans="1:22" ht="84.95" hidden="1" customHeight="1" x14ac:dyDescent="0.2">
      <c r="A260" s="2" t="s">
        <v>2056</v>
      </c>
      <c r="B260" s="9" t="s">
        <v>2057</v>
      </c>
      <c r="C260" s="3" t="s">
        <v>66</v>
      </c>
      <c r="D260" s="4" t="s">
        <v>2058</v>
      </c>
      <c r="E260" s="5">
        <v>40000000</v>
      </c>
      <c r="F260" s="6"/>
      <c r="G260" s="6"/>
      <c r="H260" s="5">
        <v>40000000</v>
      </c>
      <c r="I260" s="43">
        <v>0</v>
      </c>
      <c r="J260" s="43">
        <v>0</v>
      </c>
      <c r="K260" s="43">
        <v>0</v>
      </c>
      <c r="L260" s="8">
        <f t="shared" si="8"/>
        <v>40000000</v>
      </c>
      <c r="M260" s="17">
        <v>43732</v>
      </c>
      <c r="N260" s="17">
        <v>44012</v>
      </c>
      <c r="O260" s="10" t="s">
        <v>1675</v>
      </c>
      <c r="P260" s="9" t="s">
        <v>615</v>
      </c>
      <c r="Q260" s="3" t="s">
        <v>69</v>
      </c>
      <c r="R260" s="13" t="s">
        <v>405</v>
      </c>
      <c r="S260" s="13" t="s">
        <v>2060</v>
      </c>
      <c r="T260" s="13" t="s">
        <v>71</v>
      </c>
      <c r="U260" s="14" t="s">
        <v>518</v>
      </c>
      <c r="V260" s="13" t="s">
        <v>73</v>
      </c>
    </row>
    <row r="261" spans="1:22" ht="84.95" hidden="1" customHeight="1" x14ac:dyDescent="0.2">
      <c r="A261" s="2" t="s">
        <v>2028</v>
      </c>
      <c r="B261" s="9" t="s">
        <v>2029</v>
      </c>
      <c r="C261" s="3" t="s">
        <v>2059</v>
      </c>
      <c r="D261" s="4" t="s">
        <v>2030</v>
      </c>
      <c r="E261" s="5">
        <v>110985350</v>
      </c>
      <c r="F261" s="6"/>
      <c r="G261" s="6"/>
      <c r="H261" s="5">
        <v>110985350</v>
      </c>
      <c r="I261" s="43">
        <v>0</v>
      </c>
      <c r="J261" s="43">
        <v>0</v>
      </c>
      <c r="K261" s="43">
        <v>0</v>
      </c>
      <c r="L261" s="8">
        <f t="shared" si="8"/>
        <v>110985350</v>
      </c>
      <c r="M261" s="17">
        <v>43732</v>
      </c>
      <c r="N261" s="17">
        <v>44196</v>
      </c>
      <c r="O261" s="10" t="s">
        <v>387</v>
      </c>
      <c r="P261" s="9" t="s">
        <v>551</v>
      </c>
      <c r="Q261" s="3" t="s">
        <v>2031</v>
      </c>
      <c r="R261" s="13" t="s">
        <v>2032</v>
      </c>
      <c r="S261" s="13" t="s">
        <v>2033</v>
      </c>
      <c r="T261" s="13" t="s">
        <v>2034</v>
      </c>
      <c r="U261" s="14" t="s">
        <v>2035</v>
      </c>
      <c r="V261" s="13" t="s">
        <v>26</v>
      </c>
    </row>
    <row r="262" spans="1:22" ht="84.95" hidden="1" customHeight="1" x14ac:dyDescent="0.2">
      <c r="A262" s="2" t="s">
        <v>2016</v>
      </c>
      <c r="B262" s="9" t="s">
        <v>2017</v>
      </c>
      <c r="C262" s="3" t="s">
        <v>583</v>
      </c>
      <c r="D262" s="4" t="s">
        <v>2018</v>
      </c>
      <c r="E262" s="5">
        <v>30049500</v>
      </c>
      <c r="F262" s="6"/>
      <c r="G262" s="6"/>
      <c r="H262" s="5">
        <v>30049500</v>
      </c>
      <c r="I262" s="43">
        <v>0</v>
      </c>
      <c r="J262" s="43">
        <v>0</v>
      </c>
      <c r="K262" s="43">
        <v>0</v>
      </c>
      <c r="L262" s="8">
        <f t="shared" si="8"/>
        <v>30049500</v>
      </c>
      <c r="M262" s="17">
        <v>43731</v>
      </c>
      <c r="N262" s="17">
        <v>43799</v>
      </c>
      <c r="O262" s="10" t="s">
        <v>355</v>
      </c>
      <c r="P262" s="9" t="s">
        <v>551</v>
      </c>
      <c r="Q262" s="3" t="s">
        <v>587</v>
      </c>
      <c r="R262" s="13" t="s">
        <v>595</v>
      </c>
      <c r="S262" s="13" t="s">
        <v>588</v>
      </c>
      <c r="T262" s="13" t="s">
        <v>589</v>
      </c>
      <c r="U262" s="14" t="s">
        <v>1996</v>
      </c>
      <c r="V262" s="13" t="s">
        <v>497</v>
      </c>
    </row>
    <row r="263" spans="1:22" ht="109.5" hidden="1" customHeight="1" x14ac:dyDescent="0.2">
      <c r="A263" s="2" t="s">
        <v>2116</v>
      </c>
      <c r="B263" s="9" t="s">
        <v>2117</v>
      </c>
      <c r="C263" s="3" t="s">
        <v>2118</v>
      </c>
      <c r="D263" s="4" t="s">
        <v>2064</v>
      </c>
      <c r="E263" s="5">
        <v>16807500</v>
      </c>
      <c r="F263" s="6"/>
      <c r="G263" s="6"/>
      <c r="H263" s="5">
        <v>16807500</v>
      </c>
      <c r="I263" s="43">
        <v>0</v>
      </c>
      <c r="J263" s="43">
        <v>0</v>
      </c>
      <c r="K263" s="43">
        <v>0</v>
      </c>
      <c r="L263" s="8">
        <f t="shared" si="8"/>
        <v>16807500</v>
      </c>
      <c r="M263" s="17">
        <v>43732</v>
      </c>
      <c r="N263" s="17">
        <v>44012</v>
      </c>
      <c r="O263" s="11" t="s">
        <v>2065</v>
      </c>
      <c r="P263" s="9" t="s">
        <v>551</v>
      </c>
      <c r="Q263" s="3" t="s">
        <v>2119</v>
      </c>
      <c r="R263" s="13" t="s">
        <v>2123</v>
      </c>
      <c r="S263" s="13" t="s">
        <v>2120</v>
      </c>
      <c r="T263" s="13" t="s">
        <v>2121</v>
      </c>
      <c r="U263" s="14" t="s">
        <v>2122</v>
      </c>
      <c r="V263" s="13" t="s">
        <v>600</v>
      </c>
    </row>
    <row r="264" spans="1:22" ht="108" hidden="1" customHeight="1" x14ac:dyDescent="0.2">
      <c r="A264" s="2" t="s">
        <v>2124</v>
      </c>
      <c r="B264" s="9" t="s">
        <v>2125</v>
      </c>
      <c r="C264" s="3" t="s">
        <v>2126</v>
      </c>
      <c r="D264" s="4" t="s">
        <v>2064</v>
      </c>
      <c r="E264" s="5">
        <v>241232330</v>
      </c>
      <c r="F264" s="6"/>
      <c r="G264" s="6"/>
      <c r="H264" s="5">
        <v>241232330</v>
      </c>
      <c r="I264" s="43">
        <v>0</v>
      </c>
      <c r="J264" s="43">
        <v>0</v>
      </c>
      <c r="K264" s="43">
        <v>0</v>
      </c>
      <c r="L264" s="8">
        <f t="shared" si="8"/>
        <v>241232330</v>
      </c>
      <c r="M264" s="17">
        <v>43732</v>
      </c>
      <c r="N264" s="17">
        <v>44165</v>
      </c>
      <c r="O264" s="11" t="s">
        <v>3307</v>
      </c>
      <c r="P264" s="9" t="s">
        <v>551</v>
      </c>
      <c r="Q264" s="3" t="s">
        <v>2127</v>
      </c>
      <c r="R264" s="13" t="s">
        <v>2131</v>
      </c>
      <c r="S264" s="13" t="s">
        <v>2128</v>
      </c>
      <c r="T264" s="13" t="s">
        <v>2129</v>
      </c>
      <c r="U264" s="14" t="s">
        <v>2130</v>
      </c>
      <c r="V264" s="13" t="s">
        <v>26</v>
      </c>
    </row>
    <row r="265" spans="1:22" ht="105.75" hidden="1" customHeight="1" x14ac:dyDescent="0.2">
      <c r="A265" s="2" t="s">
        <v>2096</v>
      </c>
      <c r="B265" s="9" t="s">
        <v>2062</v>
      </c>
      <c r="C265" s="3" t="s">
        <v>2097</v>
      </c>
      <c r="D265" s="4" t="s">
        <v>2064</v>
      </c>
      <c r="E265" s="5">
        <v>147585082</v>
      </c>
      <c r="F265" s="6"/>
      <c r="G265" s="6"/>
      <c r="H265" s="5">
        <v>147585082</v>
      </c>
      <c r="I265" s="43">
        <v>0</v>
      </c>
      <c r="J265" s="43">
        <v>0</v>
      </c>
      <c r="K265" s="43">
        <v>0</v>
      </c>
      <c r="L265" s="8">
        <f t="shared" si="8"/>
        <v>147585082</v>
      </c>
      <c r="M265" s="17">
        <v>43732</v>
      </c>
      <c r="N265" s="17">
        <v>44165</v>
      </c>
      <c r="O265" s="11" t="s">
        <v>3307</v>
      </c>
      <c r="P265" s="9" t="s">
        <v>551</v>
      </c>
      <c r="Q265" s="3" t="s">
        <v>2098</v>
      </c>
      <c r="R265" s="13" t="s">
        <v>2103</v>
      </c>
      <c r="S265" s="13" t="s">
        <v>2099</v>
      </c>
      <c r="T265" s="13" t="s">
        <v>2100</v>
      </c>
      <c r="U265" s="14" t="s">
        <v>2101</v>
      </c>
      <c r="V265" s="13" t="s">
        <v>2102</v>
      </c>
    </row>
    <row r="266" spans="1:22" ht="106.5" hidden="1" customHeight="1" x14ac:dyDescent="0.2">
      <c r="A266" s="2" t="s">
        <v>2134</v>
      </c>
      <c r="B266" s="9" t="s">
        <v>2125</v>
      </c>
      <c r="C266" s="3" t="s">
        <v>1482</v>
      </c>
      <c r="D266" s="4" t="s">
        <v>2064</v>
      </c>
      <c r="E266" s="5">
        <v>19801056</v>
      </c>
      <c r="F266" s="6"/>
      <c r="G266" s="6"/>
      <c r="H266" s="5">
        <v>19801056</v>
      </c>
      <c r="I266" s="43">
        <v>0</v>
      </c>
      <c r="J266" s="43">
        <v>0</v>
      </c>
      <c r="K266" s="43">
        <v>0</v>
      </c>
      <c r="L266" s="8">
        <f t="shared" si="8"/>
        <v>19801056</v>
      </c>
      <c r="M266" s="17">
        <v>43732</v>
      </c>
      <c r="N266" s="17">
        <v>44165</v>
      </c>
      <c r="O266" s="11" t="s">
        <v>3307</v>
      </c>
      <c r="P266" s="9" t="s">
        <v>551</v>
      </c>
      <c r="Q266" s="3" t="s">
        <v>1484</v>
      </c>
      <c r="R266" s="13" t="s">
        <v>1488</v>
      </c>
      <c r="S266" s="13" t="s">
        <v>2135</v>
      </c>
      <c r="T266" s="13" t="s">
        <v>1486</v>
      </c>
      <c r="U266" s="14" t="s">
        <v>1487</v>
      </c>
      <c r="V266" s="13" t="s">
        <v>26</v>
      </c>
    </row>
    <row r="267" spans="1:22" ht="109.5" hidden="1" customHeight="1" x14ac:dyDescent="0.2">
      <c r="A267" s="2" t="s">
        <v>2061</v>
      </c>
      <c r="B267" s="9" t="s">
        <v>2062</v>
      </c>
      <c r="C267" s="3" t="s">
        <v>2063</v>
      </c>
      <c r="D267" s="4" t="s">
        <v>2064</v>
      </c>
      <c r="E267" s="5">
        <v>32196456</v>
      </c>
      <c r="F267" s="6"/>
      <c r="G267" s="6"/>
      <c r="H267" s="5">
        <v>32196456</v>
      </c>
      <c r="I267" s="43">
        <v>0</v>
      </c>
      <c r="J267" s="43">
        <v>0</v>
      </c>
      <c r="K267" s="43">
        <v>0</v>
      </c>
      <c r="L267" s="8">
        <f t="shared" si="8"/>
        <v>32196456</v>
      </c>
      <c r="M267" s="17">
        <v>43732</v>
      </c>
      <c r="N267" s="17">
        <v>43830</v>
      </c>
      <c r="O267" s="11" t="s">
        <v>2065</v>
      </c>
      <c r="P267" s="9" t="s">
        <v>551</v>
      </c>
      <c r="Q267" s="3" t="s">
        <v>2066</v>
      </c>
      <c r="R267" s="13" t="s">
        <v>2067</v>
      </c>
      <c r="S267" s="13" t="s">
        <v>2068</v>
      </c>
      <c r="T267" s="13" t="s">
        <v>2069</v>
      </c>
      <c r="U267" s="14" t="s">
        <v>2070</v>
      </c>
      <c r="V267" s="13" t="s">
        <v>26</v>
      </c>
    </row>
    <row r="268" spans="1:22" ht="84.95" hidden="1" customHeight="1" x14ac:dyDescent="0.2">
      <c r="A268" s="2" t="s">
        <v>2347</v>
      </c>
      <c r="B268" s="9" t="s">
        <v>2348</v>
      </c>
      <c r="C268" s="3" t="s">
        <v>2349</v>
      </c>
      <c r="D268" s="4" t="s">
        <v>2350</v>
      </c>
      <c r="E268" s="5">
        <v>30000000</v>
      </c>
      <c r="F268" s="27"/>
      <c r="G268" s="25">
        <v>28099425</v>
      </c>
      <c r="H268" s="5">
        <f>30000000-28099425</f>
        <v>1900575</v>
      </c>
      <c r="I268" s="43">
        <v>0</v>
      </c>
      <c r="J268" s="43">
        <v>0</v>
      </c>
      <c r="K268" s="43">
        <v>0</v>
      </c>
      <c r="L268" s="8">
        <f t="shared" si="8"/>
        <v>1900575</v>
      </c>
      <c r="M268" s="17">
        <v>43735</v>
      </c>
      <c r="N268" s="17">
        <v>43951</v>
      </c>
      <c r="O268" s="11" t="s">
        <v>3006</v>
      </c>
      <c r="P268" s="9" t="s">
        <v>551</v>
      </c>
      <c r="Q268" s="3" t="s">
        <v>2351</v>
      </c>
      <c r="R268" s="20" t="s">
        <v>2352</v>
      </c>
      <c r="S268" s="13" t="s">
        <v>2353</v>
      </c>
      <c r="T268" s="13" t="s">
        <v>2354</v>
      </c>
      <c r="U268" s="14" t="s">
        <v>2355</v>
      </c>
      <c r="V268" s="13" t="s">
        <v>26</v>
      </c>
    </row>
    <row r="269" spans="1:22" ht="84.95" hidden="1" customHeight="1" x14ac:dyDescent="0.2">
      <c r="A269" s="2" t="s">
        <v>2344</v>
      </c>
      <c r="B269" s="9" t="s">
        <v>2345</v>
      </c>
      <c r="C269" s="3" t="s">
        <v>1184</v>
      </c>
      <c r="D269" s="4" t="s">
        <v>3275</v>
      </c>
      <c r="E269" s="5">
        <v>60000000</v>
      </c>
      <c r="F269" s="6"/>
      <c r="G269" s="6"/>
      <c r="H269" s="5">
        <v>60000000</v>
      </c>
      <c r="I269" s="43">
        <v>0</v>
      </c>
      <c r="J269" s="43">
        <v>0</v>
      </c>
      <c r="K269" s="43">
        <v>0</v>
      </c>
      <c r="L269" s="8">
        <f t="shared" si="8"/>
        <v>60000000</v>
      </c>
      <c r="M269" s="17">
        <v>43738</v>
      </c>
      <c r="N269" s="17">
        <v>43830</v>
      </c>
      <c r="O269" s="11" t="s">
        <v>491</v>
      </c>
      <c r="P269" s="9" t="s">
        <v>567</v>
      </c>
      <c r="Q269" s="3" t="s">
        <v>2346</v>
      </c>
      <c r="R269" s="20" t="s">
        <v>1190</v>
      </c>
      <c r="S269" s="13" t="s">
        <v>1262</v>
      </c>
      <c r="T269" s="13" t="s">
        <v>1188</v>
      </c>
      <c r="U269" s="14" t="s">
        <v>1189</v>
      </c>
      <c r="V269" s="13" t="s">
        <v>26</v>
      </c>
    </row>
    <row r="270" spans="1:22" ht="84.95" hidden="1" customHeight="1" x14ac:dyDescent="0.2">
      <c r="A270" s="2" t="s">
        <v>2071</v>
      </c>
      <c r="B270" s="9" t="s">
        <v>2072</v>
      </c>
      <c r="C270" s="3" t="s">
        <v>2073</v>
      </c>
      <c r="D270" s="4" t="s">
        <v>2074</v>
      </c>
      <c r="E270" s="5">
        <v>1295000</v>
      </c>
      <c r="F270" s="6"/>
      <c r="G270" s="6"/>
      <c r="H270" s="5">
        <v>1295000</v>
      </c>
      <c r="I270" s="43">
        <v>0</v>
      </c>
      <c r="J270" s="43">
        <v>0</v>
      </c>
      <c r="K270" s="43">
        <v>0</v>
      </c>
      <c r="L270" s="8">
        <f t="shared" si="8"/>
        <v>1295000</v>
      </c>
      <c r="M270" s="17">
        <v>43734</v>
      </c>
      <c r="N270" s="17">
        <v>43769</v>
      </c>
      <c r="O270" s="11" t="s">
        <v>3251</v>
      </c>
      <c r="P270" s="9" t="s">
        <v>551</v>
      </c>
      <c r="Q270" s="3" t="s">
        <v>2075</v>
      </c>
      <c r="R270" s="20">
        <v>1030609706</v>
      </c>
      <c r="S270" s="13" t="s">
        <v>2076</v>
      </c>
      <c r="T270" s="13" t="s">
        <v>2077</v>
      </c>
      <c r="U270" s="14" t="s">
        <v>2078</v>
      </c>
      <c r="V270" s="13" t="s">
        <v>26</v>
      </c>
    </row>
    <row r="271" spans="1:22" ht="84.95" customHeight="1" x14ac:dyDescent="0.2">
      <c r="A271" s="2" t="s">
        <v>2079</v>
      </c>
      <c r="B271" s="9" t="s">
        <v>2080</v>
      </c>
      <c r="C271" s="3" t="s">
        <v>2081</v>
      </c>
      <c r="D271" s="4" t="s">
        <v>2082</v>
      </c>
      <c r="E271" s="5" t="s">
        <v>20</v>
      </c>
      <c r="F271" s="6"/>
      <c r="G271" s="6"/>
      <c r="H271" s="5" t="s">
        <v>20</v>
      </c>
      <c r="I271" s="43">
        <v>0</v>
      </c>
      <c r="J271" s="43">
        <v>0</v>
      </c>
      <c r="K271" s="43">
        <v>0</v>
      </c>
      <c r="L271" s="8" t="s">
        <v>20</v>
      </c>
      <c r="M271" s="17">
        <v>43739</v>
      </c>
      <c r="N271" s="17">
        <v>44838</v>
      </c>
      <c r="O271" s="11" t="s">
        <v>3249</v>
      </c>
      <c r="P271" s="9" t="s">
        <v>567</v>
      </c>
      <c r="Q271" s="3" t="s">
        <v>2083</v>
      </c>
      <c r="R271" s="20">
        <v>900304223</v>
      </c>
      <c r="S271" s="13" t="s">
        <v>2084</v>
      </c>
      <c r="T271" s="13" t="s">
        <v>2085</v>
      </c>
      <c r="U271" s="14" t="s">
        <v>2086</v>
      </c>
      <c r="V271" s="13" t="s">
        <v>26</v>
      </c>
    </row>
    <row r="272" spans="1:22" ht="84.95" hidden="1" customHeight="1" x14ac:dyDescent="0.2">
      <c r="A272" s="2" t="s">
        <v>2330</v>
      </c>
      <c r="B272" s="9" t="s">
        <v>2331</v>
      </c>
      <c r="C272" s="3" t="s">
        <v>2332</v>
      </c>
      <c r="D272" s="4" t="s">
        <v>2333</v>
      </c>
      <c r="E272" s="5">
        <v>34000000</v>
      </c>
      <c r="F272" s="6">
        <v>17000000</v>
      </c>
      <c r="G272" s="6"/>
      <c r="H272" s="5">
        <f>E272+F272</f>
        <v>51000000</v>
      </c>
      <c r="I272" s="43">
        <v>0</v>
      </c>
      <c r="J272" s="43">
        <v>0</v>
      </c>
      <c r="K272" s="43">
        <v>0</v>
      </c>
      <c r="L272" s="8">
        <f t="shared" ref="L272:L288" si="9">SUM(H272:K272)</f>
        <v>51000000</v>
      </c>
      <c r="M272" s="17">
        <v>43742</v>
      </c>
      <c r="N272" s="17">
        <v>44012</v>
      </c>
      <c r="O272" s="11" t="s">
        <v>2334</v>
      </c>
      <c r="P272" s="9" t="s">
        <v>551</v>
      </c>
      <c r="Q272" s="3" t="s">
        <v>2335</v>
      </c>
      <c r="R272" s="20" t="s">
        <v>2336</v>
      </c>
      <c r="S272" s="13" t="s">
        <v>2337</v>
      </c>
      <c r="T272" s="13" t="s">
        <v>2338</v>
      </c>
      <c r="U272" s="14" t="s">
        <v>2339</v>
      </c>
      <c r="V272" s="13" t="s">
        <v>26</v>
      </c>
    </row>
    <row r="273" spans="1:22" ht="84.95" hidden="1" customHeight="1" x14ac:dyDescent="0.2">
      <c r="A273" s="2" t="s">
        <v>2104</v>
      </c>
      <c r="B273" s="9" t="s">
        <v>2105</v>
      </c>
      <c r="C273" s="3" t="s">
        <v>66</v>
      </c>
      <c r="D273" s="4" t="s">
        <v>2106</v>
      </c>
      <c r="E273" s="5">
        <v>40000000</v>
      </c>
      <c r="F273" s="6"/>
      <c r="G273" s="6"/>
      <c r="H273" s="5">
        <v>40000000</v>
      </c>
      <c r="I273" s="43">
        <v>0</v>
      </c>
      <c r="J273" s="43">
        <v>0</v>
      </c>
      <c r="K273" s="43">
        <v>0</v>
      </c>
      <c r="L273" s="8">
        <f t="shared" si="9"/>
        <v>40000000</v>
      </c>
      <c r="M273" s="17">
        <v>43740</v>
      </c>
      <c r="N273" s="17">
        <v>44012</v>
      </c>
      <c r="O273" s="11" t="s">
        <v>387</v>
      </c>
      <c r="P273" s="9" t="s">
        <v>551</v>
      </c>
      <c r="Q273" s="3" t="s">
        <v>69</v>
      </c>
      <c r="R273" s="20">
        <v>811019499</v>
      </c>
      <c r="S273" s="13" t="s">
        <v>2060</v>
      </c>
      <c r="T273" s="13" t="s">
        <v>71</v>
      </c>
      <c r="U273" s="14" t="s">
        <v>518</v>
      </c>
      <c r="V273" s="13" t="s">
        <v>73</v>
      </c>
    </row>
    <row r="274" spans="1:22" ht="133.5" hidden="1" customHeight="1" x14ac:dyDescent="0.2">
      <c r="A274" s="2" t="s">
        <v>2136</v>
      </c>
      <c r="B274" s="9" t="s">
        <v>2137</v>
      </c>
      <c r="C274" s="3" t="s">
        <v>2138</v>
      </c>
      <c r="D274" s="4" t="s">
        <v>3272</v>
      </c>
      <c r="E274" s="5">
        <v>89000000</v>
      </c>
      <c r="F274" s="6"/>
      <c r="G274" s="6"/>
      <c r="H274" s="5">
        <v>89000000</v>
      </c>
      <c r="I274" s="43">
        <v>0</v>
      </c>
      <c r="J274" s="43">
        <v>0</v>
      </c>
      <c r="K274" s="43">
        <v>0</v>
      </c>
      <c r="L274" s="8">
        <f t="shared" si="9"/>
        <v>89000000</v>
      </c>
      <c r="M274" s="17">
        <v>43747</v>
      </c>
      <c r="N274" s="17">
        <v>43830</v>
      </c>
      <c r="O274" s="11" t="s">
        <v>2139</v>
      </c>
      <c r="P274" s="9" t="s">
        <v>567</v>
      </c>
      <c r="Q274" s="3" t="s">
        <v>2031</v>
      </c>
      <c r="R274" s="20" t="s">
        <v>2032</v>
      </c>
      <c r="S274" s="13" t="s">
        <v>2033</v>
      </c>
      <c r="T274" s="13" t="s">
        <v>2034</v>
      </c>
      <c r="U274" s="14" t="s">
        <v>2035</v>
      </c>
      <c r="V274" s="13" t="s">
        <v>26</v>
      </c>
    </row>
    <row r="275" spans="1:22" ht="84.95" hidden="1" customHeight="1" x14ac:dyDescent="0.2">
      <c r="A275" s="2" t="s">
        <v>2486</v>
      </c>
      <c r="B275" s="9" t="s">
        <v>2487</v>
      </c>
      <c r="C275" s="3" t="s">
        <v>1210</v>
      </c>
      <c r="D275" s="4" t="s">
        <v>2488</v>
      </c>
      <c r="E275" s="5">
        <v>19325600</v>
      </c>
      <c r="F275" s="6"/>
      <c r="G275" s="6"/>
      <c r="H275" s="5">
        <v>19325600</v>
      </c>
      <c r="I275" s="43">
        <v>0</v>
      </c>
      <c r="J275" s="43">
        <v>0</v>
      </c>
      <c r="K275" s="43">
        <v>0</v>
      </c>
      <c r="L275" s="8">
        <f t="shared" si="9"/>
        <v>19325600</v>
      </c>
      <c r="M275" s="17">
        <v>43753</v>
      </c>
      <c r="N275" s="17">
        <v>43799</v>
      </c>
      <c r="O275" s="11" t="s">
        <v>1430</v>
      </c>
      <c r="P275" s="9" t="s">
        <v>615</v>
      </c>
      <c r="Q275" s="3" t="s">
        <v>1215</v>
      </c>
      <c r="R275" s="20" t="s">
        <v>1213</v>
      </c>
      <c r="S275" s="13" t="s">
        <v>2489</v>
      </c>
      <c r="T275" s="13" t="s">
        <v>2490</v>
      </c>
      <c r="U275" s="14" t="s">
        <v>1217</v>
      </c>
      <c r="V275" s="13" t="s">
        <v>26</v>
      </c>
    </row>
    <row r="276" spans="1:22" ht="84.95" hidden="1" customHeight="1" x14ac:dyDescent="0.2">
      <c r="A276" s="2" t="s">
        <v>2246</v>
      </c>
      <c r="B276" s="9" t="s">
        <v>2247</v>
      </c>
      <c r="C276" s="3" t="s">
        <v>2248</v>
      </c>
      <c r="D276" s="4" t="s">
        <v>2249</v>
      </c>
      <c r="E276" s="5">
        <v>9800000</v>
      </c>
      <c r="F276" s="6"/>
      <c r="G276" s="6"/>
      <c r="H276" s="5">
        <v>9800000</v>
      </c>
      <c r="I276" s="43">
        <v>0</v>
      </c>
      <c r="J276" s="43">
        <v>0</v>
      </c>
      <c r="K276" s="43">
        <v>0</v>
      </c>
      <c r="L276" s="8">
        <f t="shared" si="9"/>
        <v>9800000</v>
      </c>
      <c r="M276" s="17">
        <v>43754</v>
      </c>
      <c r="N276" s="17">
        <v>43830</v>
      </c>
      <c r="O276" s="11" t="s">
        <v>2250</v>
      </c>
      <c r="P276" s="9" t="s">
        <v>567</v>
      </c>
      <c r="Q276" s="3" t="s">
        <v>2251</v>
      </c>
      <c r="R276" s="20" t="s">
        <v>2252</v>
      </c>
      <c r="S276" s="13" t="s">
        <v>2253</v>
      </c>
      <c r="T276" s="13" t="s">
        <v>2254</v>
      </c>
      <c r="U276" s="14" t="s">
        <v>2255</v>
      </c>
      <c r="V276" s="13" t="s">
        <v>26</v>
      </c>
    </row>
    <row r="277" spans="1:22" ht="84.95" hidden="1" customHeight="1" x14ac:dyDescent="0.2">
      <c r="A277" s="2" t="s">
        <v>2759</v>
      </c>
      <c r="B277" s="9" t="s">
        <v>3280</v>
      </c>
      <c r="C277" s="3" t="s">
        <v>2374</v>
      </c>
      <c r="D277" s="4" t="s">
        <v>2760</v>
      </c>
      <c r="E277" s="5">
        <v>99000000</v>
      </c>
      <c r="F277" s="6"/>
      <c r="G277" s="6"/>
      <c r="H277" s="5">
        <v>99000000</v>
      </c>
      <c r="I277" s="43">
        <v>0</v>
      </c>
      <c r="J277" s="43">
        <v>0</v>
      </c>
      <c r="K277" s="43">
        <v>0</v>
      </c>
      <c r="L277" s="8">
        <f t="shared" si="9"/>
        <v>99000000</v>
      </c>
      <c r="M277" s="17">
        <v>43759</v>
      </c>
      <c r="N277" s="17">
        <v>43921</v>
      </c>
      <c r="O277" s="11" t="s">
        <v>2761</v>
      </c>
      <c r="P277" s="9" t="s">
        <v>567</v>
      </c>
      <c r="Q277" s="3" t="s">
        <v>2251</v>
      </c>
      <c r="R277" s="20" t="s">
        <v>2252</v>
      </c>
      <c r="S277" s="13" t="s">
        <v>2253</v>
      </c>
      <c r="T277" s="13" t="s">
        <v>2254</v>
      </c>
      <c r="U277" s="14" t="s">
        <v>2255</v>
      </c>
      <c r="V277" s="13" t="s">
        <v>26</v>
      </c>
    </row>
    <row r="278" spans="1:22" ht="84.95" customHeight="1" x14ac:dyDescent="0.2">
      <c r="A278" s="2" t="s">
        <v>2340</v>
      </c>
      <c r="B278" s="9" t="s">
        <v>2341</v>
      </c>
      <c r="C278" s="3" t="s">
        <v>529</v>
      </c>
      <c r="D278" s="4" t="s">
        <v>2342</v>
      </c>
      <c r="E278" s="5">
        <v>170000000</v>
      </c>
      <c r="F278" s="6"/>
      <c r="G278" s="6"/>
      <c r="H278" s="5">
        <v>170000000</v>
      </c>
      <c r="I278" s="43">
        <v>2101200000</v>
      </c>
      <c r="J278" s="43">
        <v>2164236000</v>
      </c>
      <c r="K278" s="43">
        <v>1300345130</v>
      </c>
      <c r="L278" s="8">
        <f t="shared" si="9"/>
        <v>5735781130</v>
      </c>
      <c r="M278" s="17">
        <v>43766</v>
      </c>
      <c r="N278" s="17">
        <v>45119</v>
      </c>
      <c r="O278" s="11" t="s">
        <v>2343</v>
      </c>
      <c r="P278" s="9" t="s">
        <v>551</v>
      </c>
      <c r="Q278" s="3" t="s">
        <v>530</v>
      </c>
      <c r="R278" s="20" t="s">
        <v>531</v>
      </c>
      <c r="S278" s="13" t="s">
        <v>1803</v>
      </c>
      <c r="T278" s="13" t="s">
        <v>533</v>
      </c>
      <c r="U278" s="21" t="s">
        <v>1804</v>
      </c>
      <c r="V278" s="13" t="s">
        <v>26</v>
      </c>
    </row>
    <row r="279" spans="1:22" ht="84.95" hidden="1" customHeight="1" x14ac:dyDescent="0.2">
      <c r="A279" s="2" t="s">
        <v>2157</v>
      </c>
      <c r="B279" s="9" t="s">
        <v>2158</v>
      </c>
      <c r="C279" s="3" t="s">
        <v>1335</v>
      </c>
      <c r="D279" s="4" t="s">
        <v>2159</v>
      </c>
      <c r="E279" s="5">
        <v>25000000</v>
      </c>
      <c r="F279" s="6"/>
      <c r="G279" s="6"/>
      <c r="H279" s="5">
        <v>25000000</v>
      </c>
      <c r="I279" s="43">
        <v>0</v>
      </c>
      <c r="J279" s="43">
        <v>0</v>
      </c>
      <c r="K279" s="43">
        <v>0</v>
      </c>
      <c r="L279" s="8">
        <f t="shared" si="9"/>
        <v>25000000</v>
      </c>
      <c r="M279" s="17">
        <v>43753</v>
      </c>
      <c r="N279" s="17">
        <v>43830</v>
      </c>
      <c r="O279" s="11" t="s">
        <v>606</v>
      </c>
      <c r="P279" s="9" t="s">
        <v>551</v>
      </c>
      <c r="Q279" s="3" t="s">
        <v>1338</v>
      </c>
      <c r="R279" s="20">
        <v>9001672499</v>
      </c>
      <c r="S279" s="13" t="s">
        <v>2160</v>
      </c>
      <c r="T279" s="13" t="s">
        <v>1341</v>
      </c>
      <c r="U279" s="14" t="s">
        <v>2161</v>
      </c>
      <c r="V279" s="13" t="s">
        <v>26</v>
      </c>
    </row>
    <row r="280" spans="1:22" ht="84.95" hidden="1" customHeight="1" x14ac:dyDescent="0.2">
      <c r="A280" s="2" t="s">
        <v>2162</v>
      </c>
      <c r="B280" s="9" t="s">
        <v>2163</v>
      </c>
      <c r="C280" s="3" t="s">
        <v>2164</v>
      </c>
      <c r="D280" s="4" t="s">
        <v>2165</v>
      </c>
      <c r="E280" s="5">
        <v>39989985</v>
      </c>
      <c r="F280" s="6"/>
      <c r="G280" s="6"/>
      <c r="H280" s="5">
        <v>39989985</v>
      </c>
      <c r="I280" s="43">
        <v>0</v>
      </c>
      <c r="J280" s="43">
        <v>0</v>
      </c>
      <c r="K280" s="43">
        <v>0</v>
      </c>
      <c r="L280" s="8">
        <f t="shared" si="9"/>
        <v>39989985</v>
      </c>
      <c r="M280" s="17">
        <v>43753</v>
      </c>
      <c r="N280" s="17">
        <v>43799</v>
      </c>
      <c r="O280" s="11" t="s">
        <v>491</v>
      </c>
      <c r="P280" s="9" t="s">
        <v>567</v>
      </c>
      <c r="Q280" s="3" t="s">
        <v>2166</v>
      </c>
      <c r="R280" s="20" t="s">
        <v>2171</v>
      </c>
      <c r="S280" s="13" t="s">
        <v>2167</v>
      </c>
      <c r="T280" s="13" t="s">
        <v>2168</v>
      </c>
      <c r="U280" s="14" t="s">
        <v>2169</v>
      </c>
      <c r="V280" s="13" t="s">
        <v>2170</v>
      </c>
    </row>
    <row r="281" spans="1:22" ht="138" hidden="1" customHeight="1" x14ac:dyDescent="0.2">
      <c r="A281" s="2" t="s">
        <v>2140</v>
      </c>
      <c r="B281" s="29" t="s">
        <v>2141</v>
      </c>
      <c r="C281" s="3" t="s">
        <v>2142</v>
      </c>
      <c r="D281" s="4" t="s">
        <v>2143</v>
      </c>
      <c r="E281" s="5">
        <v>53000000</v>
      </c>
      <c r="F281" s="27"/>
      <c r="G281" s="25">
        <f>15223330+11276000</f>
        <v>26499330</v>
      </c>
      <c r="H281" s="5">
        <f>53000000-26499330</f>
        <v>26500670</v>
      </c>
      <c r="I281" s="43">
        <v>0</v>
      </c>
      <c r="J281" s="43">
        <v>0</v>
      </c>
      <c r="K281" s="43">
        <v>0</v>
      </c>
      <c r="L281" s="8">
        <f t="shared" si="9"/>
        <v>26500670</v>
      </c>
      <c r="M281" s="17">
        <v>43753</v>
      </c>
      <c r="N281" s="17">
        <v>44012</v>
      </c>
      <c r="O281" s="11" t="s">
        <v>1454</v>
      </c>
      <c r="P281" s="9" t="s">
        <v>551</v>
      </c>
      <c r="Q281" s="3" t="s">
        <v>2144</v>
      </c>
      <c r="R281" s="20" t="s">
        <v>2148</v>
      </c>
      <c r="S281" s="13" t="s">
        <v>2145</v>
      </c>
      <c r="T281" s="13" t="s">
        <v>2146</v>
      </c>
      <c r="U281" s="14" t="s">
        <v>2147</v>
      </c>
      <c r="V281" s="13" t="s">
        <v>26</v>
      </c>
    </row>
    <row r="282" spans="1:22" ht="84.95" hidden="1" customHeight="1" x14ac:dyDescent="0.2">
      <c r="A282" s="2" t="s">
        <v>2195</v>
      </c>
      <c r="B282" s="9" t="s">
        <v>2196</v>
      </c>
      <c r="C282" s="3" t="s">
        <v>2197</v>
      </c>
      <c r="D282" s="4" t="s">
        <v>2198</v>
      </c>
      <c r="E282" s="5">
        <v>80000000</v>
      </c>
      <c r="F282" s="6">
        <v>40000000</v>
      </c>
      <c r="G282" s="6"/>
      <c r="H282" s="5">
        <v>80000000</v>
      </c>
      <c r="I282" s="43">
        <v>40000000</v>
      </c>
      <c r="J282" s="43">
        <v>0</v>
      </c>
      <c r="K282" s="43">
        <v>0</v>
      </c>
      <c r="L282" s="8">
        <f t="shared" si="9"/>
        <v>120000000</v>
      </c>
      <c r="M282" s="17">
        <v>43754</v>
      </c>
      <c r="N282" s="17">
        <v>43905</v>
      </c>
      <c r="O282" s="11" t="s">
        <v>2199</v>
      </c>
      <c r="P282" s="9" t="s">
        <v>551</v>
      </c>
      <c r="Q282" s="3" t="s">
        <v>2197</v>
      </c>
      <c r="R282" s="20">
        <v>7180401</v>
      </c>
      <c r="S282" s="13" t="s">
        <v>2201</v>
      </c>
      <c r="T282" s="13" t="s">
        <v>2202</v>
      </c>
      <c r="U282" s="14" t="s">
        <v>2203</v>
      </c>
      <c r="V282" s="13" t="s">
        <v>26</v>
      </c>
    </row>
    <row r="283" spans="1:22" ht="124.5" hidden="1" customHeight="1" x14ac:dyDescent="0.2">
      <c r="A283" s="2" t="s">
        <v>2293</v>
      </c>
      <c r="B283" s="9" t="s">
        <v>3287</v>
      </c>
      <c r="C283" s="3" t="s">
        <v>2295</v>
      </c>
      <c r="D283" s="4" t="s">
        <v>2294</v>
      </c>
      <c r="E283" s="5">
        <v>12000000</v>
      </c>
      <c r="F283" s="25"/>
      <c r="G283" s="25">
        <v>76200</v>
      </c>
      <c r="H283" s="5">
        <f>12000000-76200</f>
        <v>11923800</v>
      </c>
      <c r="I283" s="43">
        <v>0</v>
      </c>
      <c r="J283" s="43">
        <v>0</v>
      </c>
      <c r="K283" s="43">
        <v>0</v>
      </c>
      <c r="L283" s="8">
        <f t="shared" si="9"/>
        <v>11923800</v>
      </c>
      <c r="M283" s="17">
        <v>43755</v>
      </c>
      <c r="N283" s="17">
        <v>43921</v>
      </c>
      <c r="O283" s="11" t="s">
        <v>397</v>
      </c>
      <c r="P283" s="9" t="s">
        <v>567</v>
      </c>
      <c r="Q283" s="3" t="s">
        <v>2296</v>
      </c>
      <c r="R283" s="20" t="s">
        <v>2297</v>
      </c>
      <c r="S283" s="13" t="s">
        <v>2298</v>
      </c>
      <c r="T283" s="13" t="s">
        <v>2299</v>
      </c>
      <c r="U283" s="14" t="s">
        <v>2300</v>
      </c>
      <c r="V283" s="13" t="s">
        <v>26</v>
      </c>
    </row>
    <row r="284" spans="1:22" ht="84.95" hidden="1" customHeight="1" x14ac:dyDescent="0.2">
      <c r="A284" s="2" t="s">
        <v>2172</v>
      </c>
      <c r="B284" s="9" t="s">
        <v>3281</v>
      </c>
      <c r="C284" s="3" t="s">
        <v>866</v>
      </c>
      <c r="D284" s="4" t="s">
        <v>2174</v>
      </c>
      <c r="E284" s="5">
        <v>39005000</v>
      </c>
      <c r="F284" s="6"/>
      <c r="G284" s="6"/>
      <c r="H284" s="5">
        <v>39005000</v>
      </c>
      <c r="I284" s="43">
        <v>0</v>
      </c>
      <c r="J284" s="43">
        <v>0</v>
      </c>
      <c r="K284" s="43">
        <v>0</v>
      </c>
      <c r="L284" s="8">
        <f t="shared" si="9"/>
        <v>39005000</v>
      </c>
      <c r="M284" s="17">
        <v>43755</v>
      </c>
      <c r="N284" s="17">
        <v>43799</v>
      </c>
      <c r="O284" s="11" t="s">
        <v>1454</v>
      </c>
      <c r="P284" s="9" t="s">
        <v>551</v>
      </c>
      <c r="Q284" s="3" t="s">
        <v>1967</v>
      </c>
      <c r="R284" s="20" t="s">
        <v>2175</v>
      </c>
      <c r="S284" s="13" t="s">
        <v>1968</v>
      </c>
      <c r="T284" s="13" t="s">
        <v>872</v>
      </c>
      <c r="U284" s="14" t="s">
        <v>1969</v>
      </c>
      <c r="V284" s="13" t="s">
        <v>26</v>
      </c>
    </row>
    <row r="285" spans="1:22" ht="84.95" hidden="1" customHeight="1" x14ac:dyDescent="0.2">
      <c r="A285" s="2" t="s">
        <v>2150</v>
      </c>
      <c r="B285" s="9" t="s">
        <v>2149</v>
      </c>
      <c r="C285" s="3" t="s">
        <v>2151</v>
      </c>
      <c r="D285" s="4" t="s">
        <v>2152</v>
      </c>
      <c r="E285" s="5">
        <v>41942700</v>
      </c>
      <c r="F285" s="6"/>
      <c r="G285" s="6"/>
      <c r="H285" s="5">
        <v>41942700</v>
      </c>
      <c r="I285" s="43">
        <v>0</v>
      </c>
      <c r="J285" s="43">
        <v>0</v>
      </c>
      <c r="K285" s="43">
        <v>0</v>
      </c>
      <c r="L285" s="8">
        <f t="shared" si="9"/>
        <v>41942700</v>
      </c>
      <c r="M285" s="17">
        <v>43755</v>
      </c>
      <c r="N285" s="17">
        <v>43830</v>
      </c>
      <c r="O285" s="11" t="s">
        <v>376</v>
      </c>
      <c r="P285" s="9" t="s">
        <v>615</v>
      </c>
      <c r="Q285" s="3" t="s">
        <v>2153</v>
      </c>
      <c r="R285" s="20" t="s">
        <v>543</v>
      </c>
      <c r="S285" s="13" t="s">
        <v>2154</v>
      </c>
      <c r="T285" s="13" t="s">
        <v>2155</v>
      </c>
      <c r="U285" s="14" t="s">
        <v>2156</v>
      </c>
      <c r="V285" s="13" t="s">
        <v>26</v>
      </c>
    </row>
    <row r="286" spans="1:22" ht="84.95" hidden="1" customHeight="1" x14ac:dyDescent="0.2">
      <c r="A286" s="2" t="s">
        <v>2176</v>
      </c>
      <c r="B286" s="9" t="s">
        <v>2177</v>
      </c>
      <c r="C286" s="3" t="s">
        <v>2178</v>
      </c>
      <c r="D286" s="4" t="s">
        <v>2179</v>
      </c>
      <c r="E286" s="5">
        <v>12000000</v>
      </c>
      <c r="F286" s="6"/>
      <c r="G286" s="6"/>
      <c r="H286" s="5">
        <v>12000000</v>
      </c>
      <c r="I286" s="43">
        <v>0</v>
      </c>
      <c r="J286" s="43">
        <v>0</v>
      </c>
      <c r="K286" s="43">
        <v>0</v>
      </c>
      <c r="L286" s="8">
        <f t="shared" si="9"/>
        <v>12000000</v>
      </c>
      <c r="M286" s="17">
        <v>43755</v>
      </c>
      <c r="N286" s="17">
        <v>43951</v>
      </c>
      <c r="O286" s="11" t="s">
        <v>2180</v>
      </c>
      <c r="P286" s="9" t="s">
        <v>551</v>
      </c>
      <c r="Q286" s="3" t="s">
        <v>2181</v>
      </c>
      <c r="R286" s="20" t="s">
        <v>2185</v>
      </c>
      <c r="S286" s="13" t="s">
        <v>2182</v>
      </c>
      <c r="T286" s="13" t="s">
        <v>2183</v>
      </c>
      <c r="U286" s="14" t="s">
        <v>2184</v>
      </c>
      <c r="V286" s="13" t="s">
        <v>26</v>
      </c>
    </row>
    <row r="287" spans="1:22" ht="84.95" hidden="1" customHeight="1" x14ac:dyDescent="0.2">
      <c r="A287" s="2" t="s">
        <v>2186</v>
      </c>
      <c r="B287" s="9" t="s">
        <v>2187</v>
      </c>
      <c r="C287" s="3" t="s">
        <v>2188</v>
      </c>
      <c r="D287" s="4" t="s">
        <v>2189</v>
      </c>
      <c r="E287" s="5">
        <v>13851600</v>
      </c>
      <c r="F287" s="6"/>
      <c r="G287" s="6"/>
      <c r="H287" s="5">
        <v>13851600</v>
      </c>
      <c r="I287" s="43">
        <v>0</v>
      </c>
      <c r="J287" s="43">
        <v>0</v>
      </c>
      <c r="K287" s="43">
        <v>0</v>
      </c>
      <c r="L287" s="8">
        <f t="shared" si="9"/>
        <v>13851600</v>
      </c>
      <c r="M287" s="17">
        <v>43756</v>
      </c>
      <c r="N287" s="17">
        <v>43830</v>
      </c>
      <c r="O287" s="11" t="s">
        <v>2190</v>
      </c>
      <c r="P287" s="9" t="s">
        <v>567</v>
      </c>
      <c r="Q287" s="3" t="s">
        <v>2191</v>
      </c>
      <c r="R287" s="20" t="s">
        <v>2200</v>
      </c>
      <c r="S287" s="13" t="s">
        <v>2192</v>
      </c>
      <c r="T287" s="13" t="s">
        <v>2193</v>
      </c>
      <c r="U287" s="14" t="s">
        <v>2194</v>
      </c>
      <c r="V287" s="13" t="s">
        <v>26</v>
      </c>
    </row>
    <row r="288" spans="1:22" ht="84.95" hidden="1" customHeight="1" x14ac:dyDescent="0.2">
      <c r="A288" s="2" t="s">
        <v>2256</v>
      </c>
      <c r="B288" s="9" t="s">
        <v>2257</v>
      </c>
      <c r="C288" s="3" t="s">
        <v>602</v>
      </c>
      <c r="D288" s="4" t="s">
        <v>604</v>
      </c>
      <c r="E288" s="5">
        <v>49112000</v>
      </c>
      <c r="F288" s="6"/>
      <c r="G288" s="6"/>
      <c r="H288" s="5">
        <v>49112000</v>
      </c>
      <c r="I288" s="43">
        <v>0</v>
      </c>
      <c r="J288" s="43">
        <v>0</v>
      </c>
      <c r="K288" s="43">
        <v>0</v>
      </c>
      <c r="L288" s="8">
        <f t="shared" si="9"/>
        <v>49112000</v>
      </c>
      <c r="M288" s="17">
        <v>43762</v>
      </c>
      <c r="N288" s="17">
        <v>43830</v>
      </c>
      <c r="O288" s="11" t="s">
        <v>606</v>
      </c>
      <c r="P288" s="9" t="s">
        <v>551</v>
      </c>
      <c r="Q288" s="3" t="s">
        <v>2258</v>
      </c>
      <c r="R288" s="20" t="s">
        <v>2259</v>
      </c>
      <c r="S288" s="13" t="s">
        <v>2260</v>
      </c>
      <c r="T288" s="13" t="s">
        <v>610</v>
      </c>
      <c r="U288" s="14" t="s">
        <v>2261</v>
      </c>
      <c r="V288" s="13" t="s">
        <v>26</v>
      </c>
    </row>
    <row r="289" spans="1:22" ht="84.95" customHeight="1" x14ac:dyDescent="0.2">
      <c r="A289" s="2" t="s">
        <v>2424</v>
      </c>
      <c r="B289" s="9" t="s">
        <v>2425</v>
      </c>
      <c r="C289" s="3" t="s">
        <v>2433</v>
      </c>
      <c r="D289" s="4" t="s">
        <v>2426</v>
      </c>
      <c r="E289" s="5" t="s">
        <v>20</v>
      </c>
      <c r="F289" s="6"/>
      <c r="G289" s="6"/>
      <c r="H289" s="5" t="s">
        <v>20</v>
      </c>
      <c r="I289" s="43">
        <v>0</v>
      </c>
      <c r="J289" s="43">
        <v>0</v>
      </c>
      <c r="K289" s="43">
        <v>0</v>
      </c>
      <c r="L289" s="8" t="s">
        <v>20</v>
      </c>
      <c r="M289" s="17">
        <v>43768</v>
      </c>
      <c r="N289" s="17">
        <v>44773</v>
      </c>
      <c r="O289" s="11" t="s">
        <v>2427</v>
      </c>
      <c r="P289" s="9" t="s">
        <v>567</v>
      </c>
      <c r="Q289" s="3" t="s">
        <v>2430</v>
      </c>
      <c r="R289" s="20" t="s">
        <v>2432</v>
      </c>
      <c r="S289" s="13" t="s">
        <v>2428</v>
      </c>
      <c r="T289" s="13" t="s">
        <v>2431</v>
      </c>
      <c r="U289" s="14" t="s">
        <v>2429</v>
      </c>
      <c r="V289" s="13" t="s">
        <v>26</v>
      </c>
    </row>
    <row r="290" spans="1:22" ht="84.95" hidden="1" customHeight="1" x14ac:dyDescent="0.2">
      <c r="A290" s="2" t="s">
        <v>2420</v>
      </c>
      <c r="B290" s="9" t="s">
        <v>2421</v>
      </c>
      <c r="C290" s="3" t="s">
        <v>2422</v>
      </c>
      <c r="D290" s="4" t="s">
        <v>2423</v>
      </c>
      <c r="E290" s="5">
        <v>5704900</v>
      </c>
      <c r="F290" s="6"/>
      <c r="G290" s="6"/>
      <c r="H290" s="5">
        <v>5704900</v>
      </c>
      <c r="I290" s="43">
        <v>0</v>
      </c>
      <c r="J290" s="43">
        <v>0</v>
      </c>
      <c r="K290" s="43">
        <v>0</v>
      </c>
      <c r="L290" s="8">
        <f>SUM(H290:K290)</f>
        <v>5704900</v>
      </c>
      <c r="M290" s="17">
        <v>43799</v>
      </c>
      <c r="N290" s="17">
        <v>43799</v>
      </c>
      <c r="O290" s="10" t="s">
        <v>1657</v>
      </c>
      <c r="P290" s="9" t="s">
        <v>567</v>
      </c>
      <c r="Q290" s="3" t="s">
        <v>1350</v>
      </c>
      <c r="R290" s="20" t="s">
        <v>1351</v>
      </c>
      <c r="S290" s="13" t="s">
        <v>1352</v>
      </c>
      <c r="T290" s="13" t="s">
        <v>1353</v>
      </c>
      <c r="U290" s="14" t="s">
        <v>1354</v>
      </c>
      <c r="V290" s="13" t="s">
        <v>26</v>
      </c>
    </row>
    <row r="291" spans="1:22" ht="164.25" hidden="1" customHeight="1" x14ac:dyDescent="0.2">
      <c r="A291" s="2" t="s">
        <v>2262</v>
      </c>
      <c r="B291" s="9" t="s">
        <v>2263</v>
      </c>
      <c r="C291" s="3" t="s">
        <v>2264</v>
      </c>
      <c r="D291" s="4" t="s">
        <v>2265</v>
      </c>
      <c r="E291" s="5">
        <v>89250000</v>
      </c>
      <c r="F291" s="6">
        <v>44825000</v>
      </c>
      <c r="G291" s="6"/>
      <c r="H291" s="5">
        <v>89250000</v>
      </c>
      <c r="I291" s="43">
        <v>44825000</v>
      </c>
      <c r="J291" s="43">
        <v>0</v>
      </c>
      <c r="K291" s="43">
        <v>0</v>
      </c>
      <c r="L291" s="8">
        <f>SUM(H291:K291)</f>
        <v>134075000</v>
      </c>
      <c r="M291" s="17">
        <v>43762</v>
      </c>
      <c r="N291" s="17">
        <v>44150</v>
      </c>
      <c r="O291" s="11" t="s">
        <v>2266</v>
      </c>
      <c r="P291" s="9" t="s">
        <v>567</v>
      </c>
      <c r="Q291" s="3" t="s">
        <v>2267</v>
      </c>
      <c r="R291" s="20" t="s">
        <v>2268</v>
      </c>
      <c r="S291" s="13" t="s">
        <v>2269</v>
      </c>
      <c r="T291" s="13" t="s">
        <v>2270</v>
      </c>
      <c r="U291" s="14" t="s">
        <v>2271</v>
      </c>
      <c r="V291" s="13" t="s">
        <v>26</v>
      </c>
    </row>
    <row r="292" spans="1:22" ht="84.95" hidden="1" customHeight="1" x14ac:dyDescent="0.2">
      <c r="A292" s="23" t="s">
        <v>3297</v>
      </c>
      <c r="B292" s="15" t="s">
        <v>352</v>
      </c>
      <c r="C292" s="15" t="s">
        <v>352</v>
      </c>
      <c r="D292" s="15" t="s">
        <v>352</v>
      </c>
      <c r="E292" s="15" t="s">
        <v>352</v>
      </c>
      <c r="F292" s="15" t="s">
        <v>352</v>
      </c>
      <c r="G292" s="15" t="s">
        <v>352</v>
      </c>
      <c r="H292" s="15" t="s">
        <v>352</v>
      </c>
      <c r="I292" s="43" t="s">
        <v>352</v>
      </c>
      <c r="J292" s="43" t="s">
        <v>352</v>
      </c>
      <c r="K292" s="43" t="s">
        <v>352</v>
      </c>
      <c r="L292" s="15" t="s">
        <v>352</v>
      </c>
      <c r="M292" s="28" t="s">
        <v>352</v>
      </c>
      <c r="N292" s="28" t="s">
        <v>352</v>
      </c>
      <c r="O292" s="15" t="s">
        <v>352</v>
      </c>
      <c r="P292" s="15" t="s">
        <v>352</v>
      </c>
      <c r="Q292" s="15" t="s">
        <v>352</v>
      </c>
      <c r="R292" s="15" t="s">
        <v>352</v>
      </c>
      <c r="S292" s="15" t="s">
        <v>352</v>
      </c>
      <c r="T292" s="15" t="s">
        <v>352</v>
      </c>
      <c r="U292" s="15" t="s">
        <v>352</v>
      </c>
      <c r="V292" s="15" t="s">
        <v>352</v>
      </c>
    </row>
    <row r="293" spans="1:22" ht="132" hidden="1" customHeight="1" x14ac:dyDescent="0.2">
      <c r="A293" s="2" t="s">
        <v>2272</v>
      </c>
      <c r="B293" s="9" t="s">
        <v>2273</v>
      </c>
      <c r="C293" s="3" t="s">
        <v>2274</v>
      </c>
      <c r="D293" s="4" t="s">
        <v>2275</v>
      </c>
      <c r="E293" s="5">
        <v>23800000</v>
      </c>
      <c r="F293" s="6"/>
      <c r="G293" s="6"/>
      <c r="H293" s="5">
        <v>23800000</v>
      </c>
      <c r="I293" s="43">
        <v>0</v>
      </c>
      <c r="J293" s="43">
        <v>0</v>
      </c>
      <c r="K293" s="43">
        <v>0</v>
      </c>
      <c r="L293" s="8">
        <f>SUM(H293:K293)</f>
        <v>23800000</v>
      </c>
      <c r="M293" s="17">
        <v>43766</v>
      </c>
      <c r="N293" s="17">
        <v>43876</v>
      </c>
      <c r="O293" s="11" t="s">
        <v>355</v>
      </c>
      <c r="P293" s="9" t="s">
        <v>551</v>
      </c>
      <c r="Q293" s="13" t="s">
        <v>135</v>
      </c>
      <c r="R293" s="20" t="s">
        <v>404</v>
      </c>
      <c r="S293" s="13" t="s">
        <v>2276</v>
      </c>
      <c r="T293" s="13" t="s">
        <v>1151</v>
      </c>
      <c r="U293" s="14" t="s">
        <v>2277</v>
      </c>
      <c r="V293" s="13" t="s">
        <v>26</v>
      </c>
    </row>
    <row r="294" spans="1:22" ht="84.95" hidden="1" customHeight="1" x14ac:dyDescent="0.2">
      <c r="A294" s="23" t="s">
        <v>3298</v>
      </c>
      <c r="B294" s="15" t="s">
        <v>352</v>
      </c>
      <c r="C294" s="15" t="s">
        <v>352</v>
      </c>
      <c r="D294" s="15" t="s">
        <v>352</v>
      </c>
      <c r="E294" s="15" t="s">
        <v>352</v>
      </c>
      <c r="F294" s="15" t="s">
        <v>352</v>
      </c>
      <c r="G294" s="15" t="s">
        <v>352</v>
      </c>
      <c r="H294" s="15" t="s">
        <v>352</v>
      </c>
      <c r="I294" s="43" t="s">
        <v>352</v>
      </c>
      <c r="J294" s="43" t="s">
        <v>352</v>
      </c>
      <c r="K294" s="43" t="s">
        <v>352</v>
      </c>
      <c r="L294" s="15" t="s">
        <v>352</v>
      </c>
      <c r="M294" s="28" t="s">
        <v>352</v>
      </c>
      <c r="N294" s="28" t="s">
        <v>352</v>
      </c>
      <c r="O294" s="15" t="s">
        <v>352</v>
      </c>
      <c r="P294" s="15" t="s">
        <v>352</v>
      </c>
      <c r="Q294" s="15" t="s">
        <v>352</v>
      </c>
      <c r="R294" s="15" t="s">
        <v>352</v>
      </c>
      <c r="S294" s="15" t="s">
        <v>352</v>
      </c>
      <c r="T294" s="15" t="s">
        <v>352</v>
      </c>
      <c r="U294" s="15" t="s">
        <v>352</v>
      </c>
      <c r="V294" s="15" t="s">
        <v>352</v>
      </c>
    </row>
    <row r="295" spans="1:22" ht="84.95" hidden="1" customHeight="1" x14ac:dyDescent="0.2">
      <c r="A295" s="2" t="s">
        <v>2230</v>
      </c>
      <c r="B295" s="9" t="s">
        <v>2232</v>
      </c>
      <c r="C295" s="3" t="s">
        <v>2233</v>
      </c>
      <c r="D295" s="4" t="s">
        <v>2234</v>
      </c>
      <c r="E295" s="5">
        <v>9639000</v>
      </c>
      <c r="F295" s="6"/>
      <c r="G295" s="6"/>
      <c r="H295" s="5">
        <v>9639000</v>
      </c>
      <c r="I295" s="43">
        <v>0</v>
      </c>
      <c r="J295" s="43">
        <v>0</v>
      </c>
      <c r="K295" s="43">
        <v>0</v>
      </c>
      <c r="L295" s="8">
        <f t="shared" ref="L295:L326" si="10">SUM(H295:K295)</f>
        <v>9639000</v>
      </c>
      <c r="M295" s="17">
        <v>43768</v>
      </c>
      <c r="N295" s="17">
        <v>43799</v>
      </c>
      <c r="O295" s="11" t="s">
        <v>717</v>
      </c>
      <c r="P295" s="9" t="s">
        <v>551</v>
      </c>
      <c r="Q295" s="3" t="s">
        <v>2235</v>
      </c>
      <c r="R295" s="20" t="s">
        <v>2236</v>
      </c>
      <c r="S295" s="13" t="s">
        <v>2237</v>
      </c>
      <c r="T295" s="13" t="s">
        <v>2238</v>
      </c>
      <c r="U295" s="14" t="s">
        <v>2239</v>
      </c>
      <c r="V295" s="13" t="s">
        <v>26</v>
      </c>
    </row>
    <row r="296" spans="1:22" ht="84.95" hidden="1" customHeight="1" x14ac:dyDescent="0.2">
      <c r="A296" s="2" t="s">
        <v>2396</v>
      </c>
      <c r="B296" s="9" t="s">
        <v>2397</v>
      </c>
      <c r="C296" s="3" t="s">
        <v>2398</v>
      </c>
      <c r="D296" s="4" t="s">
        <v>2399</v>
      </c>
      <c r="E296" s="5">
        <v>6412000</v>
      </c>
      <c r="F296" s="6"/>
      <c r="G296" s="6"/>
      <c r="H296" s="5">
        <v>6412000</v>
      </c>
      <c r="I296" s="43">
        <v>0</v>
      </c>
      <c r="J296" s="43">
        <v>0</v>
      </c>
      <c r="K296" s="43">
        <v>0</v>
      </c>
      <c r="L296" s="8">
        <f t="shared" si="10"/>
        <v>6412000</v>
      </c>
      <c r="M296" s="17">
        <v>43789</v>
      </c>
      <c r="N296" s="17">
        <v>43830</v>
      </c>
      <c r="O296" s="11" t="s">
        <v>851</v>
      </c>
      <c r="P296" s="9" t="s">
        <v>551</v>
      </c>
      <c r="Q296" s="3" t="s">
        <v>2398</v>
      </c>
      <c r="R296" s="20" t="s">
        <v>2400</v>
      </c>
      <c r="S296" s="13" t="s">
        <v>2401</v>
      </c>
      <c r="T296" s="13" t="s">
        <v>2402</v>
      </c>
      <c r="U296" s="14" t="s">
        <v>2403</v>
      </c>
      <c r="V296" s="13" t="s">
        <v>26</v>
      </c>
    </row>
    <row r="297" spans="1:22" ht="126" hidden="1" customHeight="1" x14ac:dyDescent="0.2">
      <c r="A297" s="2" t="s">
        <v>2361</v>
      </c>
      <c r="B297" s="9" t="s">
        <v>2362</v>
      </c>
      <c r="C297" s="3" t="s">
        <v>866</v>
      </c>
      <c r="D297" s="4" t="s">
        <v>2363</v>
      </c>
      <c r="E297" s="5">
        <v>20000000</v>
      </c>
      <c r="F297" s="6"/>
      <c r="G297" s="6"/>
      <c r="H297" s="5">
        <v>20000000</v>
      </c>
      <c r="I297" s="43">
        <v>0</v>
      </c>
      <c r="J297" s="43">
        <v>0</v>
      </c>
      <c r="K297" s="43">
        <v>0</v>
      </c>
      <c r="L297" s="8">
        <f t="shared" si="10"/>
        <v>20000000</v>
      </c>
      <c r="M297" s="17">
        <v>43768</v>
      </c>
      <c r="N297" s="17">
        <v>44165</v>
      </c>
      <c r="O297" s="11" t="s">
        <v>2139</v>
      </c>
      <c r="P297" s="9" t="s">
        <v>567</v>
      </c>
      <c r="Q297" s="20" t="s">
        <v>869</v>
      </c>
      <c r="R297" s="20" t="s">
        <v>2364</v>
      </c>
      <c r="S297" s="13" t="s">
        <v>2365</v>
      </c>
      <c r="T297" s="13" t="s">
        <v>872</v>
      </c>
      <c r="U297" s="14" t="s">
        <v>2366</v>
      </c>
      <c r="V297" s="13" t="s">
        <v>26</v>
      </c>
    </row>
    <row r="298" spans="1:22" ht="84.95" hidden="1" customHeight="1" x14ac:dyDescent="0.2">
      <c r="A298" s="2" t="s">
        <v>2222</v>
      </c>
      <c r="B298" s="9" t="s">
        <v>2231</v>
      </c>
      <c r="C298" s="3" t="s">
        <v>2223</v>
      </c>
      <c r="D298" s="4" t="s">
        <v>2224</v>
      </c>
      <c r="E298" s="5">
        <v>330000000</v>
      </c>
      <c r="F298" s="6"/>
      <c r="G298" s="6"/>
      <c r="H298" s="5">
        <v>330000000</v>
      </c>
      <c r="I298" s="43">
        <v>0</v>
      </c>
      <c r="J298" s="43">
        <v>0</v>
      </c>
      <c r="K298" s="43">
        <v>0</v>
      </c>
      <c r="L298" s="8">
        <f t="shared" si="10"/>
        <v>330000000</v>
      </c>
      <c r="M298" s="17">
        <v>43767</v>
      </c>
      <c r="N298" s="17">
        <v>43830</v>
      </c>
      <c r="O298" s="11" t="s">
        <v>1875</v>
      </c>
      <c r="P298" s="9" t="s">
        <v>615</v>
      </c>
      <c r="Q298" s="3" t="s">
        <v>2225</v>
      </c>
      <c r="R298" s="20" t="s">
        <v>2226</v>
      </c>
      <c r="S298" s="13" t="s">
        <v>2227</v>
      </c>
      <c r="T298" s="13" t="s">
        <v>2228</v>
      </c>
      <c r="U298" s="14" t="s">
        <v>2229</v>
      </c>
      <c r="V298" s="13" t="s">
        <v>26</v>
      </c>
    </row>
    <row r="299" spans="1:22" ht="126" hidden="1" customHeight="1" x14ac:dyDescent="0.2">
      <c r="A299" s="2" t="s">
        <v>2367</v>
      </c>
      <c r="B299" s="9" t="s">
        <v>2368</v>
      </c>
      <c r="C299" s="3" t="s">
        <v>366</v>
      </c>
      <c r="D299" s="4" t="s">
        <v>2369</v>
      </c>
      <c r="E299" s="5">
        <v>106416534</v>
      </c>
      <c r="F299" s="6"/>
      <c r="G299" s="6"/>
      <c r="H299" s="5">
        <v>106416534</v>
      </c>
      <c r="I299" s="43">
        <v>0</v>
      </c>
      <c r="J299" s="43">
        <v>0</v>
      </c>
      <c r="K299" s="43">
        <v>0</v>
      </c>
      <c r="L299" s="8">
        <f t="shared" si="10"/>
        <v>106416534</v>
      </c>
      <c r="M299" s="17">
        <v>43764</v>
      </c>
      <c r="N299" s="17">
        <v>43921</v>
      </c>
      <c r="O299" s="10" t="s">
        <v>1657</v>
      </c>
      <c r="P299" s="9" t="s">
        <v>567</v>
      </c>
      <c r="Q299" s="20" t="s">
        <v>2370</v>
      </c>
      <c r="R299" s="20" t="s">
        <v>468</v>
      </c>
      <c r="S299" s="13" t="s">
        <v>2371</v>
      </c>
      <c r="T299" s="13" t="s">
        <v>371</v>
      </c>
      <c r="U299" s="14" t="s">
        <v>372</v>
      </c>
      <c r="V299" s="13" t="s">
        <v>26</v>
      </c>
    </row>
    <row r="300" spans="1:22" ht="126" hidden="1" customHeight="1" x14ac:dyDescent="0.2">
      <c r="A300" s="2" t="s">
        <v>2418</v>
      </c>
      <c r="B300" s="9" t="s">
        <v>2315</v>
      </c>
      <c r="C300" s="3" t="s">
        <v>866</v>
      </c>
      <c r="D300" s="4" t="s">
        <v>1698</v>
      </c>
      <c r="E300" s="5">
        <v>217000000</v>
      </c>
      <c r="F300" s="6"/>
      <c r="G300" s="6"/>
      <c r="H300" s="5">
        <v>217000000</v>
      </c>
      <c r="I300" s="43">
        <v>0</v>
      </c>
      <c r="J300" s="43">
        <v>0</v>
      </c>
      <c r="K300" s="43">
        <v>0</v>
      </c>
      <c r="L300" s="8">
        <f t="shared" si="10"/>
        <v>217000000</v>
      </c>
      <c r="M300" s="17">
        <v>43769</v>
      </c>
      <c r="N300" s="17">
        <v>43799</v>
      </c>
      <c r="O300" s="11" t="s">
        <v>2419</v>
      </c>
      <c r="P300" s="9" t="s">
        <v>567</v>
      </c>
      <c r="Q300" s="20" t="s">
        <v>869</v>
      </c>
      <c r="R300" s="20" t="s">
        <v>870</v>
      </c>
      <c r="S300" s="13" t="s">
        <v>871</v>
      </c>
      <c r="T300" s="13" t="s">
        <v>872</v>
      </c>
      <c r="U300" s="14" t="s">
        <v>1969</v>
      </c>
      <c r="V300" s="13" t="s">
        <v>26</v>
      </c>
    </row>
    <row r="301" spans="1:22" ht="126" hidden="1" customHeight="1" x14ac:dyDescent="0.2">
      <c r="A301" s="2" t="s">
        <v>2328</v>
      </c>
      <c r="B301" s="9" t="s">
        <v>2315</v>
      </c>
      <c r="C301" s="3" t="s">
        <v>1637</v>
      </c>
      <c r="D301" s="4" t="s">
        <v>1698</v>
      </c>
      <c r="E301" s="5">
        <v>190000000</v>
      </c>
      <c r="F301" s="6"/>
      <c r="G301" s="6"/>
      <c r="H301" s="5">
        <v>190000000</v>
      </c>
      <c r="I301" s="43">
        <v>0</v>
      </c>
      <c r="J301" s="43">
        <v>0</v>
      </c>
      <c r="K301" s="43">
        <v>0</v>
      </c>
      <c r="L301" s="8">
        <f t="shared" si="10"/>
        <v>190000000</v>
      </c>
      <c r="M301" s="17">
        <v>43769</v>
      </c>
      <c r="N301" s="17">
        <v>43799</v>
      </c>
      <c r="O301" s="11" t="s">
        <v>2329</v>
      </c>
      <c r="P301" s="9" t="s">
        <v>567</v>
      </c>
      <c r="Q301" s="20" t="s">
        <v>1638</v>
      </c>
      <c r="R301" s="20" t="s">
        <v>1642</v>
      </c>
      <c r="S301" s="13" t="s">
        <v>1639</v>
      </c>
      <c r="T301" s="13" t="s">
        <v>1640</v>
      </c>
      <c r="U301" s="14" t="s">
        <v>1641</v>
      </c>
      <c r="V301" s="13" t="s">
        <v>26</v>
      </c>
    </row>
    <row r="302" spans="1:22" ht="126" hidden="1" customHeight="1" x14ac:dyDescent="0.2">
      <c r="A302" s="2" t="s">
        <v>2325</v>
      </c>
      <c r="B302" s="9" t="s">
        <v>2315</v>
      </c>
      <c r="C302" s="3" t="s">
        <v>2233</v>
      </c>
      <c r="D302" s="4" t="s">
        <v>1698</v>
      </c>
      <c r="E302" s="5">
        <v>37000000</v>
      </c>
      <c r="F302" s="6"/>
      <c r="G302" s="6"/>
      <c r="H302" s="5">
        <v>37000000</v>
      </c>
      <c r="I302" s="43">
        <v>0</v>
      </c>
      <c r="J302" s="43">
        <v>0</v>
      </c>
      <c r="K302" s="43">
        <v>0</v>
      </c>
      <c r="L302" s="8">
        <f t="shared" si="10"/>
        <v>37000000</v>
      </c>
      <c r="M302" s="17">
        <v>43769</v>
      </c>
      <c r="N302" s="17">
        <v>43799</v>
      </c>
      <c r="O302" s="11" t="s">
        <v>2326</v>
      </c>
      <c r="P302" s="9" t="s">
        <v>567</v>
      </c>
      <c r="Q302" s="20" t="s">
        <v>2327</v>
      </c>
      <c r="R302" s="20" t="s">
        <v>2236</v>
      </c>
      <c r="S302" s="13" t="s">
        <v>2237</v>
      </c>
      <c r="T302" s="13" t="s">
        <v>2238</v>
      </c>
      <c r="U302" s="14" t="s">
        <v>2239</v>
      </c>
      <c r="V302" s="13" t="s">
        <v>26</v>
      </c>
    </row>
    <row r="303" spans="1:22" ht="126" hidden="1" customHeight="1" x14ac:dyDescent="0.2">
      <c r="A303" s="2" t="s">
        <v>2317</v>
      </c>
      <c r="B303" s="9" t="s">
        <v>2315</v>
      </c>
      <c r="C303" s="3" t="s">
        <v>2318</v>
      </c>
      <c r="D303" s="4" t="s">
        <v>1698</v>
      </c>
      <c r="E303" s="5">
        <v>110000000</v>
      </c>
      <c r="F303" s="6"/>
      <c r="G303" s="6"/>
      <c r="H303" s="5">
        <v>110000000</v>
      </c>
      <c r="I303" s="43">
        <v>0</v>
      </c>
      <c r="J303" s="43">
        <v>0</v>
      </c>
      <c r="K303" s="43">
        <v>0</v>
      </c>
      <c r="L303" s="8">
        <f t="shared" si="10"/>
        <v>110000000</v>
      </c>
      <c r="M303" s="17">
        <v>43769</v>
      </c>
      <c r="N303" s="17">
        <v>43815</v>
      </c>
      <c r="O303" s="11" t="s">
        <v>2319</v>
      </c>
      <c r="P303" s="9" t="s">
        <v>567</v>
      </c>
      <c r="Q303" s="20" t="s">
        <v>2320</v>
      </c>
      <c r="R303" s="20" t="s">
        <v>2324</v>
      </c>
      <c r="S303" s="13" t="s">
        <v>2321</v>
      </c>
      <c r="T303" s="13" t="s">
        <v>2322</v>
      </c>
      <c r="U303" s="14" t="s">
        <v>2323</v>
      </c>
      <c r="V303" s="13" t="s">
        <v>26</v>
      </c>
    </row>
    <row r="304" spans="1:22" ht="126" hidden="1" customHeight="1" x14ac:dyDescent="0.2">
      <c r="A304" s="2" t="s">
        <v>2314</v>
      </c>
      <c r="B304" s="9" t="s">
        <v>2315</v>
      </c>
      <c r="C304" s="3" t="s">
        <v>1278</v>
      </c>
      <c r="D304" s="4" t="s">
        <v>1698</v>
      </c>
      <c r="E304" s="5">
        <v>24401436</v>
      </c>
      <c r="F304" s="6"/>
      <c r="G304" s="6"/>
      <c r="H304" s="5">
        <v>24401436</v>
      </c>
      <c r="I304" s="43">
        <v>0</v>
      </c>
      <c r="J304" s="43">
        <v>0</v>
      </c>
      <c r="K304" s="43">
        <v>0</v>
      </c>
      <c r="L304" s="8">
        <f t="shared" si="10"/>
        <v>24401436</v>
      </c>
      <c r="M304" s="17">
        <v>43769</v>
      </c>
      <c r="N304" s="17">
        <v>43799</v>
      </c>
      <c r="O304" s="11" t="s">
        <v>2316</v>
      </c>
      <c r="P304" s="9" t="s">
        <v>567</v>
      </c>
      <c r="Q304" s="20" t="s">
        <v>1426</v>
      </c>
      <c r="R304" s="20" t="s">
        <v>1282</v>
      </c>
      <c r="S304" s="13" t="s">
        <v>1283</v>
      </c>
      <c r="T304" s="13" t="s">
        <v>1284</v>
      </c>
      <c r="U304" s="14" t="s">
        <v>1427</v>
      </c>
      <c r="V304" s="13" t="s">
        <v>26</v>
      </c>
    </row>
    <row r="305" spans="1:22" ht="84.95" hidden="1" customHeight="1" x14ac:dyDescent="0.2">
      <c r="A305" s="2" t="s">
        <v>2204</v>
      </c>
      <c r="B305" s="9" t="s">
        <v>2205</v>
      </c>
      <c r="C305" s="3" t="s">
        <v>1154</v>
      </c>
      <c r="D305" s="4" t="s">
        <v>2206</v>
      </c>
      <c r="E305" s="5">
        <v>517065558</v>
      </c>
      <c r="F305" s="6"/>
      <c r="G305" s="6"/>
      <c r="H305" s="5">
        <v>517065558</v>
      </c>
      <c r="I305" s="43">
        <v>0</v>
      </c>
      <c r="J305" s="43">
        <v>0</v>
      </c>
      <c r="K305" s="43">
        <v>0</v>
      </c>
      <c r="L305" s="8">
        <f t="shared" si="10"/>
        <v>517065558</v>
      </c>
      <c r="M305" s="17">
        <v>43769</v>
      </c>
      <c r="N305" s="17">
        <v>43830</v>
      </c>
      <c r="O305" s="11" t="s">
        <v>2207</v>
      </c>
      <c r="P305" s="9" t="s">
        <v>567</v>
      </c>
      <c r="Q305" s="3" t="s">
        <v>1157</v>
      </c>
      <c r="R305" s="20" t="s">
        <v>2208</v>
      </c>
      <c r="S305" s="13" t="s">
        <v>2209</v>
      </c>
      <c r="T305" s="13" t="s">
        <v>2210</v>
      </c>
      <c r="U305" s="14" t="s">
        <v>2211</v>
      </c>
      <c r="V305" s="13" t="s">
        <v>26</v>
      </c>
    </row>
    <row r="306" spans="1:22" ht="135" hidden="1" customHeight="1" x14ac:dyDescent="0.2">
      <c r="A306" s="2" t="s">
        <v>2449</v>
      </c>
      <c r="B306" s="9" t="s">
        <v>2450</v>
      </c>
      <c r="C306" s="3" t="s">
        <v>2451</v>
      </c>
      <c r="D306" s="4" t="s">
        <v>2452</v>
      </c>
      <c r="E306" s="5">
        <v>9061000</v>
      </c>
      <c r="F306" s="6"/>
      <c r="G306" s="6"/>
      <c r="H306" s="5">
        <v>9061000</v>
      </c>
      <c r="I306" s="43">
        <v>0</v>
      </c>
      <c r="J306" s="43">
        <v>0</v>
      </c>
      <c r="K306" s="43">
        <v>0</v>
      </c>
      <c r="L306" s="8">
        <f t="shared" si="10"/>
        <v>9061000</v>
      </c>
      <c r="M306" s="17">
        <v>43776</v>
      </c>
      <c r="N306" s="17">
        <v>43830</v>
      </c>
      <c r="O306" s="11" t="s">
        <v>2453</v>
      </c>
      <c r="P306" s="9" t="s">
        <v>567</v>
      </c>
      <c r="Q306" s="3" t="s">
        <v>2454</v>
      </c>
      <c r="R306" s="20" t="s">
        <v>2455</v>
      </c>
      <c r="S306" s="13" t="s">
        <v>2456</v>
      </c>
      <c r="T306" s="13" t="s">
        <v>2457</v>
      </c>
      <c r="U306" s="14" t="s">
        <v>2458</v>
      </c>
      <c r="V306" s="13" t="s">
        <v>26</v>
      </c>
    </row>
    <row r="307" spans="1:22" ht="135" hidden="1" customHeight="1" x14ac:dyDescent="0.2">
      <c r="A307" s="2" t="s">
        <v>2476</v>
      </c>
      <c r="B307" s="9" t="s">
        <v>2477</v>
      </c>
      <c r="C307" s="3" t="s">
        <v>2478</v>
      </c>
      <c r="D307" s="4" t="s">
        <v>2479</v>
      </c>
      <c r="E307" s="5">
        <v>97841460</v>
      </c>
      <c r="F307" s="6"/>
      <c r="G307" s="6"/>
      <c r="H307" s="5">
        <v>97841460</v>
      </c>
      <c r="I307" s="43">
        <v>0</v>
      </c>
      <c r="J307" s="43">
        <v>0</v>
      </c>
      <c r="K307" s="43">
        <v>0</v>
      </c>
      <c r="L307" s="8">
        <f t="shared" si="10"/>
        <v>97841460</v>
      </c>
      <c r="M307" s="17">
        <v>43774</v>
      </c>
      <c r="N307" s="17">
        <v>44012</v>
      </c>
      <c r="O307" s="11" t="s">
        <v>2480</v>
      </c>
      <c r="P307" s="9" t="s">
        <v>566</v>
      </c>
      <c r="Q307" s="3" t="s">
        <v>2481</v>
      </c>
      <c r="R307" s="20" t="s">
        <v>2482</v>
      </c>
      <c r="S307" s="13" t="s">
        <v>2483</v>
      </c>
      <c r="T307" s="13" t="s">
        <v>2484</v>
      </c>
      <c r="U307" s="14" t="s">
        <v>2485</v>
      </c>
      <c r="V307" s="13" t="s">
        <v>26</v>
      </c>
    </row>
    <row r="308" spans="1:22" ht="84.95" hidden="1" customHeight="1" x14ac:dyDescent="0.2">
      <c r="A308" s="2" t="s">
        <v>2311</v>
      </c>
      <c r="B308" s="9" t="s">
        <v>2312</v>
      </c>
      <c r="C308" s="3" t="s">
        <v>2303</v>
      </c>
      <c r="D308" s="4" t="s">
        <v>2313</v>
      </c>
      <c r="E308" s="5">
        <v>30398550</v>
      </c>
      <c r="F308" s="6"/>
      <c r="G308" s="6"/>
      <c r="H308" s="5">
        <v>30398550</v>
      </c>
      <c r="I308" s="43">
        <v>0</v>
      </c>
      <c r="J308" s="43">
        <v>0</v>
      </c>
      <c r="K308" s="43">
        <v>0</v>
      </c>
      <c r="L308" s="8">
        <f t="shared" si="10"/>
        <v>30398550</v>
      </c>
      <c r="M308" s="17">
        <v>43775</v>
      </c>
      <c r="N308" s="17">
        <v>43814</v>
      </c>
      <c r="O308" s="11" t="s">
        <v>2305</v>
      </c>
      <c r="P308" s="9" t="s">
        <v>566</v>
      </c>
      <c r="Q308" s="20" t="s">
        <v>2306</v>
      </c>
      <c r="R308" s="20" t="s">
        <v>2307</v>
      </c>
      <c r="S308" s="13" t="s">
        <v>2308</v>
      </c>
      <c r="T308" s="13" t="s">
        <v>2309</v>
      </c>
      <c r="U308" s="14" t="s">
        <v>2310</v>
      </c>
      <c r="V308" s="13" t="s">
        <v>26</v>
      </c>
    </row>
    <row r="309" spans="1:22" ht="84.95" hidden="1" customHeight="1" x14ac:dyDescent="0.2">
      <c r="A309" s="2" t="s">
        <v>2301</v>
      </c>
      <c r="B309" s="9" t="s">
        <v>2302</v>
      </c>
      <c r="C309" s="3" t="s">
        <v>2303</v>
      </c>
      <c r="D309" s="4" t="s">
        <v>2304</v>
      </c>
      <c r="E309" s="5">
        <v>29573880</v>
      </c>
      <c r="F309" s="6"/>
      <c r="G309" s="6"/>
      <c r="H309" s="5">
        <v>29573880</v>
      </c>
      <c r="I309" s="43">
        <v>0</v>
      </c>
      <c r="J309" s="43">
        <v>0</v>
      </c>
      <c r="K309" s="43">
        <v>0</v>
      </c>
      <c r="L309" s="8">
        <f t="shared" si="10"/>
        <v>29573880</v>
      </c>
      <c r="M309" s="17">
        <v>43775</v>
      </c>
      <c r="N309" s="17">
        <v>43814</v>
      </c>
      <c r="O309" s="11" t="s">
        <v>2305</v>
      </c>
      <c r="P309" s="9" t="s">
        <v>566</v>
      </c>
      <c r="Q309" s="20" t="s">
        <v>2306</v>
      </c>
      <c r="R309" s="20" t="s">
        <v>2307</v>
      </c>
      <c r="S309" s="13" t="s">
        <v>2308</v>
      </c>
      <c r="T309" s="13" t="s">
        <v>2309</v>
      </c>
      <c r="U309" s="14" t="s">
        <v>2310</v>
      </c>
      <c r="V309" s="13" t="s">
        <v>26</v>
      </c>
    </row>
    <row r="310" spans="1:22" ht="84.95" hidden="1" customHeight="1" x14ac:dyDescent="0.2">
      <c r="A310" s="2" t="s">
        <v>2356</v>
      </c>
      <c r="B310" s="9" t="s">
        <v>2357</v>
      </c>
      <c r="C310" s="3" t="s">
        <v>1880</v>
      </c>
      <c r="D310" s="4" t="s">
        <v>2224</v>
      </c>
      <c r="E310" s="5">
        <v>250000000</v>
      </c>
      <c r="F310" s="6"/>
      <c r="G310" s="6"/>
      <c r="H310" s="5">
        <v>250000000</v>
      </c>
      <c r="I310" s="43">
        <v>0</v>
      </c>
      <c r="J310" s="43">
        <v>0</v>
      </c>
      <c r="K310" s="43">
        <v>0</v>
      </c>
      <c r="L310" s="8">
        <f t="shared" si="10"/>
        <v>250000000</v>
      </c>
      <c r="M310" s="17">
        <v>43775</v>
      </c>
      <c r="N310" s="17">
        <v>43830</v>
      </c>
      <c r="O310" s="11" t="s">
        <v>1875</v>
      </c>
      <c r="P310" s="9" t="s">
        <v>615</v>
      </c>
      <c r="Q310" s="20" t="s">
        <v>1882</v>
      </c>
      <c r="R310" s="20" t="s">
        <v>1883</v>
      </c>
      <c r="S310" s="13" t="s">
        <v>2358</v>
      </c>
      <c r="T310" s="13" t="s">
        <v>2359</v>
      </c>
      <c r="U310" s="14" t="s">
        <v>2360</v>
      </c>
      <c r="V310" s="13" t="s">
        <v>26</v>
      </c>
    </row>
    <row r="311" spans="1:22" ht="84.95" hidden="1" customHeight="1" x14ac:dyDescent="0.2">
      <c r="A311" s="2" t="s">
        <v>2280</v>
      </c>
      <c r="B311" s="9" t="s">
        <v>2281</v>
      </c>
      <c r="C311" s="3" t="s">
        <v>66</v>
      </c>
      <c r="D311" s="4" t="s">
        <v>2282</v>
      </c>
      <c r="E311" s="5">
        <v>43600000</v>
      </c>
      <c r="F311" s="6">
        <v>21800000</v>
      </c>
      <c r="G311" s="6"/>
      <c r="H311" s="5">
        <f>E311+F311</f>
        <v>65400000</v>
      </c>
      <c r="I311" s="43">
        <v>0</v>
      </c>
      <c r="J311" s="43">
        <v>0</v>
      </c>
      <c r="K311" s="43">
        <v>0</v>
      </c>
      <c r="L311" s="8">
        <f t="shared" si="10"/>
        <v>65400000</v>
      </c>
      <c r="M311" s="17">
        <v>43776</v>
      </c>
      <c r="N311" s="17">
        <v>43889</v>
      </c>
      <c r="O311" s="11" t="s">
        <v>843</v>
      </c>
      <c r="P311" s="9" t="s">
        <v>551</v>
      </c>
      <c r="Q311" s="3" t="s">
        <v>2283</v>
      </c>
      <c r="R311" s="20" t="s">
        <v>405</v>
      </c>
      <c r="S311" s="13" t="s">
        <v>2060</v>
      </c>
      <c r="T311" s="13" t="s">
        <v>71</v>
      </c>
      <c r="U311" s="14" t="s">
        <v>518</v>
      </c>
      <c r="V311" s="13" t="s">
        <v>26</v>
      </c>
    </row>
    <row r="312" spans="1:22" ht="84.95" hidden="1" customHeight="1" x14ac:dyDescent="0.2">
      <c r="A312" s="2" t="s">
        <v>2506</v>
      </c>
      <c r="B312" s="9" t="s">
        <v>2507</v>
      </c>
      <c r="C312" s="3" t="s">
        <v>1982</v>
      </c>
      <c r="D312" s="4" t="s">
        <v>2333</v>
      </c>
      <c r="E312" s="5">
        <v>129330409</v>
      </c>
      <c r="F312" s="6">
        <v>64665205</v>
      </c>
      <c r="G312" s="6"/>
      <c r="H312" s="5">
        <f>E312+F312</f>
        <v>193995614</v>
      </c>
      <c r="I312" s="43">
        <v>0</v>
      </c>
      <c r="J312" s="43">
        <v>0</v>
      </c>
      <c r="K312" s="43">
        <v>0</v>
      </c>
      <c r="L312" s="8">
        <f t="shared" si="10"/>
        <v>193995614</v>
      </c>
      <c r="M312" s="17">
        <v>43777</v>
      </c>
      <c r="N312" s="17">
        <v>44012</v>
      </c>
      <c r="O312" s="11" t="s">
        <v>2334</v>
      </c>
      <c r="P312" s="9" t="s">
        <v>551</v>
      </c>
      <c r="Q312" s="3" t="s">
        <v>1985</v>
      </c>
      <c r="R312" s="20" t="s">
        <v>1989</v>
      </c>
      <c r="S312" s="13" t="s">
        <v>2508</v>
      </c>
      <c r="T312" s="13">
        <v>3607000</v>
      </c>
      <c r="U312" s="14" t="s">
        <v>2509</v>
      </c>
      <c r="V312" s="13" t="s">
        <v>26</v>
      </c>
    </row>
    <row r="313" spans="1:22" ht="84.95" hidden="1" customHeight="1" x14ac:dyDescent="0.2">
      <c r="A313" s="2" t="s">
        <v>2389</v>
      </c>
      <c r="B313" s="9" t="s">
        <v>2390</v>
      </c>
      <c r="C313" s="3" t="s">
        <v>258</v>
      </c>
      <c r="D313" s="4" t="s">
        <v>2391</v>
      </c>
      <c r="E313" s="5">
        <v>50700000</v>
      </c>
      <c r="F313" s="6">
        <v>25000000</v>
      </c>
      <c r="G313" s="6"/>
      <c r="H313" s="5">
        <v>50000000</v>
      </c>
      <c r="I313" s="43">
        <v>25000000</v>
      </c>
      <c r="J313" s="43">
        <v>0</v>
      </c>
      <c r="K313" s="43">
        <v>0</v>
      </c>
      <c r="L313" s="8">
        <f t="shared" si="10"/>
        <v>75000000</v>
      </c>
      <c r="M313" s="17">
        <v>43782</v>
      </c>
      <c r="N313" s="17">
        <v>44043</v>
      </c>
      <c r="O313" s="11" t="s">
        <v>391</v>
      </c>
      <c r="P313" s="9" t="s">
        <v>615</v>
      </c>
      <c r="Q313" s="3" t="s">
        <v>261</v>
      </c>
      <c r="R313" s="20" t="s">
        <v>2392</v>
      </c>
      <c r="S313" s="13" t="s">
        <v>2393</v>
      </c>
      <c r="T313" s="13" t="s">
        <v>264</v>
      </c>
      <c r="U313" s="14" t="s">
        <v>265</v>
      </c>
      <c r="V313" s="13" t="s">
        <v>26</v>
      </c>
    </row>
    <row r="314" spans="1:22" ht="84.95" hidden="1" customHeight="1" x14ac:dyDescent="0.2">
      <c r="A314" s="2" t="s">
        <v>2444</v>
      </c>
      <c r="B314" s="9" t="s">
        <v>2445</v>
      </c>
      <c r="C314" s="3" t="s">
        <v>1175</v>
      </c>
      <c r="D314" s="4" t="s">
        <v>2446</v>
      </c>
      <c r="E314" s="5">
        <v>19040300</v>
      </c>
      <c r="F314" s="6"/>
      <c r="G314" s="6"/>
      <c r="H314" s="5">
        <v>19040300</v>
      </c>
      <c r="I314" s="43">
        <v>0</v>
      </c>
      <c r="J314" s="43">
        <v>0</v>
      </c>
      <c r="K314" s="43">
        <v>0</v>
      </c>
      <c r="L314" s="8">
        <f t="shared" si="10"/>
        <v>19040300</v>
      </c>
      <c r="M314" s="17">
        <v>43783</v>
      </c>
      <c r="N314" s="17">
        <v>44104</v>
      </c>
      <c r="O314" s="11" t="s">
        <v>851</v>
      </c>
      <c r="P314" s="9" t="s">
        <v>551</v>
      </c>
      <c r="Q314" s="3" t="s">
        <v>2447</v>
      </c>
      <c r="R314" s="20" t="s">
        <v>1179</v>
      </c>
      <c r="S314" s="13" t="s">
        <v>2448</v>
      </c>
      <c r="T314" s="13" t="s">
        <v>1181</v>
      </c>
      <c r="U314" s="14" t="s">
        <v>1182</v>
      </c>
      <c r="V314" s="13" t="s">
        <v>26</v>
      </c>
    </row>
    <row r="315" spans="1:22" ht="95.25" hidden="1" customHeight="1" x14ac:dyDescent="0.2">
      <c r="A315" s="2" t="s">
        <v>2381</v>
      </c>
      <c r="B315" s="9" t="s">
        <v>3278</v>
      </c>
      <c r="C315" s="3" t="s">
        <v>2382</v>
      </c>
      <c r="D315" s="4" t="s">
        <v>2383</v>
      </c>
      <c r="E315" s="5">
        <v>447900000</v>
      </c>
      <c r="F315" s="6"/>
      <c r="G315" s="6"/>
      <c r="H315" s="5">
        <v>447900000</v>
      </c>
      <c r="I315" s="43">
        <v>0</v>
      </c>
      <c r="J315" s="43">
        <v>0</v>
      </c>
      <c r="K315" s="43">
        <v>0</v>
      </c>
      <c r="L315" s="8">
        <f t="shared" si="10"/>
        <v>447900000</v>
      </c>
      <c r="M315" s="17">
        <v>43781</v>
      </c>
      <c r="N315" s="17">
        <v>43826</v>
      </c>
      <c r="O315" s="11" t="s">
        <v>375</v>
      </c>
      <c r="P315" s="9" t="s">
        <v>567</v>
      </c>
      <c r="Q315" s="3" t="s">
        <v>2384</v>
      </c>
      <c r="R315" s="20" t="s">
        <v>2385</v>
      </c>
      <c r="S315" s="13" t="s">
        <v>2386</v>
      </c>
      <c r="T315" s="13" t="s">
        <v>2387</v>
      </c>
      <c r="U315" s="14" t="s">
        <v>2388</v>
      </c>
      <c r="V315" s="13" t="s">
        <v>26</v>
      </c>
    </row>
    <row r="316" spans="1:22" ht="84.95" hidden="1" customHeight="1" x14ac:dyDescent="0.2">
      <c r="A316" s="2" t="s">
        <v>2284</v>
      </c>
      <c r="B316" s="9" t="s">
        <v>2285</v>
      </c>
      <c r="C316" s="3" t="s">
        <v>2286</v>
      </c>
      <c r="D316" s="4" t="s">
        <v>2287</v>
      </c>
      <c r="E316" s="5">
        <v>49913080</v>
      </c>
      <c r="F316" s="25"/>
      <c r="G316" s="25">
        <v>23951</v>
      </c>
      <c r="H316" s="5">
        <f>49913080-23951</f>
        <v>49889129</v>
      </c>
      <c r="I316" s="43">
        <v>0</v>
      </c>
      <c r="J316" s="43">
        <v>0</v>
      </c>
      <c r="K316" s="43">
        <v>0</v>
      </c>
      <c r="L316" s="8">
        <f t="shared" si="10"/>
        <v>49889129</v>
      </c>
      <c r="M316" s="17">
        <v>43782</v>
      </c>
      <c r="N316" s="17">
        <v>43830</v>
      </c>
      <c r="O316" s="11" t="s">
        <v>1603</v>
      </c>
      <c r="P316" s="9" t="s">
        <v>567</v>
      </c>
      <c r="Q316" s="3" t="s">
        <v>2288</v>
      </c>
      <c r="R316" s="20" t="s">
        <v>2289</v>
      </c>
      <c r="S316" s="13" t="s">
        <v>2290</v>
      </c>
      <c r="T316" s="13" t="s">
        <v>2291</v>
      </c>
      <c r="U316" s="14" t="s">
        <v>2292</v>
      </c>
      <c r="V316" s="13" t="s">
        <v>26</v>
      </c>
    </row>
    <row r="317" spans="1:22" ht="96" hidden="1" customHeight="1" x14ac:dyDescent="0.2">
      <c r="A317" s="2" t="s">
        <v>2410</v>
      </c>
      <c r="B317" s="9" t="s">
        <v>2411</v>
      </c>
      <c r="C317" s="3" t="s">
        <v>3302</v>
      </c>
      <c r="D317" s="4" t="s">
        <v>2412</v>
      </c>
      <c r="E317" s="5">
        <v>27149850</v>
      </c>
      <c r="F317" s="6"/>
      <c r="G317" s="6"/>
      <c r="H317" s="5">
        <v>27149850</v>
      </c>
      <c r="I317" s="43">
        <v>0</v>
      </c>
      <c r="J317" s="43">
        <v>0</v>
      </c>
      <c r="K317" s="43">
        <v>0</v>
      </c>
      <c r="L317" s="8">
        <f t="shared" si="10"/>
        <v>27149850</v>
      </c>
      <c r="M317" s="17">
        <v>43783</v>
      </c>
      <c r="N317" s="17">
        <v>43799</v>
      </c>
      <c r="O317" s="11" t="s">
        <v>375</v>
      </c>
      <c r="P317" s="9" t="s">
        <v>567</v>
      </c>
      <c r="Q317" s="3" t="s">
        <v>2413</v>
      </c>
      <c r="R317" s="20" t="s">
        <v>2414</v>
      </c>
      <c r="S317" s="13" t="s">
        <v>2415</v>
      </c>
      <c r="T317" s="13" t="s">
        <v>2416</v>
      </c>
      <c r="U317" s="14" t="s">
        <v>2417</v>
      </c>
      <c r="V317" s="13" t="s">
        <v>2170</v>
      </c>
    </row>
    <row r="318" spans="1:22" ht="114" hidden="1" customHeight="1" x14ac:dyDescent="0.2">
      <c r="A318" s="2" t="s">
        <v>2404</v>
      </c>
      <c r="B318" s="9" t="s">
        <v>2405</v>
      </c>
      <c r="C318" s="3" t="s">
        <v>685</v>
      </c>
      <c r="D318" s="4" t="s">
        <v>2406</v>
      </c>
      <c r="E318" s="5">
        <v>50700000</v>
      </c>
      <c r="F318" s="6"/>
      <c r="G318" s="6"/>
      <c r="H318" s="5">
        <v>50700000</v>
      </c>
      <c r="I318" s="43">
        <v>0</v>
      </c>
      <c r="J318" s="43">
        <v>0</v>
      </c>
      <c r="K318" s="43">
        <v>0</v>
      </c>
      <c r="L318" s="8">
        <f t="shared" si="10"/>
        <v>50700000</v>
      </c>
      <c r="M318" s="17">
        <v>43783</v>
      </c>
      <c r="N318" s="17">
        <v>43830</v>
      </c>
      <c r="O318" s="11" t="s">
        <v>2407</v>
      </c>
      <c r="P318" s="9" t="s">
        <v>615</v>
      </c>
      <c r="Q318" s="3" t="s">
        <v>687</v>
      </c>
      <c r="R318" s="20" t="s">
        <v>688</v>
      </c>
      <c r="S318" s="13" t="s">
        <v>2408</v>
      </c>
      <c r="T318" s="13" t="s">
        <v>690</v>
      </c>
      <c r="U318" s="14" t="s">
        <v>1042</v>
      </c>
      <c r="V318" s="13" t="s">
        <v>26</v>
      </c>
    </row>
    <row r="319" spans="1:22" ht="114" hidden="1" customHeight="1" x14ac:dyDescent="0.2">
      <c r="A319" s="2" t="s">
        <v>2459</v>
      </c>
      <c r="B319" s="9" t="s">
        <v>2460</v>
      </c>
      <c r="C319" s="3" t="s">
        <v>2461</v>
      </c>
      <c r="D319" s="4" t="s">
        <v>2462</v>
      </c>
      <c r="E319" s="5">
        <v>12000000</v>
      </c>
      <c r="F319" s="6"/>
      <c r="G319" s="6"/>
      <c r="H319" s="5">
        <v>12000000</v>
      </c>
      <c r="I319" s="43">
        <v>0</v>
      </c>
      <c r="J319" s="43">
        <v>0</v>
      </c>
      <c r="K319" s="43">
        <v>0</v>
      </c>
      <c r="L319" s="8">
        <f t="shared" si="10"/>
        <v>12000000</v>
      </c>
      <c r="M319" s="17">
        <v>43788</v>
      </c>
      <c r="N319" s="17">
        <v>43830</v>
      </c>
      <c r="O319" s="11" t="s">
        <v>2463</v>
      </c>
      <c r="P319" s="9" t="s">
        <v>567</v>
      </c>
      <c r="Q319" s="3" t="s">
        <v>2464</v>
      </c>
      <c r="R319" s="20" t="s">
        <v>2465</v>
      </c>
      <c r="S319" s="13" t="s">
        <v>2466</v>
      </c>
      <c r="T319" s="13" t="s">
        <v>2467</v>
      </c>
      <c r="U319" s="14" t="s">
        <v>2468</v>
      </c>
      <c r="V319" s="13" t="s">
        <v>26</v>
      </c>
    </row>
    <row r="320" spans="1:22" ht="114" hidden="1" customHeight="1" x14ac:dyDescent="0.2">
      <c r="A320" s="2" t="s">
        <v>2435</v>
      </c>
      <c r="B320" s="9" t="s">
        <v>2436</v>
      </c>
      <c r="C320" s="3" t="s">
        <v>2437</v>
      </c>
      <c r="D320" s="4" t="s">
        <v>2438</v>
      </c>
      <c r="E320" s="5">
        <v>180000000</v>
      </c>
      <c r="F320" s="6"/>
      <c r="G320" s="6"/>
      <c r="H320" s="5">
        <v>180000000</v>
      </c>
      <c r="I320" s="43">
        <v>0</v>
      </c>
      <c r="J320" s="43">
        <v>0</v>
      </c>
      <c r="K320" s="43">
        <v>0</v>
      </c>
      <c r="L320" s="8">
        <f t="shared" si="10"/>
        <v>180000000</v>
      </c>
      <c r="M320" s="17">
        <v>43783</v>
      </c>
      <c r="N320" s="17">
        <v>43830</v>
      </c>
      <c r="O320" s="11" t="s">
        <v>1875</v>
      </c>
      <c r="P320" s="9" t="s">
        <v>615</v>
      </c>
      <c r="Q320" s="3" t="s">
        <v>2439</v>
      </c>
      <c r="R320" s="20" t="s">
        <v>2440</v>
      </c>
      <c r="S320" s="13" t="s">
        <v>2441</v>
      </c>
      <c r="T320" s="13" t="s">
        <v>2442</v>
      </c>
      <c r="U320" s="14" t="s">
        <v>2443</v>
      </c>
      <c r="V320" s="13" t="s">
        <v>26</v>
      </c>
    </row>
    <row r="321" spans="1:22" ht="114" hidden="1" customHeight="1" x14ac:dyDescent="0.2">
      <c r="A321" s="2" t="s">
        <v>2473</v>
      </c>
      <c r="B321" s="9" t="s">
        <v>2470</v>
      </c>
      <c r="C321" s="3" t="s">
        <v>99</v>
      </c>
      <c r="D321" s="4" t="s">
        <v>1425</v>
      </c>
      <c r="E321" s="5">
        <v>101083598</v>
      </c>
      <c r="F321" s="6"/>
      <c r="G321" s="6"/>
      <c r="H321" s="5">
        <v>101083598</v>
      </c>
      <c r="I321" s="43">
        <v>0</v>
      </c>
      <c r="J321" s="43">
        <v>0</v>
      </c>
      <c r="K321" s="43">
        <v>0</v>
      </c>
      <c r="L321" s="8">
        <f t="shared" si="10"/>
        <v>101083598</v>
      </c>
      <c r="M321" s="17">
        <v>43788</v>
      </c>
      <c r="N321" s="17">
        <v>43921</v>
      </c>
      <c r="O321" s="11" t="s">
        <v>2250</v>
      </c>
      <c r="P321" s="9" t="s">
        <v>615</v>
      </c>
      <c r="Q321" s="3" t="s">
        <v>101</v>
      </c>
      <c r="R321" s="20" t="s">
        <v>406</v>
      </c>
      <c r="S321" s="13" t="s">
        <v>2474</v>
      </c>
      <c r="T321" s="13" t="s">
        <v>1438</v>
      </c>
      <c r="U321" s="14" t="s">
        <v>2475</v>
      </c>
      <c r="V321" s="13" t="s">
        <v>26</v>
      </c>
    </row>
    <row r="322" spans="1:22" ht="114" hidden="1" customHeight="1" x14ac:dyDescent="0.2">
      <c r="A322" s="2" t="s">
        <v>2469</v>
      </c>
      <c r="B322" s="9" t="s">
        <v>2470</v>
      </c>
      <c r="C322" s="3" t="s">
        <v>1278</v>
      </c>
      <c r="D322" s="4" t="s">
        <v>1425</v>
      </c>
      <c r="E322" s="5">
        <v>186630616</v>
      </c>
      <c r="F322" s="6"/>
      <c r="G322" s="6"/>
      <c r="H322" s="5">
        <v>186630616</v>
      </c>
      <c r="I322" s="43">
        <v>0</v>
      </c>
      <c r="J322" s="43">
        <v>0</v>
      </c>
      <c r="K322" s="43">
        <v>0</v>
      </c>
      <c r="L322" s="8">
        <f t="shared" si="10"/>
        <v>186630616</v>
      </c>
      <c r="M322" s="17">
        <v>43788</v>
      </c>
      <c r="N322" s="17">
        <v>43830</v>
      </c>
      <c r="O322" s="11" t="s">
        <v>2471</v>
      </c>
      <c r="P322" s="9" t="s">
        <v>615</v>
      </c>
      <c r="Q322" s="3" t="s">
        <v>1426</v>
      </c>
      <c r="R322" s="20" t="s">
        <v>1282</v>
      </c>
      <c r="S322" s="13" t="s">
        <v>1283</v>
      </c>
      <c r="T322" s="13" t="s">
        <v>1284</v>
      </c>
      <c r="U322" s="14" t="s">
        <v>2472</v>
      </c>
      <c r="V322" s="13" t="s">
        <v>26</v>
      </c>
    </row>
    <row r="323" spans="1:22" ht="114" hidden="1" customHeight="1" x14ac:dyDescent="0.2">
      <c r="A323" s="2" t="s">
        <v>2510</v>
      </c>
      <c r="B323" s="9" t="s">
        <v>2511</v>
      </c>
      <c r="C323" s="3" t="s">
        <v>2512</v>
      </c>
      <c r="D323" s="4" t="s">
        <v>2513</v>
      </c>
      <c r="E323" s="5">
        <v>28800000</v>
      </c>
      <c r="F323" s="6"/>
      <c r="G323" s="6"/>
      <c r="H323" s="5">
        <v>28800000</v>
      </c>
      <c r="I323" s="43">
        <v>0</v>
      </c>
      <c r="J323" s="43">
        <v>0</v>
      </c>
      <c r="K323" s="43">
        <v>0</v>
      </c>
      <c r="L323" s="8">
        <f t="shared" si="10"/>
        <v>28800000</v>
      </c>
      <c r="M323" s="17">
        <v>43794</v>
      </c>
      <c r="N323" s="17">
        <v>43830</v>
      </c>
      <c r="O323" s="11" t="s">
        <v>2514</v>
      </c>
      <c r="P323" s="9" t="s">
        <v>567</v>
      </c>
      <c r="Q323" s="3" t="s">
        <v>2515</v>
      </c>
      <c r="R323" s="20" t="s">
        <v>2516</v>
      </c>
      <c r="S323" s="13" t="s">
        <v>2517</v>
      </c>
      <c r="T323" s="13">
        <v>6230800</v>
      </c>
      <c r="U323" s="14" t="s">
        <v>2518</v>
      </c>
      <c r="V323" s="13" t="s">
        <v>26</v>
      </c>
    </row>
    <row r="324" spans="1:22" ht="114" customHeight="1" x14ac:dyDescent="0.2">
      <c r="A324" s="2" t="s">
        <v>2700</v>
      </c>
      <c r="B324" s="9" t="s">
        <v>2701</v>
      </c>
      <c r="C324" s="3" t="s">
        <v>2702</v>
      </c>
      <c r="D324" s="4" t="s">
        <v>2703</v>
      </c>
      <c r="E324" s="5">
        <v>296000000</v>
      </c>
      <c r="F324" s="6"/>
      <c r="G324" s="6"/>
      <c r="H324" s="5">
        <v>296000000</v>
      </c>
      <c r="I324" s="43">
        <v>2368000000</v>
      </c>
      <c r="J324" s="43">
        <v>3658560000</v>
      </c>
      <c r="K324" s="43">
        <v>2198184800</v>
      </c>
      <c r="L324" s="8">
        <f t="shared" si="10"/>
        <v>8520744800</v>
      </c>
      <c r="M324" s="17">
        <v>43791</v>
      </c>
      <c r="N324" s="17">
        <v>44773</v>
      </c>
      <c r="O324" s="11" t="s">
        <v>1944</v>
      </c>
      <c r="P324" s="9" t="s">
        <v>567</v>
      </c>
      <c r="Q324" s="3" t="s">
        <v>2704</v>
      </c>
      <c r="R324" s="20" t="s">
        <v>2705</v>
      </c>
      <c r="S324" s="13" t="s">
        <v>2706</v>
      </c>
      <c r="T324" s="13">
        <v>3902029</v>
      </c>
      <c r="U324" s="14" t="s">
        <v>2707</v>
      </c>
      <c r="V324" s="13" t="s">
        <v>26</v>
      </c>
    </row>
    <row r="325" spans="1:22" ht="114" customHeight="1" x14ac:dyDescent="0.2">
      <c r="A325" s="2" t="s">
        <v>2876</v>
      </c>
      <c r="B325" s="9" t="s">
        <v>3160</v>
      </c>
      <c r="C325" s="3" t="s">
        <v>1761</v>
      </c>
      <c r="D325" s="4" t="s">
        <v>2877</v>
      </c>
      <c r="E325" s="5">
        <v>2650000</v>
      </c>
      <c r="F325" s="6">
        <v>238500000</v>
      </c>
      <c r="G325" s="6"/>
      <c r="H325" s="5">
        <v>2650000</v>
      </c>
      <c r="I325" s="43">
        <f>477000000+238500000</f>
        <v>715500000</v>
      </c>
      <c r="J325" s="43">
        <v>491310000</v>
      </c>
      <c r="K325" s="43">
        <v>295195425</v>
      </c>
      <c r="L325" s="8">
        <f t="shared" si="10"/>
        <v>1504655425</v>
      </c>
      <c r="M325" s="17">
        <v>43811</v>
      </c>
      <c r="N325" s="17">
        <v>44773</v>
      </c>
      <c r="O325" s="11" t="s">
        <v>1763</v>
      </c>
      <c r="P325" s="9" t="s">
        <v>551</v>
      </c>
      <c r="Q325" s="3" t="s">
        <v>2878</v>
      </c>
      <c r="R325" s="20" t="s">
        <v>1768</v>
      </c>
      <c r="S325" s="13" t="s">
        <v>2879</v>
      </c>
      <c r="T325" s="13">
        <v>3438770</v>
      </c>
      <c r="U325" s="14" t="s">
        <v>2880</v>
      </c>
      <c r="V325" s="13" t="s">
        <v>26</v>
      </c>
    </row>
    <row r="326" spans="1:22" ht="114" hidden="1" customHeight="1" x14ac:dyDescent="0.2">
      <c r="A326" s="2" t="s">
        <v>2553</v>
      </c>
      <c r="B326" s="9" t="s">
        <v>2554</v>
      </c>
      <c r="C326" s="3" t="s">
        <v>479</v>
      </c>
      <c r="D326" s="4" t="s">
        <v>2555</v>
      </c>
      <c r="E326" s="5">
        <v>99536386</v>
      </c>
      <c r="F326" s="6"/>
      <c r="G326" s="6"/>
      <c r="H326" s="5">
        <v>3666689</v>
      </c>
      <c r="I326" s="43">
        <v>95869697</v>
      </c>
      <c r="J326" s="43">
        <v>0</v>
      </c>
      <c r="K326" s="43">
        <v>0</v>
      </c>
      <c r="L326" s="8">
        <f t="shared" si="10"/>
        <v>99536386</v>
      </c>
      <c r="M326" s="17">
        <v>43796</v>
      </c>
      <c r="N326" s="17">
        <v>44165</v>
      </c>
      <c r="O326" s="11" t="s">
        <v>2556</v>
      </c>
      <c r="P326" s="9" t="s">
        <v>615</v>
      </c>
      <c r="Q326" s="3" t="s">
        <v>479</v>
      </c>
      <c r="R326" s="20">
        <v>52618090</v>
      </c>
      <c r="S326" s="13" t="s">
        <v>484</v>
      </c>
      <c r="T326" s="13" t="s">
        <v>2557</v>
      </c>
      <c r="U326" s="14" t="s">
        <v>2558</v>
      </c>
      <c r="V326" s="13" t="s">
        <v>26</v>
      </c>
    </row>
    <row r="327" spans="1:22" ht="114" hidden="1" customHeight="1" x14ac:dyDescent="0.2">
      <c r="A327" s="2" t="s">
        <v>2731</v>
      </c>
      <c r="B327" s="9" t="s">
        <v>2732</v>
      </c>
      <c r="C327" s="3" t="s">
        <v>2733</v>
      </c>
      <c r="D327" s="4" t="s">
        <v>2734</v>
      </c>
      <c r="E327" s="5">
        <v>8441365</v>
      </c>
      <c r="F327" s="6"/>
      <c r="G327" s="6"/>
      <c r="H327" s="5">
        <v>8441365</v>
      </c>
      <c r="I327" s="43">
        <v>95640666</v>
      </c>
      <c r="J327" s="43">
        <v>0</v>
      </c>
      <c r="K327" s="43">
        <v>0</v>
      </c>
      <c r="L327" s="8">
        <f t="shared" ref="L327:L358" si="11">SUM(H327:K327)</f>
        <v>104082031</v>
      </c>
      <c r="M327" s="17">
        <v>43796</v>
      </c>
      <c r="N327" s="17">
        <v>44165</v>
      </c>
      <c r="O327" s="11" t="s">
        <v>1875</v>
      </c>
      <c r="P327" s="9" t="s">
        <v>615</v>
      </c>
      <c r="Q327" s="3" t="s">
        <v>2733</v>
      </c>
      <c r="R327" s="20">
        <v>52812079</v>
      </c>
      <c r="S327" s="13" t="s">
        <v>2735</v>
      </c>
      <c r="T327" s="13"/>
      <c r="U327" s="14" t="s">
        <v>2736</v>
      </c>
      <c r="V327" s="13" t="s">
        <v>26</v>
      </c>
    </row>
    <row r="328" spans="1:22" ht="114" hidden="1" customHeight="1" x14ac:dyDescent="0.2">
      <c r="A328" s="2" t="s">
        <v>2525</v>
      </c>
      <c r="B328" s="9" t="s">
        <v>2526</v>
      </c>
      <c r="C328" s="3" t="s">
        <v>2533</v>
      </c>
      <c r="D328" s="4" t="s">
        <v>2529</v>
      </c>
      <c r="E328" s="5">
        <v>19477000</v>
      </c>
      <c r="F328" s="6"/>
      <c r="G328" s="6"/>
      <c r="H328" s="5">
        <v>19477000</v>
      </c>
      <c r="I328" s="43">
        <v>0</v>
      </c>
      <c r="J328" s="43">
        <v>0</v>
      </c>
      <c r="K328" s="43">
        <v>0</v>
      </c>
      <c r="L328" s="8">
        <f t="shared" si="11"/>
        <v>19477000</v>
      </c>
      <c r="M328" s="17">
        <v>43797</v>
      </c>
      <c r="N328" s="17">
        <v>43889</v>
      </c>
      <c r="O328" s="10" t="s">
        <v>1657</v>
      </c>
      <c r="P328" s="9" t="s">
        <v>567</v>
      </c>
      <c r="Q328" s="3" t="s">
        <v>2527</v>
      </c>
      <c r="R328" s="20" t="s">
        <v>2530</v>
      </c>
      <c r="S328" s="13" t="s">
        <v>2531</v>
      </c>
      <c r="T328" s="13">
        <v>3115350087</v>
      </c>
      <c r="U328" s="14" t="s">
        <v>2532</v>
      </c>
      <c r="V328" s="13" t="s">
        <v>26</v>
      </c>
    </row>
    <row r="329" spans="1:22" ht="114" hidden="1" customHeight="1" x14ac:dyDescent="0.2">
      <c r="A329" s="2" t="s">
        <v>2881</v>
      </c>
      <c r="B329" s="9" t="s">
        <v>2882</v>
      </c>
      <c r="C329" s="3" t="s">
        <v>2883</v>
      </c>
      <c r="D329" s="4" t="s">
        <v>2884</v>
      </c>
      <c r="E329" s="5">
        <v>233890000</v>
      </c>
      <c r="F329" s="6"/>
      <c r="G329" s="6"/>
      <c r="H329" s="5">
        <v>233890000</v>
      </c>
      <c r="I329" s="43">
        <v>0</v>
      </c>
      <c r="J329" s="43">
        <v>0</v>
      </c>
      <c r="K329" s="43">
        <v>0</v>
      </c>
      <c r="L329" s="8">
        <f t="shared" si="11"/>
        <v>233890000</v>
      </c>
      <c r="M329" s="17">
        <v>43801</v>
      </c>
      <c r="N329" s="17">
        <v>44074</v>
      </c>
      <c r="O329" s="11" t="s">
        <v>2885</v>
      </c>
      <c r="P329" s="9" t="s">
        <v>567</v>
      </c>
      <c r="Q329" s="3" t="s">
        <v>2886</v>
      </c>
      <c r="R329" s="20" t="s">
        <v>2887</v>
      </c>
      <c r="S329" s="13" t="s">
        <v>2888</v>
      </c>
      <c r="T329" s="13" t="s">
        <v>2889</v>
      </c>
      <c r="U329" s="14" t="s">
        <v>2890</v>
      </c>
      <c r="V329" s="13" t="s">
        <v>26</v>
      </c>
    </row>
    <row r="330" spans="1:22" ht="114" hidden="1" customHeight="1" x14ac:dyDescent="0.2">
      <c r="A330" s="2" t="s">
        <v>2720</v>
      </c>
      <c r="B330" s="9" t="s">
        <v>2714</v>
      </c>
      <c r="C330" s="3" t="s">
        <v>2721</v>
      </c>
      <c r="D330" s="4" t="s">
        <v>2716</v>
      </c>
      <c r="E330" s="5">
        <v>8441364</v>
      </c>
      <c r="F330" s="6"/>
      <c r="G330" s="6"/>
      <c r="H330" s="5">
        <v>8441364</v>
      </c>
      <c r="I330" s="43">
        <v>95640666</v>
      </c>
      <c r="J330" s="43">
        <v>0</v>
      </c>
      <c r="K330" s="43">
        <v>0</v>
      </c>
      <c r="L330" s="8">
        <f t="shared" si="11"/>
        <v>104082030</v>
      </c>
      <c r="M330" s="17">
        <v>43798</v>
      </c>
      <c r="N330" s="17">
        <v>44165</v>
      </c>
      <c r="O330" s="11" t="s">
        <v>1142</v>
      </c>
      <c r="P330" s="9" t="s">
        <v>615</v>
      </c>
      <c r="Q330" s="3" t="s">
        <v>2722</v>
      </c>
      <c r="R330" s="20">
        <v>1075217107</v>
      </c>
      <c r="S330" s="13" t="s">
        <v>2723</v>
      </c>
      <c r="T330" s="13" t="s">
        <v>2724</v>
      </c>
      <c r="U330" s="14" t="s">
        <v>2725</v>
      </c>
      <c r="V330" s="13" t="s">
        <v>26</v>
      </c>
    </row>
    <row r="331" spans="1:22" ht="114" hidden="1" customHeight="1" x14ac:dyDescent="0.2">
      <c r="A331" s="2" t="s">
        <v>2713</v>
      </c>
      <c r="B331" s="9" t="s">
        <v>2714</v>
      </c>
      <c r="C331" s="3" t="s">
        <v>2715</v>
      </c>
      <c r="D331" s="4" t="s">
        <v>2716</v>
      </c>
      <c r="E331" s="5">
        <v>8441364</v>
      </c>
      <c r="F331" s="6"/>
      <c r="G331" s="6"/>
      <c r="H331" s="5">
        <v>8441364</v>
      </c>
      <c r="I331" s="43">
        <v>95640666</v>
      </c>
      <c r="J331" s="43">
        <v>0</v>
      </c>
      <c r="K331" s="43">
        <v>0</v>
      </c>
      <c r="L331" s="8">
        <f t="shared" si="11"/>
        <v>104082030</v>
      </c>
      <c r="M331" s="17">
        <v>43798</v>
      </c>
      <c r="N331" s="17">
        <v>44165</v>
      </c>
      <c r="O331" s="11" t="s">
        <v>1142</v>
      </c>
      <c r="P331" s="9" t="s">
        <v>615</v>
      </c>
      <c r="Q331" s="3" t="s">
        <v>2715</v>
      </c>
      <c r="R331" s="20">
        <v>71389975</v>
      </c>
      <c r="S331" s="13" t="s">
        <v>2717</v>
      </c>
      <c r="T331" s="13" t="s">
        <v>2718</v>
      </c>
      <c r="U331" s="14" t="s">
        <v>2719</v>
      </c>
      <c r="V331" s="13" t="s">
        <v>26</v>
      </c>
    </row>
    <row r="332" spans="1:22" ht="114" hidden="1" customHeight="1" x14ac:dyDescent="0.2">
      <c r="A332" s="2" t="s">
        <v>2726</v>
      </c>
      <c r="B332" s="9" t="s">
        <v>2714</v>
      </c>
      <c r="C332" s="3" t="s">
        <v>2727</v>
      </c>
      <c r="D332" s="4" t="s">
        <v>2716</v>
      </c>
      <c r="E332" s="5">
        <v>8441364</v>
      </c>
      <c r="F332" s="25"/>
      <c r="G332" s="25">
        <v>34778424</v>
      </c>
      <c r="H332" s="5">
        <v>8441364</v>
      </c>
      <c r="I332" s="43">
        <f>95640666-34778424</f>
        <v>60862242</v>
      </c>
      <c r="J332" s="43">
        <v>0</v>
      </c>
      <c r="K332" s="43">
        <v>0</v>
      </c>
      <c r="L332" s="8">
        <f t="shared" si="11"/>
        <v>69303606</v>
      </c>
      <c r="M332" s="17">
        <v>43798</v>
      </c>
      <c r="N332" s="17">
        <v>44043</v>
      </c>
      <c r="O332" s="11" t="s">
        <v>1142</v>
      </c>
      <c r="P332" s="9" t="s">
        <v>615</v>
      </c>
      <c r="Q332" s="3" t="s">
        <v>2727</v>
      </c>
      <c r="R332" s="20">
        <v>26428516</v>
      </c>
      <c r="S332" s="13" t="s">
        <v>2728</v>
      </c>
      <c r="T332" s="13" t="s">
        <v>2729</v>
      </c>
      <c r="U332" s="14" t="s">
        <v>2730</v>
      </c>
      <c r="V332" s="13" t="s">
        <v>26</v>
      </c>
    </row>
    <row r="333" spans="1:22" ht="114" hidden="1" customHeight="1" x14ac:dyDescent="0.2">
      <c r="A333" s="2" t="s">
        <v>2576</v>
      </c>
      <c r="B333" s="9" t="s">
        <v>2560</v>
      </c>
      <c r="C333" s="3" t="s">
        <v>2577</v>
      </c>
      <c r="D333" s="4" t="s">
        <v>2562</v>
      </c>
      <c r="E333" s="5">
        <v>4761000</v>
      </c>
      <c r="F333" s="6">
        <v>1784800</v>
      </c>
      <c r="G333" s="6"/>
      <c r="H333" s="5">
        <v>4761000</v>
      </c>
      <c r="I333" s="43">
        <f>53941800+1784800</f>
        <v>55726600</v>
      </c>
      <c r="J333" s="43">
        <v>0</v>
      </c>
      <c r="K333" s="43">
        <v>0</v>
      </c>
      <c r="L333" s="8">
        <f t="shared" si="11"/>
        <v>60487600</v>
      </c>
      <c r="M333" s="17">
        <v>43798</v>
      </c>
      <c r="N333" s="17">
        <v>44165</v>
      </c>
      <c r="O333" s="11" t="s">
        <v>3251</v>
      </c>
      <c r="P333" s="9" t="s">
        <v>551</v>
      </c>
      <c r="Q333" s="3" t="s">
        <v>2577</v>
      </c>
      <c r="R333" s="20">
        <v>1018459745</v>
      </c>
      <c r="S333" s="13" t="s">
        <v>2578</v>
      </c>
      <c r="T333" s="13" t="s">
        <v>2579</v>
      </c>
      <c r="U333" s="14" t="s">
        <v>2580</v>
      </c>
      <c r="V333" s="13" t="s">
        <v>26</v>
      </c>
    </row>
    <row r="334" spans="1:22" ht="159.75" hidden="1" customHeight="1" x14ac:dyDescent="0.2">
      <c r="A334" s="2" t="s">
        <v>2571</v>
      </c>
      <c r="B334" s="9" t="s">
        <v>2560</v>
      </c>
      <c r="C334" s="3" t="s">
        <v>2572</v>
      </c>
      <c r="D334" s="4" t="s">
        <v>2562</v>
      </c>
      <c r="E334" s="5">
        <v>6722520</v>
      </c>
      <c r="F334" s="41">
        <v>1784800</v>
      </c>
      <c r="G334" s="38">
        <f>163460+534990+1961520</f>
        <v>2659970</v>
      </c>
      <c r="H334" s="5">
        <v>6722520</v>
      </c>
      <c r="I334" s="43">
        <f>51816820+1784800+534990</f>
        <v>54136610</v>
      </c>
      <c r="J334" s="43">
        <v>0</v>
      </c>
      <c r="K334" s="43">
        <v>0</v>
      </c>
      <c r="L334" s="8">
        <f t="shared" si="11"/>
        <v>60859130</v>
      </c>
      <c r="M334" s="17">
        <v>43798</v>
      </c>
      <c r="N334" s="17">
        <v>44159</v>
      </c>
      <c r="O334" s="11" t="s">
        <v>3251</v>
      </c>
      <c r="P334" s="9" t="s">
        <v>551</v>
      </c>
      <c r="Q334" s="3" t="s">
        <v>2572</v>
      </c>
      <c r="R334" s="20">
        <v>1015441951</v>
      </c>
      <c r="S334" s="13" t="s">
        <v>2573</v>
      </c>
      <c r="T334" s="13" t="s">
        <v>2574</v>
      </c>
      <c r="U334" s="14" t="s">
        <v>2575</v>
      </c>
      <c r="V334" s="13" t="s">
        <v>26</v>
      </c>
    </row>
    <row r="335" spans="1:22" ht="114" hidden="1" customHeight="1" x14ac:dyDescent="0.2">
      <c r="A335" s="2" t="s">
        <v>2606</v>
      </c>
      <c r="B335" s="9" t="s">
        <v>2560</v>
      </c>
      <c r="C335" s="3" t="s">
        <v>2607</v>
      </c>
      <c r="D335" s="4" t="s">
        <v>2562</v>
      </c>
      <c r="E335" s="5">
        <v>4761000</v>
      </c>
      <c r="F335" s="6">
        <v>1784800</v>
      </c>
      <c r="G335" s="25">
        <v>1783330</v>
      </c>
      <c r="H335" s="5">
        <v>4761000</v>
      </c>
      <c r="I335" s="43">
        <f>53941800+1784800-1783330</f>
        <v>53943270</v>
      </c>
      <c r="J335" s="43">
        <v>0</v>
      </c>
      <c r="K335" s="43">
        <v>0</v>
      </c>
      <c r="L335" s="8">
        <f t="shared" si="11"/>
        <v>58704270</v>
      </c>
      <c r="M335" s="17">
        <v>43798</v>
      </c>
      <c r="N335" s="17">
        <v>44165</v>
      </c>
      <c r="O335" s="11" t="s">
        <v>3251</v>
      </c>
      <c r="P335" s="9" t="s">
        <v>551</v>
      </c>
      <c r="Q335" s="3" t="s">
        <v>2607</v>
      </c>
      <c r="R335" s="20">
        <v>1140872683</v>
      </c>
      <c r="S335" s="13" t="s">
        <v>2608</v>
      </c>
      <c r="T335" s="13" t="s">
        <v>2609</v>
      </c>
      <c r="U335" s="14" t="s">
        <v>2610</v>
      </c>
      <c r="V335" s="13" t="s">
        <v>26</v>
      </c>
    </row>
    <row r="336" spans="1:22" ht="114" hidden="1" customHeight="1" x14ac:dyDescent="0.2">
      <c r="A336" s="2" t="s">
        <v>2646</v>
      </c>
      <c r="B336" s="9" t="s">
        <v>2560</v>
      </c>
      <c r="C336" s="3" t="s">
        <v>2647</v>
      </c>
      <c r="D336" s="4" t="s">
        <v>2562</v>
      </c>
      <c r="E336" s="5">
        <v>4761000</v>
      </c>
      <c r="F336" s="6">
        <v>1784800</v>
      </c>
      <c r="G336" s="6"/>
      <c r="H336" s="5">
        <v>4761000</v>
      </c>
      <c r="I336" s="43">
        <f>53941800+1784800</f>
        <v>55726600</v>
      </c>
      <c r="J336" s="43">
        <v>0</v>
      </c>
      <c r="K336" s="43">
        <v>0</v>
      </c>
      <c r="L336" s="8">
        <f t="shared" si="11"/>
        <v>60487600</v>
      </c>
      <c r="M336" s="17">
        <v>43798</v>
      </c>
      <c r="N336" s="17">
        <v>44165</v>
      </c>
      <c r="O336" s="11" t="s">
        <v>3251</v>
      </c>
      <c r="P336" s="9" t="s">
        <v>551</v>
      </c>
      <c r="Q336" s="3" t="s">
        <v>2647</v>
      </c>
      <c r="R336" s="20">
        <v>1085281602</v>
      </c>
      <c r="S336" s="13" t="s">
        <v>2648</v>
      </c>
      <c r="T336" s="13" t="s">
        <v>2649</v>
      </c>
      <c r="U336" s="14" t="s">
        <v>2650</v>
      </c>
      <c r="V336" s="13" t="s">
        <v>26</v>
      </c>
    </row>
    <row r="337" spans="1:22" ht="114" hidden="1" customHeight="1" x14ac:dyDescent="0.2">
      <c r="A337" s="2" t="s">
        <v>2651</v>
      </c>
      <c r="B337" s="9" t="s">
        <v>2560</v>
      </c>
      <c r="C337" s="3" t="s">
        <v>2652</v>
      </c>
      <c r="D337" s="4" t="s">
        <v>2562</v>
      </c>
      <c r="E337" s="5">
        <v>4761000</v>
      </c>
      <c r="F337" s="6">
        <v>1784800</v>
      </c>
      <c r="G337" s="25">
        <v>178333</v>
      </c>
      <c r="H337" s="5">
        <v>4761000</v>
      </c>
      <c r="I337" s="43">
        <f>53941800+1784000-178333</f>
        <v>55547467</v>
      </c>
      <c r="J337" s="43">
        <v>0</v>
      </c>
      <c r="K337" s="43">
        <v>0</v>
      </c>
      <c r="L337" s="8">
        <f t="shared" si="11"/>
        <v>60308467</v>
      </c>
      <c r="M337" s="17">
        <v>43798</v>
      </c>
      <c r="N337" s="17">
        <v>44165</v>
      </c>
      <c r="O337" s="11" t="s">
        <v>3251</v>
      </c>
      <c r="P337" s="9" t="s">
        <v>551</v>
      </c>
      <c r="Q337" s="3" t="s">
        <v>2652</v>
      </c>
      <c r="R337" s="20">
        <v>1010216993</v>
      </c>
      <c r="S337" s="13" t="s">
        <v>2653</v>
      </c>
      <c r="T337" s="13" t="s">
        <v>2654</v>
      </c>
      <c r="U337" s="14" t="s">
        <v>2655</v>
      </c>
      <c r="V337" s="13" t="s">
        <v>26</v>
      </c>
    </row>
    <row r="338" spans="1:22" ht="114" hidden="1" customHeight="1" x14ac:dyDescent="0.2">
      <c r="A338" s="2" t="s">
        <v>2676</v>
      </c>
      <c r="B338" s="9" t="s">
        <v>2560</v>
      </c>
      <c r="C338" s="3" t="s">
        <v>2677</v>
      </c>
      <c r="D338" s="4" t="s">
        <v>2562</v>
      </c>
      <c r="E338" s="5">
        <v>4761000</v>
      </c>
      <c r="F338" s="6">
        <v>1784800</v>
      </c>
      <c r="G338" s="6"/>
      <c r="H338" s="5">
        <v>4761000</v>
      </c>
      <c r="I338" s="43">
        <f>51816820+1784800</f>
        <v>53601620</v>
      </c>
      <c r="J338" s="43">
        <v>0</v>
      </c>
      <c r="K338" s="43">
        <v>0</v>
      </c>
      <c r="L338" s="8">
        <f t="shared" si="11"/>
        <v>58362620</v>
      </c>
      <c r="M338" s="17">
        <v>43798</v>
      </c>
      <c r="N338" s="17">
        <v>44165</v>
      </c>
      <c r="O338" s="11" t="s">
        <v>3251</v>
      </c>
      <c r="P338" s="9" t="s">
        <v>551</v>
      </c>
      <c r="Q338" s="3" t="s">
        <v>2677</v>
      </c>
      <c r="R338" s="20">
        <v>1140833974</v>
      </c>
      <c r="S338" s="13" t="s">
        <v>2678</v>
      </c>
      <c r="T338" s="13" t="s">
        <v>2679</v>
      </c>
      <c r="U338" s="14"/>
      <c r="V338" s="13" t="s">
        <v>26</v>
      </c>
    </row>
    <row r="339" spans="1:22" ht="114" hidden="1" customHeight="1" x14ac:dyDescent="0.2">
      <c r="A339" s="2" t="s">
        <v>2566</v>
      </c>
      <c r="B339" s="9" t="s">
        <v>2560</v>
      </c>
      <c r="C339" s="3" t="s">
        <v>2567</v>
      </c>
      <c r="D339" s="4" t="s">
        <v>2562</v>
      </c>
      <c r="E339" s="5">
        <v>4761000</v>
      </c>
      <c r="F339" s="6">
        <v>1784800</v>
      </c>
      <c r="G339" s="6"/>
      <c r="H339" s="5">
        <v>4761000</v>
      </c>
      <c r="I339" s="43">
        <f>53941800+1784800</f>
        <v>55726600</v>
      </c>
      <c r="J339" s="43">
        <v>0</v>
      </c>
      <c r="K339" s="43">
        <v>0</v>
      </c>
      <c r="L339" s="8">
        <f t="shared" si="11"/>
        <v>60487600</v>
      </c>
      <c r="M339" s="17">
        <v>43798</v>
      </c>
      <c r="N339" s="17">
        <v>44165</v>
      </c>
      <c r="O339" s="11" t="s">
        <v>3251</v>
      </c>
      <c r="P339" s="9" t="s">
        <v>551</v>
      </c>
      <c r="Q339" s="3" t="s">
        <v>2567</v>
      </c>
      <c r="R339" s="20">
        <v>1043001655</v>
      </c>
      <c r="S339" s="13" t="s">
        <v>2568</v>
      </c>
      <c r="T339" s="13" t="s">
        <v>2569</v>
      </c>
      <c r="U339" s="14" t="s">
        <v>2570</v>
      </c>
      <c r="V339" s="13" t="s">
        <v>26</v>
      </c>
    </row>
    <row r="340" spans="1:22" ht="114" hidden="1" customHeight="1" x14ac:dyDescent="0.2">
      <c r="A340" s="2" t="s">
        <v>2656</v>
      </c>
      <c r="B340" s="9" t="s">
        <v>2560</v>
      </c>
      <c r="C340" s="3" t="s">
        <v>2657</v>
      </c>
      <c r="D340" s="4" t="s">
        <v>2562</v>
      </c>
      <c r="E340" s="5">
        <v>4761000</v>
      </c>
      <c r="F340" s="6">
        <v>1784800</v>
      </c>
      <c r="G340" s="6"/>
      <c r="H340" s="5">
        <v>4761000</v>
      </c>
      <c r="I340" s="43">
        <f>52143740+1784800</f>
        <v>53928540</v>
      </c>
      <c r="J340" s="43">
        <v>0</v>
      </c>
      <c r="K340" s="43">
        <v>0</v>
      </c>
      <c r="L340" s="8">
        <f t="shared" si="11"/>
        <v>58689540</v>
      </c>
      <c r="M340" s="17">
        <v>43798</v>
      </c>
      <c r="N340" s="17">
        <v>44165</v>
      </c>
      <c r="O340" s="11" t="s">
        <v>3251</v>
      </c>
      <c r="P340" s="9" t="s">
        <v>551</v>
      </c>
      <c r="Q340" s="3" t="s">
        <v>2657</v>
      </c>
      <c r="R340" s="20">
        <v>1140882829</v>
      </c>
      <c r="S340" s="13" t="s">
        <v>2658</v>
      </c>
      <c r="T340" s="13" t="s">
        <v>2659</v>
      </c>
      <c r="U340" s="14" t="s">
        <v>2660</v>
      </c>
      <c r="V340" s="13" t="s">
        <v>26</v>
      </c>
    </row>
    <row r="341" spans="1:22" ht="114" hidden="1" customHeight="1" x14ac:dyDescent="0.2">
      <c r="A341" s="2" t="s">
        <v>2631</v>
      </c>
      <c r="B341" s="9" t="s">
        <v>2560</v>
      </c>
      <c r="C341" s="3" t="s">
        <v>2632</v>
      </c>
      <c r="D341" s="4" t="s">
        <v>2562</v>
      </c>
      <c r="E341" s="5">
        <v>4761000</v>
      </c>
      <c r="F341" s="6">
        <v>1784800</v>
      </c>
      <c r="G341" s="6"/>
      <c r="H341" s="5">
        <v>4761000</v>
      </c>
      <c r="I341" s="43">
        <f>53941800+1784800</f>
        <v>55726600</v>
      </c>
      <c r="J341" s="43">
        <v>0</v>
      </c>
      <c r="K341" s="43">
        <v>0</v>
      </c>
      <c r="L341" s="8">
        <f t="shared" si="11"/>
        <v>60487600</v>
      </c>
      <c r="M341" s="17">
        <v>43798</v>
      </c>
      <c r="N341" s="17">
        <v>44165</v>
      </c>
      <c r="O341" s="11" t="s">
        <v>3251</v>
      </c>
      <c r="P341" s="9" t="s">
        <v>551</v>
      </c>
      <c r="Q341" s="3" t="s">
        <v>2632</v>
      </c>
      <c r="R341" s="20">
        <v>1022381861</v>
      </c>
      <c r="S341" s="13" t="s">
        <v>2633</v>
      </c>
      <c r="T341" s="13" t="s">
        <v>2634</v>
      </c>
      <c r="U341" s="14" t="s">
        <v>2635</v>
      </c>
      <c r="V341" s="13" t="s">
        <v>26</v>
      </c>
    </row>
    <row r="342" spans="1:22" ht="114" hidden="1" customHeight="1" x14ac:dyDescent="0.2">
      <c r="A342" s="2" t="s">
        <v>2636</v>
      </c>
      <c r="B342" s="9" t="s">
        <v>2560</v>
      </c>
      <c r="C342" s="3" t="s">
        <v>2637</v>
      </c>
      <c r="D342" s="4" t="s">
        <v>2562</v>
      </c>
      <c r="E342" s="5">
        <v>4761000</v>
      </c>
      <c r="F342" s="6">
        <v>1784800</v>
      </c>
      <c r="G342" s="6"/>
      <c r="H342" s="5">
        <v>4761000</v>
      </c>
      <c r="I342" s="43">
        <f>53941800+1784800</f>
        <v>55726600</v>
      </c>
      <c r="J342" s="43">
        <v>0</v>
      </c>
      <c r="K342" s="43">
        <v>0</v>
      </c>
      <c r="L342" s="8">
        <f t="shared" si="11"/>
        <v>60487600</v>
      </c>
      <c r="M342" s="17">
        <v>43798</v>
      </c>
      <c r="N342" s="17">
        <v>44165</v>
      </c>
      <c r="O342" s="11" t="s">
        <v>3251</v>
      </c>
      <c r="P342" s="9" t="s">
        <v>551</v>
      </c>
      <c r="Q342" s="3" t="s">
        <v>2637</v>
      </c>
      <c r="R342" s="20">
        <v>1039461431</v>
      </c>
      <c r="S342" s="13" t="s">
        <v>2639</v>
      </c>
      <c r="T342" s="13" t="s">
        <v>2638</v>
      </c>
      <c r="U342" s="14" t="s">
        <v>2640</v>
      </c>
      <c r="V342" s="13" t="s">
        <v>26</v>
      </c>
    </row>
    <row r="343" spans="1:22" ht="114" hidden="1" customHeight="1" x14ac:dyDescent="0.2">
      <c r="A343" s="2" t="s">
        <v>2591</v>
      </c>
      <c r="B343" s="9" t="s">
        <v>2560</v>
      </c>
      <c r="C343" s="3" t="s">
        <v>2592</v>
      </c>
      <c r="D343" s="4" t="s">
        <v>2562</v>
      </c>
      <c r="E343" s="5">
        <v>4761000</v>
      </c>
      <c r="F343" s="6">
        <v>1784800</v>
      </c>
      <c r="G343" s="25">
        <v>356666</v>
      </c>
      <c r="H343" s="5">
        <v>4761000</v>
      </c>
      <c r="I343" s="43">
        <f>53941800+1784800-356666</f>
        <v>55369934</v>
      </c>
      <c r="J343" s="43">
        <v>0</v>
      </c>
      <c r="K343" s="43">
        <v>0</v>
      </c>
      <c r="L343" s="8">
        <f t="shared" si="11"/>
        <v>60130934</v>
      </c>
      <c r="M343" s="17">
        <v>43798</v>
      </c>
      <c r="N343" s="17">
        <v>44165</v>
      </c>
      <c r="O343" s="11" t="s">
        <v>3251</v>
      </c>
      <c r="P343" s="9" t="s">
        <v>551</v>
      </c>
      <c r="Q343" s="3" t="s">
        <v>2592</v>
      </c>
      <c r="R343" s="20">
        <v>1043930360</v>
      </c>
      <c r="S343" s="13" t="s">
        <v>2593</v>
      </c>
      <c r="T343" s="13" t="s">
        <v>2594</v>
      </c>
      <c r="U343" s="14" t="s">
        <v>2595</v>
      </c>
      <c r="V343" s="13" t="s">
        <v>26</v>
      </c>
    </row>
    <row r="344" spans="1:22" ht="114" hidden="1" customHeight="1" x14ac:dyDescent="0.2">
      <c r="A344" s="2" t="s">
        <v>2596</v>
      </c>
      <c r="B344" s="9" t="s">
        <v>2560</v>
      </c>
      <c r="C344" s="3" t="s">
        <v>2597</v>
      </c>
      <c r="D344" s="4" t="s">
        <v>2562</v>
      </c>
      <c r="E344" s="5">
        <v>4761000</v>
      </c>
      <c r="F344" s="6">
        <v>1784000</v>
      </c>
      <c r="G344" s="6"/>
      <c r="H344" s="5">
        <v>4761000</v>
      </c>
      <c r="I344" s="43">
        <f>53941800+1784000</f>
        <v>55725800</v>
      </c>
      <c r="J344" s="43">
        <v>0</v>
      </c>
      <c r="K344" s="43">
        <v>0</v>
      </c>
      <c r="L344" s="8">
        <f t="shared" si="11"/>
        <v>60486800</v>
      </c>
      <c r="M344" s="17">
        <v>43798</v>
      </c>
      <c r="N344" s="17">
        <v>44165</v>
      </c>
      <c r="O344" s="11" t="s">
        <v>3251</v>
      </c>
      <c r="P344" s="9" t="s">
        <v>551</v>
      </c>
      <c r="Q344" s="3" t="s">
        <v>2597</v>
      </c>
      <c r="R344" s="20">
        <v>1100688829</v>
      </c>
      <c r="S344" s="13" t="s">
        <v>2598</v>
      </c>
      <c r="T344" s="13" t="s">
        <v>2599</v>
      </c>
      <c r="U344" s="14" t="s">
        <v>2600</v>
      </c>
      <c r="V344" s="13" t="s">
        <v>26</v>
      </c>
    </row>
    <row r="345" spans="1:22" ht="114" hidden="1" customHeight="1" x14ac:dyDescent="0.2">
      <c r="A345" s="2" t="s">
        <v>2601</v>
      </c>
      <c r="B345" s="9" t="s">
        <v>2560</v>
      </c>
      <c r="C345" s="3" t="s">
        <v>2602</v>
      </c>
      <c r="D345" s="4" t="s">
        <v>2562</v>
      </c>
      <c r="E345" s="5">
        <v>4761000</v>
      </c>
      <c r="F345" s="6"/>
      <c r="G345" s="6"/>
      <c r="H345" s="5">
        <v>4761000</v>
      </c>
      <c r="I345" s="43">
        <v>53941800</v>
      </c>
      <c r="J345" s="43">
        <v>0</v>
      </c>
      <c r="K345" s="43">
        <v>0</v>
      </c>
      <c r="L345" s="8">
        <f t="shared" si="11"/>
        <v>58702800</v>
      </c>
      <c r="M345" s="17">
        <v>43798</v>
      </c>
      <c r="N345" s="17">
        <v>43919</v>
      </c>
      <c r="O345" s="11" t="s">
        <v>3251</v>
      </c>
      <c r="P345" s="9" t="s">
        <v>551</v>
      </c>
      <c r="Q345" s="3" t="s">
        <v>2602</v>
      </c>
      <c r="R345" s="20">
        <v>1128061774</v>
      </c>
      <c r="S345" s="13" t="s">
        <v>2603</v>
      </c>
      <c r="T345" s="13" t="s">
        <v>2604</v>
      </c>
      <c r="U345" s="16" t="s">
        <v>2605</v>
      </c>
      <c r="V345" s="13" t="s">
        <v>26</v>
      </c>
    </row>
    <row r="346" spans="1:22" ht="114" hidden="1" customHeight="1" x14ac:dyDescent="0.2">
      <c r="A346" s="2" t="s">
        <v>2626</v>
      </c>
      <c r="B346" s="9" t="s">
        <v>2560</v>
      </c>
      <c r="C346" s="3" t="s">
        <v>2627</v>
      </c>
      <c r="D346" s="4" t="s">
        <v>2562</v>
      </c>
      <c r="E346" s="5">
        <v>4761000</v>
      </c>
      <c r="F346" s="39">
        <v>1784800</v>
      </c>
      <c r="G346" s="42">
        <v>10700000</v>
      </c>
      <c r="H346" s="5">
        <v>4761000</v>
      </c>
      <c r="I346" s="43">
        <f>53941800+1784800-10700000</f>
        <v>45026600</v>
      </c>
      <c r="J346" s="43">
        <v>0</v>
      </c>
      <c r="K346" s="43">
        <v>0</v>
      </c>
      <c r="L346" s="8">
        <f t="shared" si="11"/>
        <v>49787600</v>
      </c>
      <c r="M346" s="17">
        <v>43798</v>
      </c>
      <c r="N346" s="17">
        <v>44105</v>
      </c>
      <c r="O346" s="11" t="s">
        <v>3251</v>
      </c>
      <c r="P346" s="9" t="s">
        <v>551</v>
      </c>
      <c r="Q346" s="3" t="s">
        <v>2627</v>
      </c>
      <c r="R346" s="20">
        <v>1014267685</v>
      </c>
      <c r="S346" s="13" t="s">
        <v>2628</v>
      </c>
      <c r="T346" s="13" t="s">
        <v>2629</v>
      </c>
      <c r="U346" s="14" t="s">
        <v>2630</v>
      </c>
      <c r="V346" s="13" t="s">
        <v>26</v>
      </c>
    </row>
    <row r="347" spans="1:22" ht="114" hidden="1" customHeight="1" x14ac:dyDescent="0.2">
      <c r="A347" s="2" t="s">
        <v>2581</v>
      </c>
      <c r="B347" s="9" t="s">
        <v>2560</v>
      </c>
      <c r="C347" s="3" t="s">
        <v>2582</v>
      </c>
      <c r="D347" s="4" t="s">
        <v>2562</v>
      </c>
      <c r="E347" s="5">
        <v>4761000</v>
      </c>
      <c r="F347" s="6">
        <v>1784800</v>
      </c>
      <c r="G347" s="6"/>
      <c r="H347" s="5">
        <v>4761000</v>
      </c>
      <c r="I347" s="43">
        <f>53941800+1784800</f>
        <v>55726600</v>
      </c>
      <c r="J347" s="43">
        <v>0</v>
      </c>
      <c r="K347" s="43">
        <v>0</v>
      </c>
      <c r="L347" s="8">
        <f t="shared" si="11"/>
        <v>60487600</v>
      </c>
      <c r="M347" s="17">
        <v>43798</v>
      </c>
      <c r="N347" s="17">
        <v>44165</v>
      </c>
      <c r="O347" s="11" t="s">
        <v>3251</v>
      </c>
      <c r="P347" s="9" t="s">
        <v>551</v>
      </c>
      <c r="Q347" s="3" t="s">
        <v>2582</v>
      </c>
      <c r="R347" s="20">
        <v>1047387511</v>
      </c>
      <c r="S347" s="13" t="s">
        <v>2583</v>
      </c>
      <c r="T347" s="13" t="s">
        <v>2584</v>
      </c>
      <c r="U347" s="14" t="s">
        <v>2585</v>
      </c>
      <c r="V347" s="13" t="s">
        <v>26</v>
      </c>
    </row>
    <row r="348" spans="1:22" ht="114" hidden="1" customHeight="1" x14ac:dyDescent="0.2">
      <c r="A348" s="2" t="s">
        <v>2641</v>
      </c>
      <c r="B348" s="9" t="s">
        <v>2560</v>
      </c>
      <c r="C348" s="3" t="s">
        <v>2642</v>
      </c>
      <c r="D348" s="4" t="s">
        <v>2562</v>
      </c>
      <c r="E348" s="5">
        <v>4761000</v>
      </c>
      <c r="F348" s="6">
        <v>1784800</v>
      </c>
      <c r="G348" s="6"/>
      <c r="H348" s="5">
        <v>4761000</v>
      </c>
      <c r="I348" s="43">
        <f>53941800+1784800</f>
        <v>55726600</v>
      </c>
      <c r="J348" s="43">
        <v>0</v>
      </c>
      <c r="K348" s="43">
        <v>0</v>
      </c>
      <c r="L348" s="8">
        <f t="shared" si="11"/>
        <v>60487600</v>
      </c>
      <c r="M348" s="17">
        <v>43798</v>
      </c>
      <c r="N348" s="17">
        <v>44165</v>
      </c>
      <c r="O348" s="11" t="s">
        <v>3251</v>
      </c>
      <c r="P348" s="9" t="s">
        <v>551</v>
      </c>
      <c r="Q348" s="3" t="s">
        <v>2642</v>
      </c>
      <c r="R348" s="20">
        <v>1140878205</v>
      </c>
      <c r="S348" s="13" t="s">
        <v>2643</v>
      </c>
      <c r="T348" s="13" t="s">
        <v>2644</v>
      </c>
      <c r="U348" s="14" t="s">
        <v>2645</v>
      </c>
      <c r="V348" s="13" t="s">
        <v>26</v>
      </c>
    </row>
    <row r="349" spans="1:22" ht="114" hidden="1" customHeight="1" x14ac:dyDescent="0.2">
      <c r="A349" s="2" t="s">
        <v>2621</v>
      </c>
      <c r="B349" s="9" t="s">
        <v>2560</v>
      </c>
      <c r="C349" s="3" t="s">
        <v>2622</v>
      </c>
      <c r="D349" s="4" t="s">
        <v>2562</v>
      </c>
      <c r="E349" s="5">
        <v>4761000</v>
      </c>
      <c r="F349" s="6"/>
      <c r="G349" s="6"/>
      <c r="H349" s="5">
        <v>4761000</v>
      </c>
      <c r="I349" s="43">
        <v>53941800</v>
      </c>
      <c r="J349" s="43">
        <v>0</v>
      </c>
      <c r="K349" s="43">
        <v>0</v>
      </c>
      <c r="L349" s="8">
        <f t="shared" si="11"/>
        <v>58702800</v>
      </c>
      <c r="M349" s="17">
        <v>43798</v>
      </c>
      <c r="N349" s="17">
        <v>44043</v>
      </c>
      <c r="O349" s="11" t="s">
        <v>3251</v>
      </c>
      <c r="P349" s="9" t="s">
        <v>551</v>
      </c>
      <c r="Q349" s="3" t="s">
        <v>2622</v>
      </c>
      <c r="R349" s="20">
        <v>1023949511</v>
      </c>
      <c r="S349" s="13" t="s">
        <v>2623</v>
      </c>
      <c r="T349" s="13" t="s">
        <v>2624</v>
      </c>
      <c r="U349" s="14" t="s">
        <v>2625</v>
      </c>
      <c r="V349" s="13" t="s">
        <v>26</v>
      </c>
    </row>
    <row r="350" spans="1:22" ht="114" hidden="1" customHeight="1" x14ac:dyDescent="0.2">
      <c r="A350" s="2" t="s">
        <v>2616</v>
      </c>
      <c r="B350" s="9" t="s">
        <v>2560</v>
      </c>
      <c r="C350" s="3" t="s">
        <v>2617</v>
      </c>
      <c r="D350" s="4" t="s">
        <v>2562</v>
      </c>
      <c r="E350" s="5">
        <v>4924460</v>
      </c>
      <c r="F350" s="41">
        <v>1784800</v>
      </c>
      <c r="G350" s="38">
        <v>7028780</v>
      </c>
      <c r="H350" s="5">
        <v>4924460</v>
      </c>
      <c r="I350" s="43">
        <f>46749560+1784800</f>
        <v>48534360</v>
      </c>
      <c r="J350" s="43">
        <v>0</v>
      </c>
      <c r="K350" s="43">
        <v>0</v>
      </c>
      <c r="L350" s="8">
        <f t="shared" si="11"/>
        <v>53458820</v>
      </c>
      <c r="M350" s="17">
        <v>43798</v>
      </c>
      <c r="N350" s="17">
        <v>44165</v>
      </c>
      <c r="O350" s="11" t="s">
        <v>3251</v>
      </c>
      <c r="P350" s="9" t="s">
        <v>551</v>
      </c>
      <c r="Q350" s="3" t="s">
        <v>2617</v>
      </c>
      <c r="R350" s="20">
        <v>1140885823</v>
      </c>
      <c r="S350" s="13" t="s">
        <v>2618</v>
      </c>
      <c r="T350" s="13" t="s">
        <v>2619</v>
      </c>
      <c r="U350" s="14" t="s">
        <v>2620</v>
      </c>
      <c r="V350" s="13" t="s">
        <v>26</v>
      </c>
    </row>
    <row r="351" spans="1:22" ht="114" hidden="1" customHeight="1" x14ac:dyDescent="0.2">
      <c r="A351" s="2" t="s">
        <v>2611</v>
      </c>
      <c r="B351" s="9" t="s">
        <v>2560</v>
      </c>
      <c r="C351" s="3" t="s">
        <v>2612</v>
      </c>
      <c r="D351" s="4" t="s">
        <v>2562</v>
      </c>
      <c r="E351" s="5">
        <v>4761000</v>
      </c>
      <c r="F351" s="6">
        <v>1784800</v>
      </c>
      <c r="G351" s="6"/>
      <c r="H351" s="5">
        <v>4761000</v>
      </c>
      <c r="I351" s="43">
        <f>53941800+1784800</f>
        <v>55726600</v>
      </c>
      <c r="J351" s="43">
        <v>0</v>
      </c>
      <c r="K351" s="43">
        <v>0</v>
      </c>
      <c r="L351" s="8">
        <f t="shared" si="11"/>
        <v>60487600</v>
      </c>
      <c r="M351" s="17">
        <v>43798</v>
      </c>
      <c r="N351" s="17">
        <v>44165</v>
      </c>
      <c r="O351" s="11" t="s">
        <v>3251</v>
      </c>
      <c r="P351" s="9" t="s">
        <v>551</v>
      </c>
      <c r="Q351" s="3" t="s">
        <v>2612</v>
      </c>
      <c r="R351" s="20">
        <v>1152194100</v>
      </c>
      <c r="S351" s="13" t="s">
        <v>2613</v>
      </c>
      <c r="T351" s="13" t="s">
        <v>2614</v>
      </c>
      <c r="U351" s="14" t="s">
        <v>2615</v>
      </c>
      <c r="V351" s="13" t="s">
        <v>26</v>
      </c>
    </row>
    <row r="352" spans="1:22" ht="114" hidden="1" customHeight="1" x14ac:dyDescent="0.2">
      <c r="A352" s="2" t="s">
        <v>2661</v>
      </c>
      <c r="B352" s="9" t="s">
        <v>2560</v>
      </c>
      <c r="C352" s="3" t="s">
        <v>2662</v>
      </c>
      <c r="D352" s="4" t="s">
        <v>2562</v>
      </c>
      <c r="E352" s="5">
        <v>4761000</v>
      </c>
      <c r="F352" s="6">
        <v>1784800</v>
      </c>
      <c r="G352" s="6"/>
      <c r="H352" s="5">
        <v>4761000</v>
      </c>
      <c r="I352" s="43">
        <f>53941800+1784800</f>
        <v>55726600</v>
      </c>
      <c r="J352" s="43">
        <v>0</v>
      </c>
      <c r="K352" s="43">
        <v>0</v>
      </c>
      <c r="L352" s="8">
        <f t="shared" si="11"/>
        <v>60487600</v>
      </c>
      <c r="M352" s="17">
        <v>43798</v>
      </c>
      <c r="N352" s="17">
        <v>44165</v>
      </c>
      <c r="O352" s="11" t="s">
        <v>3251</v>
      </c>
      <c r="P352" s="9" t="s">
        <v>551</v>
      </c>
      <c r="Q352" s="3" t="s">
        <v>2662</v>
      </c>
      <c r="R352" s="20">
        <v>1032467678</v>
      </c>
      <c r="S352" s="13" t="s">
        <v>2663</v>
      </c>
      <c r="T352" s="13" t="s">
        <v>2664</v>
      </c>
      <c r="U352" s="14" t="s">
        <v>2665</v>
      </c>
      <c r="V352" s="13" t="s">
        <v>26</v>
      </c>
    </row>
    <row r="353" spans="1:22" ht="114" hidden="1" customHeight="1" x14ac:dyDescent="0.2">
      <c r="A353" s="2" t="s">
        <v>2666</v>
      </c>
      <c r="B353" s="9" t="s">
        <v>2560</v>
      </c>
      <c r="C353" s="3" t="s">
        <v>2667</v>
      </c>
      <c r="D353" s="4" t="s">
        <v>2562</v>
      </c>
      <c r="E353" s="5">
        <v>4761000</v>
      </c>
      <c r="F353" s="6"/>
      <c r="G353" s="6"/>
      <c r="H353" s="5">
        <v>4761000</v>
      </c>
      <c r="I353" s="43">
        <v>53941800</v>
      </c>
      <c r="J353" s="43">
        <v>0</v>
      </c>
      <c r="K353" s="43">
        <v>0</v>
      </c>
      <c r="L353" s="8">
        <f t="shared" si="11"/>
        <v>58702800</v>
      </c>
      <c r="M353" s="17">
        <v>43798</v>
      </c>
      <c r="N353" s="17">
        <v>43830</v>
      </c>
      <c r="O353" s="11" t="s">
        <v>3251</v>
      </c>
      <c r="P353" s="9" t="s">
        <v>551</v>
      </c>
      <c r="Q353" s="3" t="s">
        <v>2667</v>
      </c>
      <c r="R353" s="20">
        <v>1121841920</v>
      </c>
      <c r="S353" s="13" t="s">
        <v>2668</v>
      </c>
      <c r="T353" s="13" t="s">
        <v>2669</v>
      </c>
      <c r="U353" s="14" t="s">
        <v>2670</v>
      </c>
      <c r="V353" s="13" t="s">
        <v>26</v>
      </c>
    </row>
    <row r="354" spans="1:22" ht="114" hidden="1" customHeight="1" x14ac:dyDescent="0.2">
      <c r="A354" s="2" t="s">
        <v>2671</v>
      </c>
      <c r="B354" s="9" t="s">
        <v>2560</v>
      </c>
      <c r="C354" s="3" t="s">
        <v>2672</v>
      </c>
      <c r="D354" s="4" t="s">
        <v>2562</v>
      </c>
      <c r="E354" s="5">
        <v>4761000</v>
      </c>
      <c r="F354" s="6"/>
      <c r="G354" s="6"/>
      <c r="H354" s="5">
        <v>4761000</v>
      </c>
      <c r="I354" s="43">
        <v>53941800</v>
      </c>
      <c r="J354" s="43">
        <v>0</v>
      </c>
      <c r="K354" s="43">
        <v>0</v>
      </c>
      <c r="L354" s="8">
        <f t="shared" si="11"/>
        <v>58702800</v>
      </c>
      <c r="M354" s="17">
        <v>43798</v>
      </c>
      <c r="N354" s="17">
        <v>44043</v>
      </c>
      <c r="O354" s="11" t="s">
        <v>3251</v>
      </c>
      <c r="P354" s="9" t="s">
        <v>551</v>
      </c>
      <c r="Q354" s="3" t="s">
        <v>2672</v>
      </c>
      <c r="R354" s="20">
        <v>1012417297</v>
      </c>
      <c r="S354" s="13" t="s">
        <v>2673</v>
      </c>
      <c r="T354" s="13" t="s">
        <v>2674</v>
      </c>
      <c r="U354" s="14" t="s">
        <v>2675</v>
      </c>
      <c r="V354" s="13" t="s">
        <v>26</v>
      </c>
    </row>
    <row r="355" spans="1:22" ht="114" hidden="1" customHeight="1" x14ac:dyDescent="0.2">
      <c r="A355" s="2" t="s">
        <v>2840</v>
      </c>
      <c r="B355" s="9" t="s">
        <v>2841</v>
      </c>
      <c r="C355" s="3" t="s">
        <v>2842</v>
      </c>
      <c r="D355" s="4" t="s">
        <v>2843</v>
      </c>
      <c r="E355" s="5">
        <v>8441365</v>
      </c>
      <c r="F355" s="6"/>
      <c r="G355" s="6"/>
      <c r="H355" s="5">
        <v>8441365</v>
      </c>
      <c r="I355" s="43">
        <v>29271841</v>
      </c>
      <c r="J355" s="43">
        <v>0</v>
      </c>
      <c r="K355" s="43">
        <v>0</v>
      </c>
      <c r="L355" s="8">
        <f t="shared" si="11"/>
        <v>37713206</v>
      </c>
      <c r="M355" s="17">
        <v>43798</v>
      </c>
      <c r="N355" s="17">
        <v>43933</v>
      </c>
      <c r="O355" s="11" t="s">
        <v>3251</v>
      </c>
      <c r="P355" s="9" t="s">
        <v>551</v>
      </c>
      <c r="Q355" s="3" t="s">
        <v>2842</v>
      </c>
      <c r="R355" s="20">
        <v>79737161</v>
      </c>
      <c r="S355" s="13" t="s">
        <v>2844</v>
      </c>
      <c r="T355" s="13" t="s">
        <v>2845</v>
      </c>
      <c r="U355" s="14"/>
      <c r="V355" s="13" t="s">
        <v>26</v>
      </c>
    </row>
    <row r="356" spans="1:22" ht="114" hidden="1" customHeight="1" x14ac:dyDescent="0.2">
      <c r="A356" s="2" t="s">
        <v>2846</v>
      </c>
      <c r="B356" s="9" t="s">
        <v>2841</v>
      </c>
      <c r="C356" s="3" t="s">
        <v>569</v>
      </c>
      <c r="D356" s="4" t="s">
        <v>2843</v>
      </c>
      <c r="E356" s="5">
        <v>8441365</v>
      </c>
      <c r="F356" s="6"/>
      <c r="G356" s="6"/>
      <c r="H356" s="5">
        <v>8441365</v>
      </c>
      <c r="I356" s="43">
        <v>95640666</v>
      </c>
      <c r="J356" s="43">
        <v>0</v>
      </c>
      <c r="K356" s="43">
        <v>0</v>
      </c>
      <c r="L356" s="8">
        <f t="shared" si="11"/>
        <v>104082031</v>
      </c>
      <c r="M356" s="17">
        <v>43798</v>
      </c>
      <c r="N356" s="17">
        <v>44165</v>
      </c>
      <c r="O356" s="11" t="s">
        <v>3251</v>
      </c>
      <c r="P356" s="9" t="s">
        <v>551</v>
      </c>
      <c r="Q356" s="3" t="s">
        <v>569</v>
      </c>
      <c r="R356" s="20">
        <v>79413473</v>
      </c>
      <c r="S356" s="13" t="s">
        <v>2847</v>
      </c>
      <c r="T356" s="13" t="s">
        <v>574</v>
      </c>
      <c r="U356" s="14" t="s">
        <v>2848</v>
      </c>
      <c r="V356" s="13" t="s">
        <v>26</v>
      </c>
    </row>
    <row r="357" spans="1:22" ht="114" hidden="1" customHeight="1" x14ac:dyDescent="0.2">
      <c r="A357" s="2" t="s">
        <v>2849</v>
      </c>
      <c r="B357" s="9" t="s">
        <v>2841</v>
      </c>
      <c r="C357" s="3" t="s">
        <v>2850</v>
      </c>
      <c r="D357" s="4" t="s">
        <v>2843</v>
      </c>
      <c r="E357" s="5">
        <v>8441365</v>
      </c>
      <c r="F357" s="6"/>
      <c r="G357" s="6"/>
      <c r="H357" s="5">
        <v>8441365</v>
      </c>
      <c r="I357" s="43">
        <v>95640666</v>
      </c>
      <c r="J357" s="43">
        <v>0</v>
      </c>
      <c r="K357" s="43">
        <v>0</v>
      </c>
      <c r="L357" s="8">
        <f t="shared" si="11"/>
        <v>104082031</v>
      </c>
      <c r="M357" s="17">
        <v>43798</v>
      </c>
      <c r="N357" s="17">
        <v>44165</v>
      </c>
      <c r="O357" s="11" t="s">
        <v>3251</v>
      </c>
      <c r="P357" s="9" t="s">
        <v>551</v>
      </c>
      <c r="Q357" s="3" t="s">
        <v>2850</v>
      </c>
      <c r="R357" s="20">
        <v>46458286</v>
      </c>
      <c r="S357" s="13" t="s">
        <v>2851</v>
      </c>
      <c r="T357" s="13" t="s">
        <v>2852</v>
      </c>
      <c r="U357" s="14" t="s">
        <v>2853</v>
      </c>
      <c r="V357" s="13" t="s">
        <v>26</v>
      </c>
    </row>
    <row r="358" spans="1:22" ht="114" hidden="1" customHeight="1" x14ac:dyDescent="0.2">
      <c r="A358" s="2" t="s">
        <v>2854</v>
      </c>
      <c r="B358" s="9" t="s">
        <v>2841</v>
      </c>
      <c r="C358" s="3" t="s">
        <v>2855</v>
      </c>
      <c r="D358" s="4" t="s">
        <v>2843</v>
      </c>
      <c r="E358" s="5">
        <v>8441365</v>
      </c>
      <c r="F358" s="25"/>
      <c r="G358" s="25">
        <v>26083818</v>
      </c>
      <c r="H358" s="5">
        <v>8441365</v>
      </c>
      <c r="I358" s="43">
        <f>95640666-26083818</f>
        <v>69556848</v>
      </c>
      <c r="J358" s="43">
        <v>0</v>
      </c>
      <c r="K358" s="43">
        <v>0</v>
      </c>
      <c r="L358" s="8">
        <f t="shared" si="11"/>
        <v>77998213</v>
      </c>
      <c r="M358" s="17">
        <v>43798</v>
      </c>
      <c r="N358" s="17">
        <v>44075</v>
      </c>
      <c r="O358" s="11" t="s">
        <v>3251</v>
      </c>
      <c r="P358" s="9" t="s">
        <v>551</v>
      </c>
      <c r="Q358" s="3" t="s">
        <v>2855</v>
      </c>
      <c r="R358" s="20">
        <v>53121268</v>
      </c>
      <c r="S358" s="13" t="s">
        <v>2856</v>
      </c>
      <c r="T358" s="13" t="s">
        <v>2857</v>
      </c>
      <c r="U358" s="14" t="s">
        <v>2858</v>
      </c>
      <c r="V358" s="13" t="s">
        <v>26</v>
      </c>
    </row>
    <row r="359" spans="1:22" ht="114" hidden="1" customHeight="1" x14ac:dyDescent="0.2">
      <c r="A359" s="2" t="s">
        <v>2859</v>
      </c>
      <c r="B359" s="9" t="s">
        <v>2841</v>
      </c>
      <c r="C359" s="3" t="s">
        <v>2860</v>
      </c>
      <c r="D359" s="4" t="s">
        <v>2843</v>
      </c>
      <c r="E359" s="5">
        <v>8441365</v>
      </c>
      <c r="F359" s="6"/>
      <c r="G359" s="6"/>
      <c r="H359" s="5">
        <v>8441365</v>
      </c>
      <c r="I359" s="43">
        <v>95640666</v>
      </c>
      <c r="J359" s="43">
        <v>0</v>
      </c>
      <c r="K359" s="43">
        <v>0</v>
      </c>
      <c r="L359" s="8">
        <f t="shared" ref="L359:L386" si="12">SUM(H359:K359)</f>
        <v>104082031</v>
      </c>
      <c r="M359" s="17">
        <v>43798</v>
      </c>
      <c r="N359" s="17">
        <v>44165</v>
      </c>
      <c r="O359" s="11" t="s">
        <v>3251</v>
      </c>
      <c r="P359" s="9" t="s">
        <v>551</v>
      </c>
      <c r="Q359" s="3" t="s">
        <v>2860</v>
      </c>
      <c r="R359" s="20">
        <v>1053770627</v>
      </c>
      <c r="S359" s="13" t="s">
        <v>2861</v>
      </c>
      <c r="T359" s="13" t="s">
        <v>2862</v>
      </c>
      <c r="U359" s="14" t="s">
        <v>2863</v>
      </c>
      <c r="V359" s="13" t="s">
        <v>26</v>
      </c>
    </row>
    <row r="360" spans="1:22" ht="114" hidden="1" customHeight="1" x14ac:dyDescent="0.2">
      <c r="A360" s="2" t="s">
        <v>2864</v>
      </c>
      <c r="B360" s="9" t="s">
        <v>2841</v>
      </c>
      <c r="C360" s="3" t="s">
        <v>2865</v>
      </c>
      <c r="D360" s="4" t="s">
        <v>2843</v>
      </c>
      <c r="E360" s="5">
        <v>8441365</v>
      </c>
      <c r="F360" s="6"/>
      <c r="G360" s="6"/>
      <c r="H360" s="5">
        <v>8441365</v>
      </c>
      <c r="I360" s="43">
        <v>95640666</v>
      </c>
      <c r="J360" s="43">
        <v>0</v>
      </c>
      <c r="K360" s="43">
        <v>0</v>
      </c>
      <c r="L360" s="8">
        <f t="shared" si="12"/>
        <v>104082031</v>
      </c>
      <c r="M360" s="17">
        <v>43798</v>
      </c>
      <c r="N360" s="17">
        <v>44165</v>
      </c>
      <c r="O360" s="11" t="s">
        <v>3251</v>
      </c>
      <c r="P360" s="9" t="s">
        <v>551</v>
      </c>
      <c r="Q360" s="3" t="s">
        <v>2865</v>
      </c>
      <c r="R360" s="20">
        <v>79556420</v>
      </c>
      <c r="S360" s="13" t="s">
        <v>2866</v>
      </c>
      <c r="T360" s="13"/>
      <c r="U360" s="14"/>
      <c r="V360" s="13" t="s">
        <v>26</v>
      </c>
    </row>
    <row r="361" spans="1:22" ht="114" hidden="1" customHeight="1" x14ac:dyDescent="0.2">
      <c r="A361" s="2" t="s">
        <v>2867</v>
      </c>
      <c r="B361" s="9" t="s">
        <v>2841</v>
      </c>
      <c r="C361" s="3" t="s">
        <v>2868</v>
      </c>
      <c r="D361" s="4" t="s">
        <v>2843</v>
      </c>
      <c r="E361" s="5">
        <v>8441365</v>
      </c>
      <c r="F361" s="6"/>
      <c r="G361" s="6"/>
      <c r="H361" s="5">
        <v>8441365</v>
      </c>
      <c r="I361" s="43">
        <v>95640666</v>
      </c>
      <c r="J361" s="43">
        <v>0</v>
      </c>
      <c r="K361" s="43">
        <v>0</v>
      </c>
      <c r="L361" s="8">
        <f t="shared" si="12"/>
        <v>104082031</v>
      </c>
      <c r="M361" s="17">
        <v>43798</v>
      </c>
      <c r="N361" s="17">
        <v>44165</v>
      </c>
      <c r="O361" s="11" t="s">
        <v>3251</v>
      </c>
      <c r="P361" s="9" t="s">
        <v>551</v>
      </c>
      <c r="Q361" s="3" t="s">
        <v>2868</v>
      </c>
      <c r="R361" s="20">
        <v>79652679</v>
      </c>
      <c r="S361" s="13" t="s">
        <v>2869</v>
      </c>
      <c r="T361" s="13" t="s">
        <v>2870</v>
      </c>
      <c r="U361" s="14" t="s">
        <v>2871</v>
      </c>
      <c r="V361" s="13" t="s">
        <v>26</v>
      </c>
    </row>
    <row r="362" spans="1:22" ht="114" hidden="1" customHeight="1" x14ac:dyDescent="0.2">
      <c r="A362" s="2" t="s">
        <v>2872</v>
      </c>
      <c r="B362" s="9" t="s">
        <v>2841</v>
      </c>
      <c r="C362" s="3" t="s">
        <v>2873</v>
      </c>
      <c r="D362" s="4" t="s">
        <v>2843</v>
      </c>
      <c r="E362" s="5">
        <v>8441365</v>
      </c>
      <c r="F362" s="6"/>
      <c r="G362" s="6"/>
      <c r="H362" s="5">
        <v>8441365</v>
      </c>
      <c r="I362" s="43">
        <v>95640666</v>
      </c>
      <c r="J362" s="43">
        <v>0</v>
      </c>
      <c r="K362" s="43">
        <v>0</v>
      </c>
      <c r="L362" s="8">
        <f t="shared" si="12"/>
        <v>104082031</v>
      </c>
      <c r="M362" s="17">
        <v>43798</v>
      </c>
      <c r="N362" s="17">
        <v>44165</v>
      </c>
      <c r="O362" s="11" t="s">
        <v>3251</v>
      </c>
      <c r="P362" s="9" t="s">
        <v>551</v>
      </c>
      <c r="Q362" s="3" t="s">
        <v>2873</v>
      </c>
      <c r="R362" s="20">
        <v>79435816</v>
      </c>
      <c r="S362" s="13" t="s">
        <v>2874</v>
      </c>
      <c r="T362" s="13"/>
      <c r="U362" s="14" t="s">
        <v>2875</v>
      </c>
      <c r="V362" s="13" t="s">
        <v>26</v>
      </c>
    </row>
    <row r="363" spans="1:22" ht="114" hidden="1" customHeight="1" x14ac:dyDescent="0.2">
      <c r="A363" s="2" t="s">
        <v>2762</v>
      </c>
      <c r="B363" s="9" t="s">
        <v>2763</v>
      </c>
      <c r="C363" s="3" t="s">
        <v>2764</v>
      </c>
      <c r="D363" s="4" t="s">
        <v>2765</v>
      </c>
      <c r="E363" s="5">
        <v>20000000</v>
      </c>
      <c r="F363" s="6"/>
      <c r="G363" s="6"/>
      <c r="H363" s="5">
        <v>20000000</v>
      </c>
      <c r="I363" s="43">
        <v>220000000</v>
      </c>
      <c r="J363" s="43">
        <v>0</v>
      </c>
      <c r="K363" s="43">
        <v>0</v>
      </c>
      <c r="L363" s="8">
        <f t="shared" si="12"/>
        <v>240000000</v>
      </c>
      <c r="M363" s="17">
        <v>43798</v>
      </c>
      <c r="N363" s="17">
        <v>44165</v>
      </c>
      <c r="O363" s="11" t="s">
        <v>2549</v>
      </c>
      <c r="P363" s="9" t="s">
        <v>615</v>
      </c>
      <c r="Q363" s="3" t="s">
        <v>2766</v>
      </c>
      <c r="R363" s="20" t="s">
        <v>2767</v>
      </c>
      <c r="S363" s="13" t="s">
        <v>2768</v>
      </c>
      <c r="T363" s="13" t="s">
        <v>2769</v>
      </c>
      <c r="U363" s="14" t="s">
        <v>2770</v>
      </c>
      <c r="V363" s="13" t="s">
        <v>26</v>
      </c>
    </row>
    <row r="364" spans="1:22" ht="114" hidden="1" customHeight="1" x14ac:dyDescent="0.2">
      <c r="A364" s="2" t="s">
        <v>2545</v>
      </c>
      <c r="B364" s="9" t="s">
        <v>2546</v>
      </c>
      <c r="C364" s="3" t="s">
        <v>2547</v>
      </c>
      <c r="D364" s="4" t="s">
        <v>2548</v>
      </c>
      <c r="E364" s="5">
        <v>8461550</v>
      </c>
      <c r="F364" s="6"/>
      <c r="G364" s="6"/>
      <c r="H364" s="5">
        <v>8461550</v>
      </c>
      <c r="I364" s="43">
        <v>95869367</v>
      </c>
      <c r="J364" s="43">
        <v>0</v>
      </c>
      <c r="K364" s="43">
        <v>0</v>
      </c>
      <c r="L364" s="8">
        <f t="shared" si="12"/>
        <v>104330917</v>
      </c>
      <c r="M364" s="17">
        <v>43798</v>
      </c>
      <c r="N364" s="17">
        <v>44165</v>
      </c>
      <c r="O364" s="11" t="s">
        <v>2549</v>
      </c>
      <c r="P364" s="9" t="s">
        <v>615</v>
      </c>
      <c r="Q364" s="3" t="s">
        <v>2547</v>
      </c>
      <c r="R364" s="20">
        <v>79940101</v>
      </c>
      <c r="S364" s="13" t="s">
        <v>2550</v>
      </c>
      <c r="T364" s="13" t="s">
        <v>2551</v>
      </c>
      <c r="U364" s="14" t="s">
        <v>2552</v>
      </c>
      <c r="V364" s="13" t="s">
        <v>26</v>
      </c>
    </row>
    <row r="365" spans="1:22" ht="114" hidden="1" customHeight="1" x14ac:dyDescent="0.2">
      <c r="A365" s="2" t="s">
        <v>2680</v>
      </c>
      <c r="B365" s="9" t="s">
        <v>2560</v>
      </c>
      <c r="C365" s="3" t="s">
        <v>2681</v>
      </c>
      <c r="D365" s="4" t="s">
        <v>2562</v>
      </c>
      <c r="E365" s="5">
        <v>4761000</v>
      </c>
      <c r="F365" s="6">
        <v>1784800</v>
      </c>
      <c r="G365" s="6"/>
      <c r="H365" s="5">
        <v>4761000</v>
      </c>
      <c r="I365" s="43">
        <v>53941800</v>
      </c>
      <c r="J365" s="43">
        <v>0</v>
      </c>
      <c r="K365" s="43">
        <v>0</v>
      </c>
      <c r="L365" s="8">
        <f t="shared" si="12"/>
        <v>58702800</v>
      </c>
      <c r="M365" s="17">
        <v>43798</v>
      </c>
      <c r="N365" s="17">
        <v>44165</v>
      </c>
      <c r="O365" s="11" t="s">
        <v>3251</v>
      </c>
      <c r="P365" s="9" t="s">
        <v>551</v>
      </c>
      <c r="Q365" s="3" t="s">
        <v>2681</v>
      </c>
      <c r="R365" s="20">
        <v>1085313366</v>
      </c>
      <c r="S365" s="13" t="s">
        <v>2682</v>
      </c>
      <c r="T365" s="13" t="s">
        <v>2683</v>
      </c>
      <c r="U365" s="14" t="s">
        <v>2684</v>
      </c>
      <c r="V365" s="13" t="s">
        <v>26</v>
      </c>
    </row>
    <row r="366" spans="1:22" ht="114" hidden="1" customHeight="1" x14ac:dyDescent="0.2">
      <c r="A366" s="2" t="s">
        <v>3051</v>
      </c>
      <c r="B366" s="9" t="s">
        <v>3087</v>
      </c>
      <c r="C366" s="3" t="s">
        <v>3195</v>
      </c>
      <c r="D366" s="4" t="s">
        <v>3196</v>
      </c>
      <c r="E366" s="5">
        <v>9127000</v>
      </c>
      <c r="F366" s="6"/>
      <c r="G366" s="6"/>
      <c r="H366" s="5">
        <v>9127000</v>
      </c>
      <c r="I366" s="43">
        <v>121000000</v>
      </c>
      <c r="J366" s="43">
        <v>0</v>
      </c>
      <c r="K366" s="43">
        <v>0</v>
      </c>
      <c r="L366" s="8">
        <f t="shared" si="12"/>
        <v>130127000</v>
      </c>
      <c r="M366" s="17">
        <v>43798</v>
      </c>
      <c r="N366" s="17">
        <v>44286</v>
      </c>
      <c r="O366" s="11" t="s">
        <v>2199</v>
      </c>
      <c r="P366" s="9" t="s">
        <v>551</v>
      </c>
      <c r="Q366" s="3" t="s">
        <v>3197</v>
      </c>
      <c r="R366" s="20">
        <v>53067860</v>
      </c>
      <c r="S366" s="13" t="s">
        <v>3198</v>
      </c>
      <c r="T366" s="13" t="s">
        <v>3199</v>
      </c>
      <c r="U366" s="14" t="s">
        <v>3200</v>
      </c>
      <c r="V366" s="13" t="s">
        <v>26</v>
      </c>
    </row>
    <row r="367" spans="1:22" ht="114" hidden="1" customHeight="1" x14ac:dyDescent="0.2">
      <c r="A367" s="2" t="s">
        <v>3052</v>
      </c>
      <c r="B367" s="9" t="s">
        <v>3089</v>
      </c>
      <c r="C367" s="3" t="s">
        <v>3088</v>
      </c>
      <c r="D367" s="4" t="s">
        <v>3190</v>
      </c>
      <c r="E367" s="5">
        <v>9127000</v>
      </c>
      <c r="F367" s="6"/>
      <c r="G367" s="6"/>
      <c r="H367" s="5">
        <v>9127000</v>
      </c>
      <c r="I367" s="43">
        <v>82000000</v>
      </c>
      <c r="J367" s="43">
        <v>0</v>
      </c>
      <c r="K367" s="43">
        <v>0</v>
      </c>
      <c r="L367" s="8">
        <f t="shared" si="12"/>
        <v>91127000</v>
      </c>
      <c r="M367" s="17">
        <v>43798</v>
      </c>
      <c r="N367" s="17">
        <v>44165</v>
      </c>
      <c r="O367" s="11" t="s">
        <v>2199</v>
      </c>
      <c r="P367" s="9" t="s">
        <v>551</v>
      </c>
      <c r="Q367" s="3" t="s">
        <v>3191</v>
      </c>
      <c r="R367" s="20">
        <v>51812114</v>
      </c>
      <c r="S367" s="13" t="s">
        <v>3192</v>
      </c>
      <c r="T367" s="13" t="s">
        <v>3193</v>
      </c>
      <c r="U367" s="14" t="s">
        <v>3194</v>
      </c>
      <c r="V367" s="13" t="s">
        <v>26</v>
      </c>
    </row>
    <row r="368" spans="1:22" ht="114" hidden="1" customHeight="1" x14ac:dyDescent="0.2">
      <c r="A368" s="2" t="s">
        <v>3053</v>
      </c>
      <c r="B368" s="9" t="s">
        <v>3092</v>
      </c>
      <c r="C368" s="3" t="s">
        <v>3090</v>
      </c>
      <c r="D368" s="4" t="s">
        <v>3186</v>
      </c>
      <c r="E368" s="5">
        <v>8000000</v>
      </c>
      <c r="F368" s="6"/>
      <c r="G368" s="6"/>
      <c r="H368" s="5">
        <v>8000000</v>
      </c>
      <c r="I368" s="43">
        <v>82000000</v>
      </c>
      <c r="J368" s="43">
        <v>0</v>
      </c>
      <c r="K368" s="43">
        <v>0</v>
      </c>
      <c r="L368" s="8">
        <f t="shared" si="12"/>
        <v>90000000</v>
      </c>
      <c r="M368" s="17">
        <v>43798</v>
      </c>
      <c r="N368" s="17">
        <v>44285</v>
      </c>
      <c r="O368" s="11" t="s">
        <v>2199</v>
      </c>
      <c r="P368" s="9" t="s">
        <v>551</v>
      </c>
      <c r="Q368" s="3" t="s">
        <v>3090</v>
      </c>
      <c r="R368" s="20">
        <v>51903255</v>
      </c>
      <c r="S368" s="13" t="s">
        <v>3187</v>
      </c>
      <c r="T368" s="13" t="s">
        <v>3188</v>
      </c>
      <c r="U368" s="14" t="s">
        <v>3189</v>
      </c>
      <c r="V368" s="13" t="s">
        <v>26</v>
      </c>
    </row>
    <row r="369" spans="1:22" ht="114" hidden="1" customHeight="1" x14ac:dyDescent="0.2">
      <c r="A369" s="2" t="s">
        <v>3054</v>
      </c>
      <c r="B369" s="9" t="s">
        <v>3091</v>
      </c>
      <c r="C369" s="3" t="s">
        <v>3181</v>
      </c>
      <c r="D369" s="4" t="s">
        <v>3182</v>
      </c>
      <c r="E369" s="5">
        <v>4761000</v>
      </c>
      <c r="F369" s="6"/>
      <c r="G369" s="6"/>
      <c r="H369" s="5">
        <v>4761000</v>
      </c>
      <c r="I369" s="43">
        <v>53941800</v>
      </c>
      <c r="J369" s="43">
        <v>0</v>
      </c>
      <c r="K369" s="43">
        <v>0</v>
      </c>
      <c r="L369" s="8">
        <f t="shared" si="12"/>
        <v>58702800</v>
      </c>
      <c r="M369" s="17">
        <v>43798</v>
      </c>
      <c r="N369" s="17">
        <v>44165</v>
      </c>
      <c r="O369" s="11" t="s">
        <v>2199</v>
      </c>
      <c r="P369" s="9" t="s">
        <v>551</v>
      </c>
      <c r="Q369" s="3" t="s">
        <v>3181</v>
      </c>
      <c r="R369" s="20">
        <v>1053776499</v>
      </c>
      <c r="S369" s="13" t="s">
        <v>3183</v>
      </c>
      <c r="T369" s="13" t="s">
        <v>3184</v>
      </c>
      <c r="U369" s="14" t="s">
        <v>3185</v>
      </c>
      <c r="V369" s="13" t="s">
        <v>26</v>
      </c>
    </row>
    <row r="370" spans="1:22" ht="114" hidden="1" customHeight="1" x14ac:dyDescent="0.2">
      <c r="A370" s="2" t="s">
        <v>2991</v>
      </c>
      <c r="B370" s="9" t="s">
        <v>2992</v>
      </c>
      <c r="C370" s="3" t="s">
        <v>922</v>
      </c>
      <c r="D370" s="4" t="s">
        <v>2993</v>
      </c>
      <c r="E370" s="5">
        <v>30000000</v>
      </c>
      <c r="F370" s="6"/>
      <c r="G370" s="6"/>
      <c r="H370" s="5">
        <v>30000000</v>
      </c>
      <c r="I370" s="43">
        <v>0</v>
      </c>
      <c r="J370" s="43">
        <v>0</v>
      </c>
      <c r="K370" s="43">
        <v>0</v>
      </c>
      <c r="L370" s="8">
        <f t="shared" si="12"/>
        <v>30000000</v>
      </c>
      <c r="M370" s="17">
        <v>43830</v>
      </c>
      <c r="N370" s="17">
        <v>44165</v>
      </c>
      <c r="O370" s="11" t="s">
        <v>2139</v>
      </c>
      <c r="P370" s="9" t="s">
        <v>567</v>
      </c>
      <c r="Q370" s="3" t="s">
        <v>2994</v>
      </c>
      <c r="R370" s="20" t="s">
        <v>925</v>
      </c>
      <c r="S370" s="13" t="s">
        <v>2995</v>
      </c>
      <c r="T370" s="13">
        <v>3381177</v>
      </c>
      <c r="U370" s="14" t="s">
        <v>2996</v>
      </c>
      <c r="V370" s="13" t="s">
        <v>26</v>
      </c>
    </row>
    <row r="371" spans="1:22" ht="114" hidden="1" customHeight="1" x14ac:dyDescent="0.2">
      <c r="A371" s="2" t="s">
        <v>2497</v>
      </c>
      <c r="B371" s="9" t="s">
        <v>2498</v>
      </c>
      <c r="C371" s="3" t="s">
        <v>2499</v>
      </c>
      <c r="D371" s="4" t="s">
        <v>2500</v>
      </c>
      <c r="E371" s="5">
        <v>53790000</v>
      </c>
      <c r="F371" s="6"/>
      <c r="G371" s="6"/>
      <c r="H371" s="5">
        <v>53790000</v>
      </c>
      <c r="I371" s="43">
        <v>0</v>
      </c>
      <c r="J371" s="43">
        <v>0</v>
      </c>
      <c r="K371" s="43">
        <v>0</v>
      </c>
      <c r="L371" s="8">
        <f t="shared" si="12"/>
        <v>53790000</v>
      </c>
      <c r="M371" s="17">
        <v>43802</v>
      </c>
      <c r="N371" s="17">
        <v>43861</v>
      </c>
      <c r="O371" s="11" t="s">
        <v>538</v>
      </c>
      <c r="P371" s="9" t="s">
        <v>615</v>
      </c>
      <c r="Q371" s="3" t="s">
        <v>2501</v>
      </c>
      <c r="R371" s="20" t="s">
        <v>2502</v>
      </c>
      <c r="S371" s="13" t="s">
        <v>2503</v>
      </c>
      <c r="T371" s="13" t="s">
        <v>2504</v>
      </c>
      <c r="U371" s="14" t="s">
        <v>2505</v>
      </c>
      <c r="V371" s="13" t="s">
        <v>26</v>
      </c>
    </row>
    <row r="372" spans="1:22" ht="114" hidden="1" customHeight="1" x14ac:dyDescent="0.2">
      <c r="A372" s="2" t="s">
        <v>2773</v>
      </c>
      <c r="B372" s="9" t="s">
        <v>2774</v>
      </c>
      <c r="C372" s="3" t="s">
        <v>2775</v>
      </c>
      <c r="D372" s="4" t="s">
        <v>2776</v>
      </c>
      <c r="E372" s="5">
        <v>8461550</v>
      </c>
      <c r="F372" s="6"/>
      <c r="G372" s="6"/>
      <c r="H372" s="5">
        <v>8461550</v>
      </c>
      <c r="I372" s="43">
        <v>95869367</v>
      </c>
      <c r="J372" s="43">
        <v>0</v>
      </c>
      <c r="K372" s="43">
        <v>0</v>
      </c>
      <c r="L372" s="8">
        <f t="shared" si="12"/>
        <v>104330917</v>
      </c>
      <c r="M372" s="17">
        <v>43803</v>
      </c>
      <c r="N372" s="17">
        <v>44165</v>
      </c>
      <c r="O372" s="11" t="s">
        <v>2777</v>
      </c>
      <c r="P372" s="9" t="s">
        <v>551</v>
      </c>
      <c r="Q372" s="3" t="s">
        <v>2775</v>
      </c>
      <c r="R372" s="20">
        <v>52068827</v>
      </c>
      <c r="S372" s="13" t="s">
        <v>2778</v>
      </c>
      <c r="T372" s="13" t="s">
        <v>2779</v>
      </c>
      <c r="U372" s="14" t="s">
        <v>2780</v>
      </c>
      <c r="V372" s="13" t="s">
        <v>26</v>
      </c>
    </row>
    <row r="373" spans="1:22" ht="114" hidden="1" customHeight="1" x14ac:dyDescent="0.2">
      <c r="A373" s="2" t="s">
        <v>2688</v>
      </c>
      <c r="B373" s="9" t="s">
        <v>2689</v>
      </c>
      <c r="C373" s="3" t="s">
        <v>2690</v>
      </c>
      <c r="D373" s="4" t="s">
        <v>2691</v>
      </c>
      <c r="E373" s="5">
        <v>5500000</v>
      </c>
      <c r="F373" s="6"/>
      <c r="G373" s="6"/>
      <c r="H373" s="5">
        <v>5500000</v>
      </c>
      <c r="I373" s="43">
        <v>62315000</v>
      </c>
      <c r="J373" s="43">
        <v>0</v>
      </c>
      <c r="K373" s="43">
        <v>0</v>
      </c>
      <c r="L373" s="8">
        <f t="shared" si="12"/>
        <v>67815000</v>
      </c>
      <c r="M373" s="17">
        <v>43802</v>
      </c>
      <c r="N373" s="17">
        <v>44155</v>
      </c>
      <c r="O373" s="11" t="s">
        <v>950</v>
      </c>
      <c r="P373" s="9" t="s">
        <v>551</v>
      </c>
      <c r="Q373" s="3" t="s">
        <v>2690</v>
      </c>
      <c r="R373" s="20">
        <v>1020771175</v>
      </c>
      <c r="S373" s="13" t="s">
        <v>2692</v>
      </c>
      <c r="T373" s="13" t="s">
        <v>2693</v>
      </c>
      <c r="U373" s="14" t="s">
        <v>2694</v>
      </c>
      <c r="V373" s="13" t="s">
        <v>26</v>
      </c>
    </row>
    <row r="374" spans="1:22" ht="114" hidden="1" customHeight="1" x14ac:dyDescent="0.2">
      <c r="A374" s="2" t="s">
        <v>2540</v>
      </c>
      <c r="B374" s="9" t="s">
        <v>2541</v>
      </c>
      <c r="C374" s="3" t="s">
        <v>2274</v>
      </c>
      <c r="D374" s="4" t="s">
        <v>2542</v>
      </c>
      <c r="E374" s="5">
        <v>21186675</v>
      </c>
      <c r="F374" s="6"/>
      <c r="G374" s="6"/>
      <c r="H374" s="5">
        <v>21186675</v>
      </c>
      <c r="I374" s="43">
        <v>0</v>
      </c>
      <c r="J374" s="43">
        <v>0</v>
      </c>
      <c r="K374" s="43">
        <v>0</v>
      </c>
      <c r="L374" s="8">
        <f t="shared" si="12"/>
        <v>21186675</v>
      </c>
      <c r="M374" s="17">
        <v>43803</v>
      </c>
      <c r="N374" s="17">
        <v>43830</v>
      </c>
      <c r="O374" s="11" t="s">
        <v>2537</v>
      </c>
      <c r="P374" s="9" t="s">
        <v>551</v>
      </c>
      <c r="Q374" s="3" t="s">
        <v>135</v>
      </c>
      <c r="R374" s="20" t="s">
        <v>404</v>
      </c>
      <c r="S374" s="13" t="s">
        <v>2543</v>
      </c>
      <c r="T374" s="13">
        <v>2889858</v>
      </c>
      <c r="U374" s="14" t="s">
        <v>2544</v>
      </c>
      <c r="V374" s="13" t="s">
        <v>26</v>
      </c>
    </row>
    <row r="375" spans="1:22" ht="114" hidden="1" customHeight="1" x14ac:dyDescent="0.2">
      <c r="A375" s="2" t="s">
        <v>2534</v>
      </c>
      <c r="B375" s="9" t="s">
        <v>2535</v>
      </c>
      <c r="C375" s="3" t="s">
        <v>866</v>
      </c>
      <c r="D375" s="4" t="s">
        <v>2536</v>
      </c>
      <c r="E375" s="5">
        <v>46410000</v>
      </c>
      <c r="F375" s="6"/>
      <c r="G375" s="6"/>
      <c r="H375" s="5">
        <v>46410000</v>
      </c>
      <c r="I375" s="43">
        <v>0</v>
      </c>
      <c r="J375" s="43">
        <v>0</v>
      </c>
      <c r="K375" s="43">
        <v>0</v>
      </c>
      <c r="L375" s="8">
        <f t="shared" si="12"/>
        <v>46410000</v>
      </c>
      <c r="M375" s="17">
        <v>43803</v>
      </c>
      <c r="N375" s="17">
        <v>43830</v>
      </c>
      <c r="O375" s="11" t="s">
        <v>2537</v>
      </c>
      <c r="P375" s="9" t="s">
        <v>551</v>
      </c>
      <c r="Q375" s="3" t="s">
        <v>869</v>
      </c>
      <c r="R375" s="20" t="s">
        <v>870</v>
      </c>
      <c r="S375" s="13" t="s">
        <v>2538</v>
      </c>
      <c r="T375" s="13">
        <v>8125007</v>
      </c>
      <c r="U375" s="14" t="s">
        <v>2539</v>
      </c>
      <c r="V375" s="13" t="s">
        <v>26</v>
      </c>
    </row>
    <row r="376" spans="1:22" ht="114" hidden="1" customHeight="1" x14ac:dyDescent="0.2">
      <c r="A376" s="2" t="s">
        <v>2559</v>
      </c>
      <c r="B376" s="9" t="s">
        <v>2560</v>
      </c>
      <c r="C376" s="3" t="s">
        <v>2561</v>
      </c>
      <c r="D376" s="4" t="s">
        <v>2562</v>
      </c>
      <c r="E376" s="5">
        <v>4761000</v>
      </c>
      <c r="F376" s="6">
        <v>1784800</v>
      </c>
      <c r="G376" s="6"/>
      <c r="H376" s="5">
        <v>4761000</v>
      </c>
      <c r="I376" s="43">
        <f>53941800+1784800</f>
        <v>55726600</v>
      </c>
      <c r="J376" s="43">
        <v>0</v>
      </c>
      <c r="K376" s="43">
        <v>0</v>
      </c>
      <c r="L376" s="8">
        <f t="shared" si="12"/>
        <v>60487600</v>
      </c>
      <c r="M376" s="17">
        <v>43802</v>
      </c>
      <c r="N376" s="17">
        <v>44165</v>
      </c>
      <c r="O376" s="11" t="s">
        <v>3251</v>
      </c>
      <c r="P376" s="9" t="s">
        <v>551</v>
      </c>
      <c r="Q376" s="3" t="s">
        <v>2561</v>
      </c>
      <c r="R376" s="20">
        <v>1085316593</v>
      </c>
      <c r="S376" s="13" t="s">
        <v>2563</v>
      </c>
      <c r="T376" s="13" t="s">
        <v>2564</v>
      </c>
      <c r="U376" s="14" t="s">
        <v>2565</v>
      </c>
      <c r="V376" s="13" t="s">
        <v>26</v>
      </c>
    </row>
    <row r="377" spans="1:22" ht="114" hidden="1" customHeight="1" x14ac:dyDescent="0.2">
      <c r="A377" s="2" t="s">
        <v>2586</v>
      </c>
      <c r="B377" s="9" t="s">
        <v>2560</v>
      </c>
      <c r="C377" s="3" t="s">
        <v>2587</v>
      </c>
      <c r="D377" s="4" t="s">
        <v>2562</v>
      </c>
      <c r="E377" s="5">
        <v>58702800</v>
      </c>
      <c r="F377" s="27"/>
      <c r="G377" s="25">
        <v>48895200</v>
      </c>
      <c r="H377" s="5">
        <f>58702800-48895200</f>
        <v>9807600</v>
      </c>
      <c r="I377" s="43">
        <v>0</v>
      </c>
      <c r="J377" s="43">
        <v>0</v>
      </c>
      <c r="K377" s="43">
        <v>0</v>
      </c>
      <c r="L377" s="8">
        <f t="shared" si="12"/>
        <v>9807600</v>
      </c>
      <c r="M377" s="17">
        <v>43802</v>
      </c>
      <c r="N377" s="17">
        <v>44165</v>
      </c>
      <c r="O377" s="11" t="s">
        <v>3251</v>
      </c>
      <c r="P377" s="9" t="s">
        <v>551</v>
      </c>
      <c r="Q377" s="3" t="s">
        <v>2587</v>
      </c>
      <c r="R377" s="20">
        <v>1057592967</v>
      </c>
      <c r="S377" s="13" t="s">
        <v>2588</v>
      </c>
      <c r="T377" s="13" t="s">
        <v>2589</v>
      </c>
      <c r="U377" s="14" t="s">
        <v>2590</v>
      </c>
      <c r="V377" s="13" t="s">
        <v>26</v>
      </c>
    </row>
    <row r="378" spans="1:22" ht="114" hidden="1" customHeight="1" x14ac:dyDescent="0.2">
      <c r="A378" s="2" t="s">
        <v>2742</v>
      </c>
      <c r="B378" s="9" t="s">
        <v>2560</v>
      </c>
      <c r="C378" s="3" t="s">
        <v>2743</v>
      </c>
      <c r="D378" s="4" t="s">
        <v>2562</v>
      </c>
      <c r="E378" s="5">
        <v>58702800</v>
      </c>
      <c r="F378" s="27"/>
      <c r="G378" s="25">
        <v>39230400</v>
      </c>
      <c r="H378" s="5">
        <f>58702800-39230400</f>
        <v>19472400</v>
      </c>
      <c r="I378" s="43">
        <v>0</v>
      </c>
      <c r="J378" s="43">
        <v>0</v>
      </c>
      <c r="K378" s="43">
        <v>0</v>
      </c>
      <c r="L378" s="8">
        <f t="shared" si="12"/>
        <v>19472400</v>
      </c>
      <c r="M378" s="17">
        <v>43802</v>
      </c>
      <c r="N378" s="17">
        <v>43922</v>
      </c>
      <c r="O378" s="11" t="s">
        <v>3251</v>
      </c>
      <c r="P378" s="9" t="s">
        <v>551</v>
      </c>
      <c r="Q378" s="3" t="s">
        <v>2743</v>
      </c>
      <c r="R378" s="20">
        <v>1015443838</v>
      </c>
      <c r="S378" s="13" t="s">
        <v>2744</v>
      </c>
      <c r="T378" s="13" t="s">
        <v>2745</v>
      </c>
      <c r="U378" s="14" t="s">
        <v>2746</v>
      </c>
      <c r="V378" s="13" t="s">
        <v>26</v>
      </c>
    </row>
    <row r="379" spans="1:22" ht="114" hidden="1" customHeight="1" x14ac:dyDescent="0.2">
      <c r="A379" s="2" t="s">
        <v>2737</v>
      </c>
      <c r="B379" s="9" t="s">
        <v>2560</v>
      </c>
      <c r="C379" s="3" t="s">
        <v>2738</v>
      </c>
      <c r="D379" s="4" t="s">
        <v>2562</v>
      </c>
      <c r="E379" s="5">
        <v>4761000</v>
      </c>
      <c r="F379" s="6">
        <v>1784800</v>
      </c>
      <c r="G379" s="6"/>
      <c r="H379" s="5">
        <v>4761000</v>
      </c>
      <c r="I379" s="43">
        <f>53941800+1784800</f>
        <v>55726600</v>
      </c>
      <c r="J379" s="43">
        <v>0</v>
      </c>
      <c r="K379" s="43">
        <v>0</v>
      </c>
      <c r="L379" s="8">
        <f t="shared" si="12"/>
        <v>60487600</v>
      </c>
      <c r="M379" s="17">
        <v>43802</v>
      </c>
      <c r="N379" s="17">
        <v>44165</v>
      </c>
      <c r="O379" s="11" t="s">
        <v>3251</v>
      </c>
      <c r="P379" s="9" t="s">
        <v>551</v>
      </c>
      <c r="Q379" s="3" t="s">
        <v>2738</v>
      </c>
      <c r="R379" s="20">
        <v>63543224</v>
      </c>
      <c r="S379" s="13" t="s">
        <v>2739</v>
      </c>
      <c r="T379" s="13" t="s">
        <v>2740</v>
      </c>
      <c r="U379" s="14" t="s">
        <v>2741</v>
      </c>
      <c r="V379" s="13" t="s">
        <v>26</v>
      </c>
    </row>
    <row r="380" spans="1:22" ht="170.25" hidden="1" customHeight="1" x14ac:dyDescent="0.2">
      <c r="A380" s="2" t="s">
        <v>2997</v>
      </c>
      <c r="B380" s="9" t="s">
        <v>2998</v>
      </c>
      <c r="C380" s="3" t="s">
        <v>2999</v>
      </c>
      <c r="D380" s="4" t="s">
        <v>3000</v>
      </c>
      <c r="E380" s="5">
        <v>256977882</v>
      </c>
      <c r="F380" s="6">
        <v>92263199</v>
      </c>
      <c r="G380" s="6"/>
      <c r="H380" s="5">
        <v>256977882</v>
      </c>
      <c r="I380" s="43">
        <v>92263199</v>
      </c>
      <c r="J380" s="43">
        <v>0</v>
      </c>
      <c r="K380" s="43">
        <v>0</v>
      </c>
      <c r="L380" s="8">
        <f t="shared" si="12"/>
        <v>349241081</v>
      </c>
      <c r="M380" s="17">
        <v>43802</v>
      </c>
      <c r="N380" s="17">
        <v>44196</v>
      </c>
      <c r="O380" s="11" t="s">
        <v>385</v>
      </c>
      <c r="P380" s="9" t="s">
        <v>567</v>
      </c>
      <c r="Q380" s="3" t="s">
        <v>3001</v>
      </c>
      <c r="R380" s="20" t="s">
        <v>3002</v>
      </c>
      <c r="S380" s="13" t="s">
        <v>3003</v>
      </c>
      <c r="T380" s="13" t="s">
        <v>3004</v>
      </c>
      <c r="U380" s="14" t="s">
        <v>3005</v>
      </c>
      <c r="V380" s="13" t="s">
        <v>26</v>
      </c>
    </row>
    <row r="381" spans="1:22" ht="114" hidden="1" customHeight="1" x14ac:dyDescent="0.2">
      <c r="A381" s="2" t="s">
        <v>2974</v>
      </c>
      <c r="B381" s="9" t="s">
        <v>2951</v>
      </c>
      <c r="C381" s="3" t="s">
        <v>2975</v>
      </c>
      <c r="D381" s="4" t="s">
        <v>2953</v>
      </c>
      <c r="E381" s="5">
        <v>4400000</v>
      </c>
      <c r="F381" s="6"/>
      <c r="G381" s="6"/>
      <c r="H381" s="5">
        <v>4400000</v>
      </c>
      <c r="I381" s="43">
        <v>49852000</v>
      </c>
      <c r="J381" s="43">
        <v>0</v>
      </c>
      <c r="K381" s="43">
        <v>0</v>
      </c>
      <c r="L381" s="8">
        <f t="shared" si="12"/>
        <v>54252000</v>
      </c>
      <c r="M381" s="17">
        <v>43812</v>
      </c>
      <c r="N381" s="17">
        <v>44165</v>
      </c>
      <c r="O381" s="11" t="s">
        <v>2954</v>
      </c>
      <c r="P381" s="9" t="s">
        <v>551</v>
      </c>
      <c r="Q381" s="3" t="s">
        <v>2976</v>
      </c>
      <c r="R381" s="20">
        <v>51986990</v>
      </c>
      <c r="S381" s="13" t="s">
        <v>2977</v>
      </c>
      <c r="T381" s="13" t="s">
        <v>2978</v>
      </c>
      <c r="U381" s="14" t="s">
        <v>2979</v>
      </c>
      <c r="V381" s="13" t="s">
        <v>26</v>
      </c>
    </row>
    <row r="382" spans="1:22" ht="114" hidden="1" customHeight="1" x14ac:dyDescent="0.2">
      <c r="A382" s="2" t="s">
        <v>2980</v>
      </c>
      <c r="B382" s="9" t="s">
        <v>2951</v>
      </c>
      <c r="C382" s="3" t="s">
        <v>3161</v>
      </c>
      <c r="D382" s="4" t="s">
        <v>2953</v>
      </c>
      <c r="E382" s="5">
        <v>4400000</v>
      </c>
      <c r="F382" s="6"/>
      <c r="G382" s="6"/>
      <c r="H382" s="5">
        <v>4400000</v>
      </c>
      <c r="I382" s="43">
        <v>49852000</v>
      </c>
      <c r="J382" s="43">
        <v>0</v>
      </c>
      <c r="K382" s="43">
        <v>0</v>
      </c>
      <c r="L382" s="8">
        <f t="shared" si="12"/>
        <v>54252000</v>
      </c>
      <c r="M382" s="17">
        <v>43812</v>
      </c>
      <c r="N382" s="17">
        <v>44165</v>
      </c>
      <c r="O382" s="11" t="s">
        <v>2954</v>
      </c>
      <c r="P382" s="9" t="s">
        <v>551</v>
      </c>
      <c r="Q382" s="3" t="s">
        <v>2981</v>
      </c>
      <c r="R382" s="20">
        <v>79384568</v>
      </c>
      <c r="S382" s="13" t="s">
        <v>2982</v>
      </c>
      <c r="T382" s="13" t="s">
        <v>2983</v>
      </c>
      <c r="U382" s="14" t="s">
        <v>2984</v>
      </c>
      <c r="V382" s="13" t="s">
        <v>26</v>
      </c>
    </row>
    <row r="383" spans="1:22" ht="114" hidden="1" customHeight="1" x14ac:dyDescent="0.2">
      <c r="A383" s="2" t="s">
        <v>2950</v>
      </c>
      <c r="B383" s="9" t="s">
        <v>2951</v>
      </c>
      <c r="C383" s="3" t="s">
        <v>2952</v>
      </c>
      <c r="D383" s="4" t="s">
        <v>2953</v>
      </c>
      <c r="E383" s="5">
        <v>4400000</v>
      </c>
      <c r="F383" s="6"/>
      <c r="G383" s="6"/>
      <c r="H383" s="5">
        <v>4400000</v>
      </c>
      <c r="I383" s="43">
        <v>49852000</v>
      </c>
      <c r="J383" s="43">
        <v>0</v>
      </c>
      <c r="K383" s="43">
        <v>0</v>
      </c>
      <c r="L383" s="8">
        <f t="shared" si="12"/>
        <v>54252000</v>
      </c>
      <c r="M383" s="17">
        <v>43812</v>
      </c>
      <c r="N383" s="17">
        <v>44165</v>
      </c>
      <c r="O383" s="11" t="s">
        <v>2954</v>
      </c>
      <c r="P383" s="9" t="s">
        <v>551</v>
      </c>
      <c r="Q383" s="3" t="s">
        <v>2952</v>
      </c>
      <c r="R383" s="20">
        <v>79483401</v>
      </c>
      <c r="S383" s="13" t="s">
        <v>2955</v>
      </c>
      <c r="T383" s="13" t="s">
        <v>2956</v>
      </c>
      <c r="U383" s="14" t="s">
        <v>2957</v>
      </c>
      <c r="V383" s="13" t="s">
        <v>26</v>
      </c>
    </row>
    <row r="384" spans="1:22" ht="114" hidden="1" customHeight="1" x14ac:dyDescent="0.2">
      <c r="A384" s="2" t="s">
        <v>2964</v>
      </c>
      <c r="B384" s="9" t="s">
        <v>2951</v>
      </c>
      <c r="C384" s="3" t="s">
        <v>2965</v>
      </c>
      <c r="D384" s="4" t="s">
        <v>2953</v>
      </c>
      <c r="E384" s="5">
        <v>4400000</v>
      </c>
      <c r="F384" s="6"/>
      <c r="G384" s="6"/>
      <c r="H384" s="5">
        <v>4400000</v>
      </c>
      <c r="I384" s="43">
        <v>49852000</v>
      </c>
      <c r="J384" s="43">
        <v>0</v>
      </c>
      <c r="K384" s="43">
        <v>0</v>
      </c>
      <c r="L384" s="8">
        <f t="shared" si="12"/>
        <v>54252000</v>
      </c>
      <c r="M384" s="17">
        <v>43812</v>
      </c>
      <c r="N384" s="17">
        <v>44165</v>
      </c>
      <c r="O384" s="11" t="s">
        <v>2954</v>
      </c>
      <c r="P384" s="9" t="s">
        <v>551</v>
      </c>
      <c r="Q384" s="3" t="s">
        <v>2965</v>
      </c>
      <c r="R384" s="20">
        <v>52444617</v>
      </c>
      <c r="S384" s="13" t="s">
        <v>2966</v>
      </c>
      <c r="T384" s="13" t="s">
        <v>2967</v>
      </c>
      <c r="U384" s="14" t="s">
        <v>2968</v>
      </c>
      <c r="V384" s="13" t="s">
        <v>26</v>
      </c>
    </row>
    <row r="385" spans="1:22" ht="114" hidden="1" customHeight="1" x14ac:dyDescent="0.2">
      <c r="A385" s="2" t="s">
        <v>2958</v>
      </c>
      <c r="B385" s="9" t="s">
        <v>2951</v>
      </c>
      <c r="C385" s="3" t="s">
        <v>2959</v>
      </c>
      <c r="D385" s="4" t="s">
        <v>2953</v>
      </c>
      <c r="E385" s="5">
        <v>4400000</v>
      </c>
      <c r="F385" s="6"/>
      <c r="G385" s="6"/>
      <c r="H385" s="5">
        <v>4400000</v>
      </c>
      <c r="I385" s="43">
        <v>49852000</v>
      </c>
      <c r="J385" s="43">
        <v>0</v>
      </c>
      <c r="K385" s="43">
        <v>0</v>
      </c>
      <c r="L385" s="8">
        <f t="shared" si="12"/>
        <v>54252000</v>
      </c>
      <c r="M385" s="17">
        <v>43812</v>
      </c>
      <c r="N385" s="17">
        <v>44165</v>
      </c>
      <c r="O385" s="11" t="s">
        <v>2954</v>
      </c>
      <c r="P385" s="9" t="s">
        <v>551</v>
      </c>
      <c r="Q385" s="3" t="s">
        <v>2960</v>
      </c>
      <c r="R385" s="20">
        <v>63318815</v>
      </c>
      <c r="S385" s="13" t="s">
        <v>2961</v>
      </c>
      <c r="T385" s="13" t="s">
        <v>2962</v>
      </c>
      <c r="U385" s="14" t="s">
        <v>2963</v>
      </c>
      <c r="V385" s="13" t="s">
        <v>26</v>
      </c>
    </row>
    <row r="386" spans="1:22" ht="114" hidden="1" customHeight="1" x14ac:dyDescent="0.2">
      <c r="A386" s="2" t="s">
        <v>2969</v>
      </c>
      <c r="B386" s="9" t="s">
        <v>2951</v>
      </c>
      <c r="C386" s="3" t="s">
        <v>2970</v>
      </c>
      <c r="D386" s="4" t="s">
        <v>2953</v>
      </c>
      <c r="E386" s="5">
        <v>4400000</v>
      </c>
      <c r="F386" s="6"/>
      <c r="G386" s="6"/>
      <c r="H386" s="5">
        <v>4400000</v>
      </c>
      <c r="I386" s="43">
        <v>49852000</v>
      </c>
      <c r="J386" s="43">
        <v>0</v>
      </c>
      <c r="K386" s="43">
        <v>0</v>
      </c>
      <c r="L386" s="8">
        <f t="shared" si="12"/>
        <v>54252000</v>
      </c>
      <c r="M386" s="17">
        <v>43812</v>
      </c>
      <c r="N386" s="17">
        <v>44165</v>
      </c>
      <c r="O386" s="11" t="s">
        <v>2954</v>
      </c>
      <c r="P386" s="9" t="s">
        <v>551</v>
      </c>
      <c r="Q386" s="3" t="s">
        <v>2970</v>
      </c>
      <c r="R386" s="20">
        <v>52423525</v>
      </c>
      <c r="S386" s="13" t="s">
        <v>2971</v>
      </c>
      <c r="T386" s="13" t="s">
        <v>2972</v>
      </c>
      <c r="U386" s="14" t="s">
        <v>2973</v>
      </c>
      <c r="V386" s="13" t="s">
        <v>26</v>
      </c>
    </row>
    <row r="387" spans="1:22" ht="114" customHeight="1" x14ac:dyDescent="0.2">
      <c r="A387" s="2" t="s">
        <v>2519</v>
      </c>
      <c r="B387" s="9" t="s">
        <v>2520</v>
      </c>
      <c r="C387" s="3" t="s">
        <v>2521</v>
      </c>
      <c r="D387" s="4" t="s">
        <v>2522</v>
      </c>
      <c r="E387" s="5" t="s">
        <v>20</v>
      </c>
      <c r="F387" s="6"/>
      <c r="G387" s="6"/>
      <c r="H387" s="5" t="s">
        <v>20</v>
      </c>
      <c r="I387" s="43">
        <v>0</v>
      </c>
      <c r="J387" s="43">
        <v>0</v>
      </c>
      <c r="K387" s="43">
        <v>0</v>
      </c>
      <c r="L387" s="8" t="s">
        <v>20</v>
      </c>
      <c r="M387" s="17">
        <v>43805</v>
      </c>
      <c r="N387" s="17">
        <v>44926</v>
      </c>
      <c r="O387" s="10" t="s">
        <v>1657</v>
      </c>
      <c r="P387" s="9" t="s">
        <v>567</v>
      </c>
      <c r="Q387" s="3" t="s">
        <v>2521</v>
      </c>
      <c r="R387" s="20" t="s">
        <v>2528</v>
      </c>
      <c r="S387" s="13" t="s">
        <v>2523</v>
      </c>
      <c r="T387" s="13">
        <v>3214921316</v>
      </c>
      <c r="U387" s="14" t="s">
        <v>2524</v>
      </c>
      <c r="V387" s="13" t="s">
        <v>26</v>
      </c>
    </row>
    <row r="388" spans="1:22" ht="114" hidden="1" customHeight="1" x14ac:dyDescent="0.2">
      <c r="A388" s="2" t="s">
        <v>3055</v>
      </c>
      <c r="B388" s="9" t="s">
        <v>3093</v>
      </c>
      <c r="C388" s="3" t="s">
        <v>3094</v>
      </c>
      <c r="D388" s="4" t="s">
        <v>3276</v>
      </c>
      <c r="E388" s="5">
        <v>257657824</v>
      </c>
      <c r="F388" s="6"/>
      <c r="G388" s="6"/>
      <c r="H388" s="5">
        <v>257657824</v>
      </c>
      <c r="I388" s="43">
        <v>0</v>
      </c>
      <c r="J388" s="43">
        <v>0</v>
      </c>
      <c r="K388" s="43">
        <v>0</v>
      </c>
      <c r="L388" s="8">
        <f t="shared" ref="L388:L419" si="13">SUM(H388:K388)</f>
        <v>257657824</v>
      </c>
      <c r="M388" s="17">
        <v>43803</v>
      </c>
      <c r="N388" s="17">
        <v>43869</v>
      </c>
      <c r="O388" s="10" t="s">
        <v>1470</v>
      </c>
      <c r="P388" s="9" t="s">
        <v>567</v>
      </c>
      <c r="Q388" s="3" t="s">
        <v>3239</v>
      </c>
      <c r="R388" s="20" t="s">
        <v>3242</v>
      </c>
      <c r="S388" s="13" t="s">
        <v>3240</v>
      </c>
      <c r="T388" s="13">
        <v>5225475</v>
      </c>
      <c r="U388" s="14" t="s">
        <v>3241</v>
      </c>
      <c r="V388" s="13" t="s">
        <v>26</v>
      </c>
    </row>
    <row r="389" spans="1:22" ht="114" hidden="1" customHeight="1" x14ac:dyDescent="0.2">
      <c r="A389" s="2" t="s">
        <v>3056</v>
      </c>
      <c r="B389" s="9" t="s">
        <v>3095</v>
      </c>
      <c r="C389" s="3" t="s">
        <v>211</v>
      </c>
      <c r="D389" s="4" t="s">
        <v>3138</v>
      </c>
      <c r="E389" s="5">
        <v>14752845</v>
      </c>
      <c r="F389" s="6"/>
      <c r="G389" s="6"/>
      <c r="H389" s="5">
        <v>14752845</v>
      </c>
      <c r="I389" s="43">
        <v>0</v>
      </c>
      <c r="J389" s="43">
        <v>0</v>
      </c>
      <c r="K389" s="43">
        <v>0</v>
      </c>
      <c r="L389" s="8">
        <f t="shared" si="13"/>
        <v>14752845</v>
      </c>
      <c r="M389" s="17">
        <v>43805</v>
      </c>
      <c r="N389" s="17">
        <v>43951</v>
      </c>
      <c r="O389" s="11" t="s">
        <v>387</v>
      </c>
      <c r="P389" s="9" t="s">
        <v>551</v>
      </c>
      <c r="Q389" s="3" t="s">
        <v>214</v>
      </c>
      <c r="R389" s="20" t="s">
        <v>443</v>
      </c>
      <c r="S389" s="13" t="s">
        <v>3157</v>
      </c>
      <c r="T389" s="13">
        <v>4441177</v>
      </c>
      <c r="U389" s="14" t="s">
        <v>3158</v>
      </c>
      <c r="V389" s="13" t="s">
        <v>26</v>
      </c>
    </row>
    <row r="390" spans="1:22" ht="114" customHeight="1" x14ac:dyDescent="0.2">
      <c r="A390" s="23" t="s">
        <v>3057</v>
      </c>
      <c r="B390" s="9" t="s">
        <v>3096</v>
      </c>
      <c r="C390" s="3" t="s">
        <v>3097</v>
      </c>
      <c r="D390" s="4" t="s">
        <v>3274</v>
      </c>
      <c r="E390" s="5">
        <v>74000000</v>
      </c>
      <c r="F390" s="6"/>
      <c r="G390" s="25">
        <v>250000000</v>
      </c>
      <c r="H390" s="5">
        <v>74000000</v>
      </c>
      <c r="I390" s="43">
        <f>891000000-250000000</f>
        <v>641000000</v>
      </c>
      <c r="J390" s="43">
        <v>918450000</v>
      </c>
      <c r="K390" s="43">
        <v>552255000</v>
      </c>
      <c r="L390" s="8">
        <f t="shared" si="13"/>
        <v>2185705000</v>
      </c>
      <c r="M390" s="17">
        <v>43808</v>
      </c>
      <c r="N390" s="17">
        <v>44773</v>
      </c>
      <c r="O390" s="11" t="s">
        <v>3234</v>
      </c>
      <c r="P390" s="9" t="s">
        <v>551</v>
      </c>
      <c r="Q390" s="3" t="s">
        <v>3235</v>
      </c>
      <c r="R390" s="3" t="s">
        <v>3238</v>
      </c>
      <c r="S390" s="3" t="s">
        <v>3237</v>
      </c>
      <c r="T390" s="3">
        <v>3101786</v>
      </c>
      <c r="U390" s="14" t="s">
        <v>3236</v>
      </c>
      <c r="V390" s="13" t="s">
        <v>26</v>
      </c>
    </row>
    <row r="391" spans="1:22" ht="114" customHeight="1" x14ac:dyDescent="0.2">
      <c r="A391" s="2" t="s">
        <v>3058</v>
      </c>
      <c r="B391" s="9" t="s">
        <v>3096</v>
      </c>
      <c r="C391" s="3" t="s">
        <v>204</v>
      </c>
      <c r="D391" s="4" t="s">
        <v>3274</v>
      </c>
      <c r="E391" s="5">
        <v>20000000</v>
      </c>
      <c r="F391" s="6"/>
      <c r="G391" s="6"/>
      <c r="H391" s="5">
        <v>20000000</v>
      </c>
      <c r="I391" s="43">
        <v>227000000</v>
      </c>
      <c r="J391" s="43">
        <v>233810000</v>
      </c>
      <c r="K391" s="43">
        <v>140480000</v>
      </c>
      <c r="L391" s="8">
        <f t="shared" si="13"/>
        <v>621290000</v>
      </c>
      <c r="M391" s="17">
        <v>43808</v>
      </c>
      <c r="N391" s="17">
        <v>44773</v>
      </c>
      <c r="O391" s="11" t="s">
        <v>606</v>
      </c>
      <c r="P391" s="9" t="s">
        <v>551</v>
      </c>
      <c r="Q391" s="3" t="s">
        <v>3231</v>
      </c>
      <c r="R391" s="3" t="s">
        <v>441</v>
      </c>
      <c r="S391" s="3" t="s">
        <v>3232</v>
      </c>
      <c r="T391" s="3">
        <v>8985371</v>
      </c>
      <c r="U391" s="14" t="s">
        <v>3233</v>
      </c>
      <c r="V391" s="13" t="s">
        <v>26</v>
      </c>
    </row>
    <row r="392" spans="1:22" ht="114" customHeight="1" x14ac:dyDescent="0.2">
      <c r="A392" s="2" t="s">
        <v>3059</v>
      </c>
      <c r="B392" s="9" t="s">
        <v>3096</v>
      </c>
      <c r="C392" s="3" t="s">
        <v>752</v>
      </c>
      <c r="D392" s="4" t="s">
        <v>3274</v>
      </c>
      <c r="E392" s="5">
        <v>26000000</v>
      </c>
      <c r="F392" s="6"/>
      <c r="G392" s="6"/>
      <c r="H392" s="5">
        <v>26000000</v>
      </c>
      <c r="I392" s="43">
        <v>300000000</v>
      </c>
      <c r="J392" s="43">
        <v>309000000</v>
      </c>
      <c r="K392" s="43">
        <v>185657000</v>
      </c>
      <c r="L392" s="8">
        <f t="shared" si="13"/>
        <v>820657000</v>
      </c>
      <c r="M392" s="17">
        <v>43808</v>
      </c>
      <c r="N392" s="17">
        <v>44773</v>
      </c>
      <c r="O392" s="11" t="s">
        <v>3227</v>
      </c>
      <c r="P392" s="9" t="s">
        <v>551</v>
      </c>
      <c r="Q392" s="3" t="s">
        <v>3228</v>
      </c>
      <c r="R392" s="3" t="s">
        <v>757</v>
      </c>
      <c r="S392" s="3" t="s">
        <v>3229</v>
      </c>
      <c r="T392" s="13">
        <v>7455954</v>
      </c>
      <c r="U392" s="14" t="s">
        <v>3230</v>
      </c>
      <c r="V392" s="13" t="s">
        <v>26</v>
      </c>
    </row>
    <row r="393" spans="1:22" ht="114" customHeight="1" x14ac:dyDescent="0.2">
      <c r="A393" s="2" t="s">
        <v>3060</v>
      </c>
      <c r="B393" s="9" t="s">
        <v>3096</v>
      </c>
      <c r="C393" s="3" t="s">
        <v>3098</v>
      </c>
      <c r="D393" s="4" t="s">
        <v>3274</v>
      </c>
      <c r="E393" s="5">
        <v>13000000</v>
      </c>
      <c r="F393" s="6"/>
      <c r="G393" s="6"/>
      <c r="H393" s="5">
        <v>13000000</v>
      </c>
      <c r="I393" s="43">
        <v>185000000</v>
      </c>
      <c r="J393" s="43">
        <v>190550000</v>
      </c>
      <c r="K393" s="43">
        <v>114489000</v>
      </c>
      <c r="L393" s="8">
        <f t="shared" si="13"/>
        <v>503039000</v>
      </c>
      <c r="M393" s="17">
        <v>43808</v>
      </c>
      <c r="N393" s="17">
        <v>44773</v>
      </c>
      <c r="O393" s="11" t="s">
        <v>3221</v>
      </c>
      <c r="P393" s="9" t="s">
        <v>551</v>
      </c>
      <c r="Q393" s="3" t="s">
        <v>1265</v>
      </c>
      <c r="R393" s="20" t="s">
        <v>1269</v>
      </c>
      <c r="S393" s="13" t="s">
        <v>3226</v>
      </c>
      <c r="T393" s="13">
        <v>2589640</v>
      </c>
      <c r="U393" s="14" t="s">
        <v>3225</v>
      </c>
      <c r="V393" s="13" t="s">
        <v>26</v>
      </c>
    </row>
    <row r="394" spans="1:22" ht="114" customHeight="1" x14ac:dyDescent="0.2">
      <c r="A394" s="2" t="s">
        <v>3061</v>
      </c>
      <c r="B394" s="9" t="s">
        <v>3096</v>
      </c>
      <c r="C394" s="3" t="s">
        <v>1271</v>
      </c>
      <c r="D394" s="4" t="s">
        <v>3274</v>
      </c>
      <c r="E394" s="5">
        <v>3007000</v>
      </c>
      <c r="F394" s="6"/>
      <c r="G394" s="6"/>
      <c r="H394" s="5">
        <v>3007000</v>
      </c>
      <c r="I394" s="43">
        <v>64870000</v>
      </c>
      <c r="J394" s="43">
        <v>66816100</v>
      </c>
      <c r="K394" s="43">
        <v>53350000</v>
      </c>
      <c r="L394" s="8">
        <f t="shared" si="13"/>
        <v>188043100</v>
      </c>
      <c r="M394" s="17">
        <v>43808</v>
      </c>
      <c r="N394" s="17">
        <v>44773</v>
      </c>
      <c r="O394" s="11" t="s">
        <v>3221</v>
      </c>
      <c r="P394" s="9" t="s">
        <v>551</v>
      </c>
      <c r="Q394" s="3" t="s">
        <v>3222</v>
      </c>
      <c r="R394" s="20" t="s">
        <v>1276</v>
      </c>
      <c r="S394" s="13" t="s">
        <v>3223</v>
      </c>
      <c r="T394" s="13">
        <v>7420169</v>
      </c>
      <c r="U394" s="14" t="s">
        <v>3224</v>
      </c>
      <c r="V394" s="13" t="s">
        <v>26</v>
      </c>
    </row>
    <row r="395" spans="1:22" ht="114" customHeight="1" x14ac:dyDescent="0.2">
      <c r="A395" s="2" t="s">
        <v>3062</v>
      </c>
      <c r="B395" s="9" t="s">
        <v>3096</v>
      </c>
      <c r="C395" s="3" t="s">
        <v>1000</v>
      </c>
      <c r="D395" s="4" t="s">
        <v>3274</v>
      </c>
      <c r="E395" s="5">
        <v>29000000</v>
      </c>
      <c r="F395" s="25"/>
      <c r="G395" s="25">
        <v>260000000</v>
      </c>
      <c r="H395" s="5">
        <v>29000000</v>
      </c>
      <c r="I395" s="43">
        <f>384000000-260000000</f>
        <v>124000000</v>
      </c>
      <c r="J395" s="43">
        <v>395250000</v>
      </c>
      <c r="K395" s="43">
        <v>237641000</v>
      </c>
      <c r="L395" s="8">
        <f t="shared" si="13"/>
        <v>785891000</v>
      </c>
      <c r="M395" s="17">
        <v>43808</v>
      </c>
      <c r="N395" s="17">
        <v>44773</v>
      </c>
      <c r="O395" s="11" t="s">
        <v>3217</v>
      </c>
      <c r="P395" s="9" t="s">
        <v>551</v>
      </c>
      <c r="Q395" s="3" t="s">
        <v>3218</v>
      </c>
      <c r="R395" s="20" t="s">
        <v>1005</v>
      </c>
      <c r="S395" s="13" t="s">
        <v>3219</v>
      </c>
      <c r="T395" s="13">
        <v>6476011</v>
      </c>
      <c r="U395" s="14" t="s">
        <v>3220</v>
      </c>
      <c r="V395" s="13" t="s">
        <v>26</v>
      </c>
    </row>
    <row r="396" spans="1:22" ht="114" customHeight="1" x14ac:dyDescent="0.2">
      <c r="A396" s="2" t="s">
        <v>3063</v>
      </c>
      <c r="B396" s="9" t="s">
        <v>3096</v>
      </c>
      <c r="C396" s="3" t="s">
        <v>974</v>
      </c>
      <c r="D396" s="4" t="s">
        <v>3274</v>
      </c>
      <c r="E396" s="5">
        <v>7000000</v>
      </c>
      <c r="F396" s="6"/>
      <c r="G396" s="6"/>
      <c r="H396" s="5">
        <v>7000000</v>
      </c>
      <c r="I396" s="43">
        <v>90000000</v>
      </c>
      <c r="J396" s="43">
        <v>92700000</v>
      </c>
      <c r="K396" s="43">
        <v>55697000</v>
      </c>
      <c r="L396" s="8">
        <f t="shared" si="13"/>
        <v>245397000</v>
      </c>
      <c r="M396" s="17">
        <v>43808</v>
      </c>
      <c r="N396" s="17">
        <v>44773</v>
      </c>
      <c r="O396" s="11" t="s">
        <v>976</v>
      </c>
      <c r="P396" s="9" t="s">
        <v>551</v>
      </c>
      <c r="Q396" s="3" t="s">
        <v>3214</v>
      </c>
      <c r="R396" s="20" t="s">
        <v>978</v>
      </c>
      <c r="S396" s="13" t="s">
        <v>3216</v>
      </c>
      <c r="T396" s="13">
        <v>2687977</v>
      </c>
      <c r="U396" s="14" t="s">
        <v>3215</v>
      </c>
      <c r="V396" s="13" t="s">
        <v>26</v>
      </c>
    </row>
    <row r="397" spans="1:22" ht="114" customHeight="1" x14ac:dyDescent="0.2">
      <c r="A397" s="2" t="s">
        <v>3064</v>
      </c>
      <c r="B397" s="9" t="s">
        <v>3096</v>
      </c>
      <c r="C397" s="3" t="s">
        <v>3210</v>
      </c>
      <c r="D397" s="4" t="s">
        <v>3274</v>
      </c>
      <c r="E397" s="5">
        <v>3000000</v>
      </c>
      <c r="F397" s="6"/>
      <c r="G397" s="6"/>
      <c r="H397" s="5">
        <v>3000000</v>
      </c>
      <c r="I397" s="43">
        <v>45000000</v>
      </c>
      <c r="J397" s="43">
        <v>46350000</v>
      </c>
      <c r="K397" s="43">
        <v>27848000</v>
      </c>
      <c r="L397" s="8">
        <f t="shared" si="13"/>
        <v>122198000</v>
      </c>
      <c r="M397" s="17">
        <v>43808</v>
      </c>
      <c r="N397" s="17">
        <v>44773</v>
      </c>
      <c r="O397" s="11" t="s">
        <v>3211</v>
      </c>
      <c r="P397" s="9" t="s">
        <v>551</v>
      </c>
      <c r="Q397" s="3" t="s">
        <v>1338</v>
      </c>
      <c r="R397" s="20" t="s">
        <v>1343</v>
      </c>
      <c r="S397" s="13" t="s">
        <v>3212</v>
      </c>
      <c r="T397" s="13">
        <v>6191583</v>
      </c>
      <c r="U397" s="14" t="s">
        <v>3213</v>
      </c>
      <c r="V397" s="13" t="s">
        <v>26</v>
      </c>
    </row>
    <row r="398" spans="1:22" ht="114" hidden="1" customHeight="1" x14ac:dyDescent="0.2">
      <c r="A398" s="2" t="s">
        <v>2685</v>
      </c>
      <c r="B398" s="9" t="s">
        <v>2686</v>
      </c>
      <c r="C398" s="3" t="s">
        <v>866</v>
      </c>
      <c r="D398" s="4" t="s">
        <v>2687</v>
      </c>
      <c r="E398" s="5">
        <v>27923350</v>
      </c>
      <c r="F398" s="6"/>
      <c r="G398" s="6"/>
      <c r="H398" s="5">
        <v>27923350</v>
      </c>
      <c r="I398" s="43">
        <v>0</v>
      </c>
      <c r="J398" s="43">
        <v>0</v>
      </c>
      <c r="K398" s="43">
        <v>0</v>
      </c>
      <c r="L398" s="8">
        <f t="shared" si="13"/>
        <v>27923350</v>
      </c>
      <c r="M398" s="17">
        <v>43805</v>
      </c>
      <c r="N398" s="17">
        <v>43830</v>
      </c>
      <c r="O398" s="11" t="s">
        <v>2537</v>
      </c>
      <c r="P398" s="9" t="s">
        <v>551</v>
      </c>
      <c r="Q398" s="3" t="s">
        <v>869</v>
      </c>
      <c r="R398" s="20" t="s">
        <v>870</v>
      </c>
      <c r="S398" s="13" t="s">
        <v>2538</v>
      </c>
      <c r="T398" s="13">
        <v>8125007</v>
      </c>
      <c r="U398" s="14" t="s">
        <v>2539</v>
      </c>
      <c r="V398" s="13" t="s">
        <v>26</v>
      </c>
    </row>
    <row r="399" spans="1:22" ht="114" hidden="1" customHeight="1" x14ac:dyDescent="0.2">
      <c r="A399" s="2" t="s">
        <v>2695</v>
      </c>
      <c r="B399" s="9" t="s">
        <v>3282</v>
      </c>
      <c r="C399" s="3" t="s">
        <v>2696</v>
      </c>
      <c r="D399" s="4" t="s">
        <v>2697</v>
      </c>
      <c r="E399" s="5">
        <v>50129113</v>
      </c>
      <c r="F399" s="6"/>
      <c r="G399" s="6"/>
      <c r="H399" s="5">
        <v>50129113</v>
      </c>
      <c r="I399" s="43">
        <v>0</v>
      </c>
      <c r="J399" s="43">
        <v>0</v>
      </c>
      <c r="K399" s="43">
        <v>0</v>
      </c>
      <c r="L399" s="8">
        <f t="shared" si="13"/>
        <v>50129113</v>
      </c>
      <c r="M399" s="17">
        <v>43805</v>
      </c>
      <c r="N399" s="17">
        <v>43822</v>
      </c>
      <c r="O399" s="11" t="s">
        <v>1634</v>
      </c>
      <c r="P399" s="9" t="s">
        <v>567</v>
      </c>
      <c r="Q399" s="3" t="s">
        <v>1157</v>
      </c>
      <c r="R399" s="20" t="s">
        <v>2208</v>
      </c>
      <c r="S399" s="13" t="s">
        <v>2698</v>
      </c>
      <c r="T399" s="13">
        <v>3106283759</v>
      </c>
      <c r="U399" s="14" t="s">
        <v>2699</v>
      </c>
      <c r="V399" s="13" t="s">
        <v>26</v>
      </c>
    </row>
    <row r="400" spans="1:22" ht="114" hidden="1" customHeight="1" x14ac:dyDescent="0.2">
      <c r="A400" s="2" t="s">
        <v>2491</v>
      </c>
      <c r="B400" s="9" t="s">
        <v>2492</v>
      </c>
      <c r="C400" s="3" t="s">
        <v>2038</v>
      </c>
      <c r="D400" s="4" t="s">
        <v>2493</v>
      </c>
      <c r="E400" s="5">
        <v>192662212</v>
      </c>
      <c r="F400" s="6"/>
      <c r="G400" s="6"/>
      <c r="H400" s="5">
        <v>192662212</v>
      </c>
      <c r="I400" s="43">
        <v>0</v>
      </c>
      <c r="J400" s="43">
        <v>0</v>
      </c>
      <c r="K400" s="43">
        <v>0</v>
      </c>
      <c r="L400" s="8">
        <f t="shared" si="13"/>
        <v>192662212</v>
      </c>
      <c r="M400" s="17">
        <v>43805</v>
      </c>
      <c r="N400" s="17">
        <v>43830</v>
      </c>
      <c r="O400" s="11" t="s">
        <v>385</v>
      </c>
      <c r="P400" s="9" t="s">
        <v>567</v>
      </c>
      <c r="Q400" s="3" t="s">
        <v>2494</v>
      </c>
      <c r="R400" s="20" t="s">
        <v>2041</v>
      </c>
      <c r="S400" s="13" t="s">
        <v>2495</v>
      </c>
      <c r="T400" s="13" t="s">
        <v>2043</v>
      </c>
      <c r="U400" s="14" t="s">
        <v>2496</v>
      </c>
      <c r="V400" s="13" t="s">
        <v>26</v>
      </c>
    </row>
    <row r="401" spans="1:22" ht="114" hidden="1" customHeight="1" x14ac:dyDescent="0.2">
      <c r="A401" s="2" t="s">
        <v>3065</v>
      </c>
      <c r="B401" s="9" t="s">
        <v>3099</v>
      </c>
      <c r="C401" s="3" t="s">
        <v>3175</v>
      </c>
      <c r="D401" s="4" t="s">
        <v>3176</v>
      </c>
      <c r="E401" s="5">
        <v>5000000</v>
      </c>
      <c r="F401" s="6">
        <v>7500000</v>
      </c>
      <c r="G401" s="6"/>
      <c r="H401" s="5">
        <v>5000000</v>
      </c>
      <c r="I401" s="43">
        <f>55000000+7500000</f>
        <v>62500000</v>
      </c>
      <c r="J401" s="43">
        <v>0</v>
      </c>
      <c r="K401" s="43">
        <v>0</v>
      </c>
      <c r="L401" s="8">
        <f t="shared" si="13"/>
        <v>67500000</v>
      </c>
      <c r="M401" s="17">
        <v>43805</v>
      </c>
      <c r="N401" s="17">
        <v>44165</v>
      </c>
      <c r="O401" s="11" t="s">
        <v>2199</v>
      </c>
      <c r="P401" s="9" t="s">
        <v>551</v>
      </c>
      <c r="Q401" s="3" t="s">
        <v>3175</v>
      </c>
      <c r="R401" s="20">
        <v>1018424611</v>
      </c>
      <c r="S401" s="13" t="s">
        <v>3177</v>
      </c>
      <c r="T401" s="13" t="s">
        <v>3178</v>
      </c>
      <c r="U401" s="14" t="s">
        <v>3179</v>
      </c>
      <c r="V401" s="13" t="s">
        <v>26</v>
      </c>
    </row>
    <row r="402" spans="1:22" ht="114" customHeight="1" x14ac:dyDescent="0.2">
      <c r="A402" s="2" t="s">
        <v>2794</v>
      </c>
      <c r="B402" s="9" t="s">
        <v>2795</v>
      </c>
      <c r="C402" s="3" t="s">
        <v>2757</v>
      </c>
      <c r="D402" s="4" t="s">
        <v>2796</v>
      </c>
      <c r="E402" s="5">
        <v>5126330</v>
      </c>
      <c r="F402" s="6"/>
      <c r="G402" s="6"/>
      <c r="H402" s="5">
        <v>5126330</v>
      </c>
      <c r="I402" s="43">
        <v>316923560</v>
      </c>
      <c r="J402" s="43">
        <v>415425280</v>
      </c>
      <c r="K402" s="43">
        <v>328585550</v>
      </c>
      <c r="L402" s="8">
        <f t="shared" si="13"/>
        <v>1066060720</v>
      </c>
      <c r="M402" s="17">
        <v>43805</v>
      </c>
      <c r="N402" s="17">
        <v>44773</v>
      </c>
      <c r="O402" s="11" t="s">
        <v>376</v>
      </c>
      <c r="P402" s="9" t="s">
        <v>2791</v>
      </c>
      <c r="Q402" s="3" t="s">
        <v>2797</v>
      </c>
      <c r="R402" s="20" t="s">
        <v>543</v>
      </c>
      <c r="S402" s="13" t="s">
        <v>2798</v>
      </c>
      <c r="T402" s="13" t="s">
        <v>2799</v>
      </c>
      <c r="U402" s="14" t="s">
        <v>2800</v>
      </c>
      <c r="V402" s="13" t="s">
        <v>26</v>
      </c>
    </row>
    <row r="403" spans="1:22" ht="114" hidden="1" customHeight="1" x14ac:dyDescent="0.2">
      <c r="A403" s="2" t="s">
        <v>2818</v>
      </c>
      <c r="B403" s="9" t="s">
        <v>2819</v>
      </c>
      <c r="C403" s="3" t="s">
        <v>2820</v>
      </c>
      <c r="D403" s="4" t="s">
        <v>2821</v>
      </c>
      <c r="E403" s="5">
        <v>21980000</v>
      </c>
      <c r="F403" s="6"/>
      <c r="G403" s="6"/>
      <c r="H403" s="5">
        <v>21980000</v>
      </c>
      <c r="I403" s="43">
        <v>0</v>
      </c>
      <c r="J403" s="43">
        <v>0</v>
      </c>
      <c r="K403" s="43">
        <v>0</v>
      </c>
      <c r="L403" s="8">
        <f t="shared" si="13"/>
        <v>21980000</v>
      </c>
      <c r="M403" s="17">
        <v>43809</v>
      </c>
      <c r="N403" s="17">
        <v>43830</v>
      </c>
      <c r="O403" s="11" t="s">
        <v>1574</v>
      </c>
      <c r="P403" s="9" t="s">
        <v>567</v>
      </c>
      <c r="Q403" s="3" t="s">
        <v>2822</v>
      </c>
      <c r="R403" s="20" t="s">
        <v>1749</v>
      </c>
      <c r="S403" s="13" t="s">
        <v>2823</v>
      </c>
      <c r="T403" s="13">
        <v>7449900</v>
      </c>
      <c r="U403" s="14" t="s">
        <v>2824</v>
      </c>
      <c r="V403" s="13" t="s">
        <v>26</v>
      </c>
    </row>
    <row r="404" spans="1:22" ht="114" hidden="1" customHeight="1" x14ac:dyDescent="0.2">
      <c r="A404" s="2" t="s">
        <v>3066</v>
      </c>
      <c r="B404" s="9" t="s">
        <v>3100</v>
      </c>
      <c r="C404" s="3" t="s">
        <v>3101</v>
      </c>
      <c r="D404" s="4" t="s">
        <v>3102</v>
      </c>
      <c r="E404" s="5">
        <v>50000000</v>
      </c>
      <c r="F404" s="6"/>
      <c r="G404" s="6"/>
      <c r="H404" s="5">
        <v>50000000</v>
      </c>
      <c r="I404" s="43">
        <v>0</v>
      </c>
      <c r="J404" s="43">
        <v>0</v>
      </c>
      <c r="K404" s="43">
        <v>0</v>
      </c>
      <c r="L404" s="8">
        <f t="shared" si="13"/>
        <v>50000000</v>
      </c>
      <c r="M404" s="17">
        <v>43811</v>
      </c>
      <c r="N404" s="17">
        <v>44104</v>
      </c>
      <c r="O404" s="11" t="s">
        <v>2180</v>
      </c>
      <c r="P404" s="9" t="s">
        <v>551</v>
      </c>
      <c r="Q404" s="3" t="s">
        <v>3261</v>
      </c>
      <c r="R404" s="20" t="s">
        <v>3264</v>
      </c>
      <c r="S404" s="13" t="s">
        <v>3262</v>
      </c>
      <c r="T404" s="13">
        <v>7447555</v>
      </c>
      <c r="U404" s="14" t="s">
        <v>3263</v>
      </c>
      <c r="V404" s="13" t="s">
        <v>26</v>
      </c>
    </row>
    <row r="405" spans="1:22" ht="114" hidden="1" customHeight="1" x14ac:dyDescent="0.2">
      <c r="A405" s="2" t="s">
        <v>3042</v>
      </c>
      <c r="B405" s="9" t="s">
        <v>3043</v>
      </c>
      <c r="C405" s="3" t="s">
        <v>866</v>
      </c>
      <c r="D405" s="4" t="s">
        <v>2687</v>
      </c>
      <c r="E405" s="5">
        <v>44792720</v>
      </c>
      <c r="F405" s="6"/>
      <c r="G405" s="6"/>
      <c r="H405" s="5">
        <v>44792720</v>
      </c>
      <c r="I405" s="43">
        <v>0</v>
      </c>
      <c r="J405" s="43">
        <v>0</v>
      </c>
      <c r="K405" s="43">
        <v>0</v>
      </c>
      <c r="L405" s="8">
        <f t="shared" si="13"/>
        <v>44792720</v>
      </c>
      <c r="M405" s="17">
        <v>43812</v>
      </c>
      <c r="N405" s="17">
        <v>43860</v>
      </c>
      <c r="O405" s="11" t="s">
        <v>2537</v>
      </c>
      <c r="P405" s="9" t="s">
        <v>551</v>
      </c>
      <c r="Q405" s="3" t="s">
        <v>3044</v>
      </c>
      <c r="R405" s="20" t="s">
        <v>870</v>
      </c>
      <c r="S405" s="13" t="s">
        <v>2538</v>
      </c>
      <c r="T405" s="13">
        <v>8125007</v>
      </c>
      <c r="U405" s="14" t="s">
        <v>2539</v>
      </c>
      <c r="V405" s="13" t="s">
        <v>26</v>
      </c>
    </row>
    <row r="406" spans="1:22" ht="114" hidden="1" customHeight="1" x14ac:dyDescent="0.2">
      <c r="A406" s="2" t="s">
        <v>2708</v>
      </c>
      <c r="B406" s="9" t="s">
        <v>2560</v>
      </c>
      <c r="C406" s="3" t="s">
        <v>2709</v>
      </c>
      <c r="D406" s="4" t="s">
        <v>2562</v>
      </c>
      <c r="E406" s="5">
        <v>4761000</v>
      </c>
      <c r="F406" s="6">
        <v>1784800</v>
      </c>
      <c r="G406" s="6"/>
      <c r="H406" s="5">
        <v>4761000</v>
      </c>
      <c r="I406" s="43">
        <f>53941800+1784800</f>
        <v>55726600</v>
      </c>
      <c r="J406" s="43">
        <v>0</v>
      </c>
      <c r="K406" s="43">
        <v>0</v>
      </c>
      <c r="L406" s="8">
        <f t="shared" si="13"/>
        <v>60487600</v>
      </c>
      <c r="M406" s="17">
        <v>43811</v>
      </c>
      <c r="N406" s="17">
        <v>44165</v>
      </c>
      <c r="O406" s="11" t="s">
        <v>3251</v>
      </c>
      <c r="P406" s="9" t="s">
        <v>551</v>
      </c>
      <c r="Q406" s="3" t="s">
        <v>2709</v>
      </c>
      <c r="R406" s="20">
        <v>1020813149</v>
      </c>
      <c r="S406" s="13" t="s">
        <v>2710</v>
      </c>
      <c r="T406" s="13" t="s">
        <v>2711</v>
      </c>
      <c r="U406" s="14" t="s">
        <v>2712</v>
      </c>
      <c r="V406" s="13" t="s">
        <v>26</v>
      </c>
    </row>
    <row r="407" spans="1:22" ht="114" hidden="1" customHeight="1" x14ac:dyDescent="0.2">
      <c r="A407" s="2" t="s">
        <v>2801</v>
      </c>
      <c r="B407" s="9" t="s">
        <v>2802</v>
      </c>
      <c r="C407" s="3" t="s">
        <v>2803</v>
      </c>
      <c r="D407" s="4" t="s">
        <v>2804</v>
      </c>
      <c r="E407" s="5">
        <v>27785310</v>
      </c>
      <c r="F407" s="6"/>
      <c r="G407" s="6"/>
      <c r="H407" s="5">
        <v>27785310</v>
      </c>
      <c r="I407" s="43">
        <v>0</v>
      </c>
      <c r="J407" s="43">
        <v>0</v>
      </c>
      <c r="K407" s="43">
        <v>0</v>
      </c>
      <c r="L407" s="8">
        <f t="shared" si="13"/>
        <v>27785310</v>
      </c>
      <c r="M407" s="17">
        <v>43817</v>
      </c>
      <c r="N407" s="17">
        <v>43830</v>
      </c>
      <c r="O407" s="11" t="s">
        <v>1430</v>
      </c>
      <c r="P407" s="9" t="s">
        <v>2791</v>
      </c>
      <c r="Q407" s="3" t="s">
        <v>2805</v>
      </c>
      <c r="R407" s="20" t="s">
        <v>2806</v>
      </c>
      <c r="S407" s="13" t="s">
        <v>2807</v>
      </c>
      <c r="T407" s="13">
        <v>61062630</v>
      </c>
      <c r="U407" s="14" t="s">
        <v>2808</v>
      </c>
      <c r="V407" s="13" t="s">
        <v>26</v>
      </c>
    </row>
    <row r="408" spans="1:22" ht="114" hidden="1" customHeight="1" x14ac:dyDescent="0.2">
      <c r="A408" s="2" t="s">
        <v>3067</v>
      </c>
      <c r="B408" s="9" t="s">
        <v>3103</v>
      </c>
      <c r="C408" s="3" t="s">
        <v>1415</v>
      </c>
      <c r="D408" s="4" t="s">
        <v>3104</v>
      </c>
      <c r="E408" s="5">
        <v>15000000</v>
      </c>
      <c r="F408" s="6"/>
      <c r="G408" s="6"/>
      <c r="H408" s="5">
        <v>15000000</v>
      </c>
      <c r="I408" s="43">
        <v>0</v>
      </c>
      <c r="J408" s="43">
        <v>0</v>
      </c>
      <c r="K408" s="43">
        <v>0</v>
      </c>
      <c r="L408" s="8">
        <f t="shared" si="13"/>
        <v>15000000</v>
      </c>
      <c r="M408" s="17">
        <v>43815</v>
      </c>
      <c r="N408" s="17">
        <v>43830</v>
      </c>
      <c r="O408" s="11" t="s">
        <v>3243</v>
      </c>
      <c r="P408" s="9" t="s">
        <v>2791</v>
      </c>
      <c r="Q408" s="3" t="s">
        <v>3244</v>
      </c>
      <c r="R408" s="20" t="s">
        <v>1421</v>
      </c>
      <c r="S408" s="13" t="s">
        <v>3245</v>
      </c>
      <c r="T408" s="13" t="s">
        <v>3246</v>
      </c>
      <c r="U408" s="14" t="s">
        <v>3247</v>
      </c>
      <c r="V408" s="13" t="s">
        <v>26</v>
      </c>
    </row>
    <row r="409" spans="1:22" ht="114" hidden="1" customHeight="1" x14ac:dyDescent="0.2">
      <c r="A409" s="2" t="s">
        <v>2788</v>
      </c>
      <c r="B409" s="9" t="s">
        <v>2789</v>
      </c>
      <c r="C409" s="3" t="s">
        <v>470</v>
      </c>
      <c r="D409" s="4" t="s">
        <v>2790</v>
      </c>
      <c r="E409" s="5">
        <v>86100000</v>
      </c>
      <c r="F409" s="6"/>
      <c r="G409" s="6"/>
      <c r="H409" s="5">
        <v>86100000</v>
      </c>
      <c r="I409" s="43">
        <v>0</v>
      </c>
      <c r="J409" s="43">
        <v>0</v>
      </c>
      <c r="K409" s="43">
        <v>0</v>
      </c>
      <c r="L409" s="8">
        <f t="shared" si="13"/>
        <v>86100000</v>
      </c>
      <c r="M409" s="17">
        <v>43812</v>
      </c>
      <c r="N409" s="17">
        <v>43830</v>
      </c>
      <c r="O409" s="11" t="s">
        <v>541</v>
      </c>
      <c r="P409" s="9" t="s">
        <v>2791</v>
      </c>
      <c r="Q409" s="3" t="s">
        <v>1035</v>
      </c>
      <c r="R409" s="20" t="s">
        <v>474</v>
      </c>
      <c r="S409" s="13" t="s">
        <v>2792</v>
      </c>
      <c r="T409" s="13" t="s">
        <v>476</v>
      </c>
      <c r="U409" s="14" t="s">
        <v>2793</v>
      </c>
      <c r="V409" s="13" t="s">
        <v>26</v>
      </c>
    </row>
    <row r="410" spans="1:22" ht="114" customHeight="1" x14ac:dyDescent="0.2">
      <c r="A410" s="2" t="s">
        <v>3068</v>
      </c>
      <c r="B410" s="9" t="s">
        <v>3105</v>
      </c>
      <c r="C410" s="3" t="s">
        <v>840</v>
      </c>
      <c r="D410" s="4" t="s">
        <v>3172</v>
      </c>
      <c r="E410" s="5">
        <v>18000000</v>
      </c>
      <c r="F410" s="6"/>
      <c r="G410" s="6"/>
      <c r="H410" s="5">
        <v>18000000</v>
      </c>
      <c r="I410" s="43">
        <v>198000000</v>
      </c>
      <c r="J410" s="43">
        <v>0</v>
      </c>
      <c r="K410" s="43">
        <v>0</v>
      </c>
      <c r="L410" s="8">
        <f t="shared" si="13"/>
        <v>216000000</v>
      </c>
      <c r="M410" s="17">
        <v>43812</v>
      </c>
      <c r="N410" s="17">
        <v>44377</v>
      </c>
      <c r="O410" s="11" t="s">
        <v>2199</v>
      </c>
      <c r="P410" s="9" t="s">
        <v>551</v>
      </c>
      <c r="Q410" s="3" t="s">
        <v>840</v>
      </c>
      <c r="R410" s="20">
        <v>72224999</v>
      </c>
      <c r="S410" s="13" t="s">
        <v>3173</v>
      </c>
      <c r="T410" s="13" t="s">
        <v>846</v>
      </c>
      <c r="U410" s="14" t="s">
        <v>3174</v>
      </c>
      <c r="V410" s="13" t="s">
        <v>26</v>
      </c>
    </row>
    <row r="411" spans="1:22" ht="114" hidden="1" customHeight="1" x14ac:dyDescent="0.2">
      <c r="A411" s="2" t="s">
        <v>2747</v>
      </c>
      <c r="B411" s="9" t="s">
        <v>2560</v>
      </c>
      <c r="C411" s="3" t="s">
        <v>2748</v>
      </c>
      <c r="D411" s="4" t="s">
        <v>2562</v>
      </c>
      <c r="E411" s="5">
        <v>3015300</v>
      </c>
      <c r="F411" s="6">
        <v>1784800</v>
      </c>
      <c r="G411" s="6"/>
      <c r="H411" s="5">
        <v>3015300</v>
      </c>
      <c r="I411" s="43">
        <f>53941800+1784800</f>
        <v>55726600</v>
      </c>
      <c r="J411" s="43">
        <v>0</v>
      </c>
      <c r="K411" s="43">
        <v>0</v>
      </c>
      <c r="L411" s="8">
        <f t="shared" si="13"/>
        <v>58741900</v>
      </c>
      <c r="M411" s="17">
        <v>43812</v>
      </c>
      <c r="N411" s="17">
        <v>44165</v>
      </c>
      <c r="O411" s="11" t="s">
        <v>3296</v>
      </c>
      <c r="P411" s="9" t="s">
        <v>551</v>
      </c>
      <c r="Q411" s="3" t="s">
        <v>2748</v>
      </c>
      <c r="R411" s="20">
        <v>1014246524</v>
      </c>
      <c r="S411" s="13" t="s">
        <v>2749</v>
      </c>
      <c r="T411" s="13" t="s">
        <v>2750</v>
      </c>
      <c r="U411" s="14" t="s">
        <v>2751</v>
      </c>
      <c r="V411" s="13" t="s">
        <v>26</v>
      </c>
    </row>
    <row r="412" spans="1:22" ht="114" hidden="1" customHeight="1" x14ac:dyDescent="0.2">
      <c r="A412" s="2" t="s">
        <v>2809</v>
      </c>
      <c r="B412" s="9" t="s">
        <v>2810</v>
      </c>
      <c r="C412" s="3" t="s">
        <v>2811</v>
      </c>
      <c r="D412" s="4" t="s">
        <v>2812</v>
      </c>
      <c r="E412" s="5">
        <v>3340800</v>
      </c>
      <c r="F412" s="6"/>
      <c r="G412" s="6"/>
      <c r="H412" s="5">
        <v>3340800</v>
      </c>
      <c r="I412" s="43">
        <v>0</v>
      </c>
      <c r="J412" s="43">
        <v>0</v>
      </c>
      <c r="K412" s="43">
        <v>0</v>
      </c>
      <c r="L412" s="8">
        <f t="shared" si="13"/>
        <v>3340800</v>
      </c>
      <c r="M412" s="17">
        <v>43817</v>
      </c>
      <c r="N412" s="17">
        <v>43830</v>
      </c>
      <c r="O412" s="11" t="s">
        <v>2813</v>
      </c>
      <c r="P412" s="9" t="s">
        <v>551</v>
      </c>
      <c r="Q412" s="3" t="s">
        <v>2814</v>
      </c>
      <c r="R412" s="20" t="s">
        <v>2815</v>
      </c>
      <c r="S412" s="13" t="s">
        <v>2816</v>
      </c>
      <c r="T412" s="13">
        <v>6218166</v>
      </c>
      <c r="U412" s="14" t="s">
        <v>2817</v>
      </c>
      <c r="V412" s="13" t="s">
        <v>26</v>
      </c>
    </row>
    <row r="413" spans="1:22" ht="114" hidden="1" customHeight="1" x14ac:dyDescent="0.2">
      <c r="A413" s="2" t="s">
        <v>2771</v>
      </c>
      <c r="B413" s="9" t="s">
        <v>2772</v>
      </c>
      <c r="C413" s="3" t="s">
        <v>866</v>
      </c>
      <c r="D413" s="4" t="s">
        <v>2174</v>
      </c>
      <c r="E413" s="5">
        <v>50793560</v>
      </c>
      <c r="F413" s="6"/>
      <c r="G413" s="6"/>
      <c r="H413" s="5">
        <v>50793560</v>
      </c>
      <c r="I413" s="43">
        <v>0</v>
      </c>
      <c r="J413" s="43">
        <v>0</v>
      </c>
      <c r="K413" s="43">
        <v>0</v>
      </c>
      <c r="L413" s="8">
        <f t="shared" si="13"/>
        <v>50793560</v>
      </c>
      <c r="M413" s="17">
        <v>43817</v>
      </c>
      <c r="N413" s="17">
        <v>43860</v>
      </c>
      <c r="O413" s="11" t="s">
        <v>2537</v>
      </c>
      <c r="P413" s="9" t="s">
        <v>551</v>
      </c>
      <c r="Q413" s="3" t="s">
        <v>869</v>
      </c>
      <c r="R413" s="20" t="s">
        <v>870</v>
      </c>
      <c r="S413" s="13" t="s">
        <v>2538</v>
      </c>
      <c r="T413" s="13">
        <v>8125007</v>
      </c>
      <c r="U413" s="14" t="s">
        <v>2539</v>
      </c>
      <c r="V413" s="13" t="s">
        <v>26</v>
      </c>
    </row>
    <row r="414" spans="1:22" ht="114" hidden="1" customHeight="1" x14ac:dyDescent="0.2">
      <c r="A414" s="2" t="s">
        <v>2928</v>
      </c>
      <c r="B414" s="9" t="s">
        <v>2929</v>
      </c>
      <c r="C414" s="3" t="s">
        <v>2930</v>
      </c>
      <c r="D414" s="4" t="s">
        <v>2931</v>
      </c>
      <c r="E414" s="5">
        <v>18000000</v>
      </c>
      <c r="F414" s="6"/>
      <c r="G414" s="6"/>
      <c r="H414" s="5">
        <v>18000000</v>
      </c>
      <c r="I414" s="43">
        <v>0</v>
      </c>
      <c r="J414" s="43">
        <v>0</v>
      </c>
      <c r="K414" s="43">
        <v>0</v>
      </c>
      <c r="L414" s="8">
        <f t="shared" si="13"/>
        <v>18000000</v>
      </c>
      <c r="M414" s="17">
        <v>43819</v>
      </c>
      <c r="N414" s="17">
        <v>43889</v>
      </c>
      <c r="O414" s="10" t="s">
        <v>1657</v>
      </c>
      <c r="P414" s="9" t="s">
        <v>567</v>
      </c>
      <c r="Q414" s="3" t="s">
        <v>2933</v>
      </c>
      <c r="R414" s="20" t="s">
        <v>2932</v>
      </c>
      <c r="S414" s="13" t="s">
        <v>2934</v>
      </c>
      <c r="T414" s="13">
        <v>2852005</v>
      </c>
      <c r="U414" s="14" t="s">
        <v>2935</v>
      </c>
      <c r="V414" s="13" t="s">
        <v>26</v>
      </c>
    </row>
    <row r="415" spans="1:22" ht="114" hidden="1" customHeight="1" x14ac:dyDescent="0.2">
      <c r="A415" s="2" t="s">
        <v>2752</v>
      </c>
      <c r="B415" s="9" t="s">
        <v>2560</v>
      </c>
      <c r="C415" s="3" t="s">
        <v>2753</v>
      </c>
      <c r="D415" s="4" t="s">
        <v>2562</v>
      </c>
      <c r="E415" s="5">
        <v>3015300</v>
      </c>
      <c r="F415" s="6">
        <v>1784800</v>
      </c>
      <c r="G415" s="6"/>
      <c r="H415" s="5">
        <v>3015300</v>
      </c>
      <c r="I415" s="43">
        <f>53941800+1784800</f>
        <v>55726600</v>
      </c>
      <c r="J415" s="43">
        <v>0</v>
      </c>
      <c r="K415" s="43">
        <v>0</v>
      </c>
      <c r="L415" s="8">
        <f t="shared" si="13"/>
        <v>58741900</v>
      </c>
      <c r="M415" s="17">
        <v>43817</v>
      </c>
      <c r="N415" s="17">
        <v>44165</v>
      </c>
      <c r="O415" s="11" t="s">
        <v>3251</v>
      </c>
      <c r="P415" s="9" t="s">
        <v>551</v>
      </c>
      <c r="Q415" s="3" t="s">
        <v>2753</v>
      </c>
      <c r="R415" s="20">
        <v>1018455663</v>
      </c>
      <c r="S415" s="13" t="s">
        <v>2754</v>
      </c>
      <c r="T415" s="13" t="s">
        <v>2755</v>
      </c>
      <c r="U415" s="14" t="s">
        <v>2756</v>
      </c>
      <c r="V415" s="13" t="s">
        <v>26</v>
      </c>
    </row>
    <row r="416" spans="1:22" ht="114" hidden="1" customHeight="1" x14ac:dyDescent="0.2">
      <c r="A416" s="2" t="s">
        <v>3069</v>
      </c>
      <c r="B416" s="9" t="s">
        <v>3106</v>
      </c>
      <c r="C416" s="3" t="s">
        <v>99</v>
      </c>
      <c r="D416" s="4" t="s">
        <v>3107</v>
      </c>
      <c r="E416" s="5">
        <v>149990000</v>
      </c>
      <c r="F416" s="6"/>
      <c r="G416" s="6"/>
      <c r="H416" s="5">
        <v>149990000</v>
      </c>
      <c r="I416" s="43">
        <v>0</v>
      </c>
      <c r="J416" s="43">
        <v>0</v>
      </c>
      <c r="K416" s="43">
        <v>0</v>
      </c>
      <c r="L416" s="8">
        <f t="shared" si="13"/>
        <v>149990000</v>
      </c>
      <c r="M416" s="17">
        <v>43817</v>
      </c>
      <c r="N416" s="17">
        <v>43920</v>
      </c>
      <c r="O416" s="11" t="s">
        <v>2250</v>
      </c>
      <c r="P416" s="9" t="s">
        <v>551</v>
      </c>
      <c r="Q416" s="3" t="s">
        <v>101</v>
      </c>
      <c r="R416" s="20" t="s">
        <v>406</v>
      </c>
      <c r="S416" s="13" t="s">
        <v>3248</v>
      </c>
      <c r="T416" s="13">
        <v>7441740</v>
      </c>
      <c r="U416" s="14" t="s">
        <v>2475</v>
      </c>
      <c r="V416" s="13" t="s">
        <v>26</v>
      </c>
    </row>
    <row r="417" spans="1:22" ht="114" customHeight="1" x14ac:dyDescent="0.2">
      <c r="A417" s="2" t="s">
        <v>3030</v>
      </c>
      <c r="B417" s="9" t="s">
        <v>3008</v>
      </c>
      <c r="C417" s="3" t="s">
        <v>3031</v>
      </c>
      <c r="D417" s="4" t="s">
        <v>3009</v>
      </c>
      <c r="E417" s="5">
        <v>40870</v>
      </c>
      <c r="F417" s="6"/>
      <c r="G417" s="6"/>
      <c r="H417" s="5">
        <v>40870</v>
      </c>
      <c r="I417" s="43">
        <v>1961736</v>
      </c>
      <c r="J417" s="43">
        <v>2020588</v>
      </c>
      <c r="K417" s="43">
        <v>1214037</v>
      </c>
      <c r="L417" s="8">
        <f t="shared" si="13"/>
        <v>5237231</v>
      </c>
      <c r="M417" s="17">
        <v>43818</v>
      </c>
      <c r="N417" s="17">
        <v>44773</v>
      </c>
      <c r="O417" s="11" t="s">
        <v>440</v>
      </c>
      <c r="P417" s="9" t="s">
        <v>2791</v>
      </c>
      <c r="Q417" s="3" t="s">
        <v>94</v>
      </c>
      <c r="R417" s="20" t="s">
        <v>402</v>
      </c>
      <c r="S417" s="13" t="s">
        <v>3032</v>
      </c>
      <c r="T417" s="13">
        <v>2516284</v>
      </c>
      <c r="U417" s="14" t="s">
        <v>3033</v>
      </c>
      <c r="V417" s="13" t="s">
        <v>26</v>
      </c>
    </row>
    <row r="418" spans="1:22" ht="114" customHeight="1" x14ac:dyDescent="0.2">
      <c r="A418" s="23" t="s">
        <v>3007</v>
      </c>
      <c r="B418" s="9" t="s">
        <v>3008</v>
      </c>
      <c r="C418" s="3" t="s">
        <v>66</v>
      </c>
      <c r="D418" s="4" t="s">
        <v>3009</v>
      </c>
      <c r="E418" s="5">
        <v>206250</v>
      </c>
      <c r="F418" s="6"/>
      <c r="G418" s="6"/>
      <c r="H418" s="5">
        <v>206250</v>
      </c>
      <c r="I418" s="43">
        <v>9900000</v>
      </c>
      <c r="J418" s="43">
        <v>10197000</v>
      </c>
      <c r="K418" s="43">
        <v>6126698</v>
      </c>
      <c r="L418" s="8">
        <f t="shared" si="13"/>
        <v>26429948</v>
      </c>
      <c r="M418" s="17">
        <v>43818</v>
      </c>
      <c r="N418" s="17">
        <v>44773</v>
      </c>
      <c r="O418" s="11" t="s">
        <v>3010</v>
      </c>
      <c r="P418" s="9" t="s">
        <v>2791</v>
      </c>
      <c r="Q418" s="3" t="s">
        <v>69</v>
      </c>
      <c r="R418" s="20" t="s">
        <v>405</v>
      </c>
      <c r="S418" s="13" t="s">
        <v>3011</v>
      </c>
      <c r="T418" s="13">
        <v>2684904</v>
      </c>
      <c r="U418" s="14" t="s">
        <v>72</v>
      </c>
      <c r="V418" s="13" t="s">
        <v>26</v>
      </c>
    </row>
    <row r="419" spans="1:22" ht="114" customHeight="1" x14ac:dyDescent="0.2">
      <c r="A419" s="2" t="s">
        <v>3070</v>
      </c>
      <c r="B419" s="9" t="s">
        <v>3008</v>
      </c>
      <c r="C419" s="3" t="s">
        <v>3108</v>
      </c>
      <c r="D419" s="4" t="s">
        <v>3009</v>
      </c>
      <c r="E419" s="5">
        <v>568438</v>
      </c>
      <c r="F419" s="6"/>
      <c r="G419" s="6"/>
      <c r="H419" s="5">
        <v>568438</v>
      </c>
      <c r="I419" s="43">
        <v>27285000</v>
      </c>
      <c r="J419" s="43">
        <v>28103550</v>
      </c>
      <c r="K419" s="43">
        <v>16885550</v>
      </c>
      <c r="L419" s="8">
        <f t="shared" si="13"/>
        <v>72842538</v>
      </c>
      <c r="M419" s="17">
        <v>43818</v>
      </c>
      <c r="N419" s="17">
        <v>44773</v>
      </c>
      <c r="O419" s="11" t="s">
        <v>3311</v>
      </c>
      <c r="P419" s="9" t="s">
        <v>2791</v>
      </c>
      <c r="Q419" s="3" t="s">
        <v>3201</v>
      </c>
      <c r="R419" s="20" t="s">
        <v>710</v>
      </c>
      <c r="S419" s="13" t="s">
        <v>3202</v>
      </c>
      <c r="T419" s="13">
        <v>7451529</v>
      </c>
      <c r="U419" s="14" t="s">
        <v>3203</v>
      </c>
      <c r="V419" s="13" t="s">
        <v>26</v>
      </c>
    </row>
    <row r="420" spans="1:22" ht="114" customHeight="1" x14ac:dyDescent="0.2">
      <c r="A420" s="2" t="s">
        <v>3012</v>
      </c>
      <c r="B420" s="9" t="s">
        <v>3008</v>
      </c>
      <c r="C420" s="3" t="s">
        <v>677</v>
      </c>
      <c r="D420" s="4" t="s">
        <v>3009</v>
      </c>
      <c r="E420" s="5">
        <v>2187768</v>
      </c>
      <c r="F420" s="6">
        <v>50000000</v>
      </c>
      <c r="G420" s="6"/>
      <c r="H420" s="5">
        <v>2187768</v>
      </c>
      <c r="I420" s="43">
        <f>105012820+50000000</f>
        <v>155012820</v>
      </c>
      <c r="J420" s="43">
        <v>108163204</v>
      </c>
      <c r="K420" s="43">
        <v>64988059</v>
      </c>
      <c r="L420" s="8">
        <f t="shared" ref="L420:L451" si="14">SUM(H420:K420)</f>
        <v>330351851</v>
      </c>
      <c r="M420" s="17">
        <v>43818</v>
      </c>
      <c r="N420" s="17">
        <v>44773</v>
      </c>
      <c r="O420" s="11" t="s">
        <v>3312</v>
      </c>
      <c r="P420" s="9" t="s">
        <v>2791</v>
      </c>
      <c r="Q420" s="3" t="s">
        <v>678</v>
      </c>
      <c r="R420" s="20" t="s">
        <v>679</v>
      </c>
      <c r="S420" s="13" t="s">
        <v>3013</v>
      </c>
      <c r="T420" s="13">
        <v>7456572</v>
      </c>
      <c r="U420" s="14" t="s">
        <v>3014</v>
      </c>
      <c r="V420" s="13" t="s">
        <v>26</v>
      </c>
    </row>
    <row r="421" spans="1:22" ht="114" customHeight="1" x14ac:dyDescent="0.2">
      <c r="A421" s="2" t="s">
        <v>3015</v>
      </c>
      <c r="B421" s="9" t="s">
        <v>3008</v>
      </c>
      <c r="C421" s="3" t="s">
        <v>937</v>
      </c>
      <c r="D421" s="4" t="s">
        <v>3009</v>
      </c>
      <c r="E421" s="5">
        <v>1953074</v>
      </c>
      <c r="F421" s="6"/>
      <c r="G421" s="6"/>
      <c r="H421" s="5">
        <v>1953074</v>
      </c>
      <c r="I421" s="43">
        <v>93747514</v>
      </c>
      <c r="J421" s="43">
        <v>96559939</v>
      </c>
      <c r="K421" s="43">
        <v>58016431</v>
      </c>
      <c r="L421" s="8">
        <f t="shared" si="14"/>
        <v>250276958</v>
      </c>
      <c r="M421" s="17">
        <v>43818</v>
      </c>
      <c r="N421" s="17">
        <v>44773</v>
      </c>
      <c r="O421" s="11" t="s">
        <v>3313</v>
      </c>
      <c r="P421" s="9" t="s">
        <v>2791</v>
      </c>
      <c r="Q421" s="3" t="s">
        <v>3018</v>
      </c>
      <c r="R421" s="20" t="s">
        <v>3019</v>
      </c>
      <c r="S421" s="13" t="s">
        <v>3016</v>
      </c>
      <c r="T421" s="13">
        <v>7449870</v>
      </c>
      <c r="U421" s="14" t="s">
        <v>3017</v>
      </c>
      <c r="V421" s="13" t="s">
        <v>26</v>
      </c>
    </row>
    <row r="422" spans="1:22" ht="114" customHeight="1" x14ac:dyDescent="0.2">
      <c r="A422" s="2" t="s">
        <v>3020</v>
      </c>
      <c r="B422" s="9" t="s">
        <v>3008</v>
      </c>
      <c r="C422" s="3" t="s">
        <v>939</v>
      </c>
      <c r="D422" s="4" t="s">
        <v>3009</v>
      </c>
      <c r="E422" s="5">
        <v>2502139</v>
      </c>
      <c r="F422" s="6"/>
      <c r="G422" s="6"/>
      <c r="H422" s="5">
        <v>2502139</v>
      </c>
      <c r="I422" s="43">
        <v>120102681</v>
      </c>
      <c r="J422" s="43">
        <v>123705761</v>
      </c>
      <c r="K422" s="43">
        <v>74326545</v>
      </c>
      <c r="L422" s="8">
        <f t="shared" si="14"/>
        <v>320637126</v>
      </c>
      <c r="M422" s="17">
        <v>43818</v>
      </c>
      <c r="N422" s="17">
        <v>44773</v>
      </c>
      <c r="O422" s="10" t="s">
        <v>379</v>
      </c>
      <c r="P422" s="9" t="s">
        <v>2791</v>
      </c>
      <c r="Q422" s="3" t="s">
        <v>3022</v>
      </c>
      <c r="R422" s="20" t="s">
        <v>941</v>
      </c>
      <c r="S422" s="13" t="s">
        <v>3021</v>
      </c>
      <c r="T422" s="13">
        <v>4272000</v>
      </c>
      <c r="U422" s="14" t="s">
        <v>3023</v>
      </c>
      <c r="V422" s="13" t="s">
        <v>26</v>
      </c>
    </row>
    <row r="423" spans="1:22" ht="114" customHeight="1" x14ac:dyDescent="0.2">
      <c r="A423" s="2" t="s">
        <v>3024</v>
      </c>
      <c r="B423" s="9" t="s">
        <v>3008</v>
      </c>
      <c r="C423" s="3" t="s">
        <v>3025</v>
      </c>
      <c r="D423" s="4" t="s">
        <v>3009</v>
      </c>
      <c r="E423" s="5">
        <v>16913577</v>
      </c>
      <c r="F423" s="25"/>
      <c r="G423" s="25">
        <v>200000000</v>
      </c>
      <c r="H423" s="5">
        <v>16913577</v>
      </c>
      <c r="I423" s="43">
        <f>811851720-200000000</f>
        <v>611851720</v>
      </c>
      <c r="J423" s="43">
        <v>836207271</v>
      </c>
      <c r="K423" s="43">
        <v>502421202</v>
      </c>
      <c r="L423" s="8">
        <f t="shared" si="14"/>
        <v>1967393770</v>
      </c>
      <c r="M423" s="17">
        <v>43818</v>
      </c>
      <c r="N423" s="17">
        <v>44773</v>
      </c>
      <c r="O423" s="11" t="s">
        <v>2250</v>
      </c>
      <c r="P423" s="9" t="s">
        <v>2791</v>
      </c>
      <c r="Q423" s="3" t="s">
        <v>3027</v>
      </c>
      <c r="R423" s="20" t="s">
        <v>3029</v>
      </c>
      <c r="S423" s="13" t="s">
        <v>3026</v>
      </c>
      <c r="T423" s="13">
        <v>4283966</v>
      </c>
      <c r="U423" s="14" t="s">
        <v>3028</v>
      </c>
      <c r="V423" s="13" t="s">
        <v>26</v>
      </c>
    </row>
    <row r="424" spans="1:22" ht="114" hidden="1" customHeight="1" x14ac:dyDescent="0.2">
      <c r="A424" s="2" t="s">
        <v>2825</v>
      </c>
      <c r="B424" s="9" t="s">
        <v>2826</v>
      </c>
      <c r="C424" s="3" t="s">
        <v>2827</v>
      </c>
      <c r="D424" s="4" t="s">
        <v>1499</v>
      </c>
      <c r="E424" s="5">
        <v>7555815</v>
      </c>
      <c r="F424" s="6"/>
      <c r="G424" s="6"/>
      <c r="H424" s="5">
        <v>7555815</v>
      </c>
      <c r="I424" s="43">
        <v>0</v>
      </c>
      <c r="J424" s="43">
        <v>0</v>
      </c>
      <c r="K424" s="43">
        <v>0</v>
      </c>
      <c r="L424" s="8">
        <f t="shared" si="14"/>
        <v>7555815</v>
      </c>
      <c r="M424" s="17">
        <v>43818</v>
      </c>
      <c r="N424" s="17">
        <v>43921</v>
      </c>
      <c r="O424" s="11" t="s">
        <v>380</v>
      </c>
      <c r="P424" s="9" t="s">
        <v>567</v>
      </c>
      <c r="Q424" s="3" t="s">
        <v>2828</v>
      </c>
      <c r="R424" s="20" t="s">
        <v>2829</v>
      </c>
      <c r="S424" s="13" t="s">
        <v>2830</v>
      </c>
      <c r="T424" s="13">
        <v>3227195</v>
      </c>
      <c r="U424" s="14" t="s">
        <v>2831</v>
      </c>
      <c r="V424" s="13" t="s">
        <v>26</v>
      </c>
    </row>
    <row r="425" spans="1:22" ht="114" customHeight="1" x14ac:dyDescent="0.2">
      <c r="A425" s="2" t="s">
        <v>3071</v>
      </c>
      <c r="B425" s="9" t="s">
        <v>3109</v>
      </c>
      <c r="C425" s="3" t="s">
        <v>1880</v>
      </c>
      <c r="D425" s="4" t="s">
        <v>2224</v>
      </c>
      <c r="E425" s="5">
        <v>153851046</v>
      </c>
      <c r="F425" s="6"/>
      <c r="G425" s="25">
        <v>361000000</v>
      </c>
      <c r="H425" s="5">
        <v>153851046</v>
      </c>
      <c r="I425" s="43">
        <f>1010000000-361000000</f>
        <v>649000000</v>
      </c>
      <c r="J425" s="43">
        <v>1050000000</v>
      </c>
      <c r="K425" s="43">
        <v>0</v>
      </c>
      <c r="L425" s="8">
        <f t="shared" si="14"/>
        <v>1852851046</v>
      </c>
      <c r="M425" s="17">
        <v>43818</v>
      </c>
      <c r="N425" s="17">
        <v>44561</v>
      </c>
      <c r="O425" s="11" t="s">
        <v>1875</v>
      </c>
      <c r="P425" s="9" t="s">
        <v>2791</v>
      </c>
      <c r="Q425" s="3" t="s">
        <v>3204</v>
      </c>
      <c r="R425" s="20" t="s">
        <v>1883</v>
      </c>
      <c r="S425" s="13" t="s">
        <v>3205</v>
      </c>
      <c r="T425" s="13">
        <v>6023333</v>
      </c>
      <c r="U425" s="14" t="s">
        <v>2360</v>
      </c>
      <c r="V425" s="13" t="s">
        <v>26</v>
      </c>
    </row>
    <row r="426" spans="1:22" ht="114" customHeight="1" x14ac:dyDescent="0.2">
      <c r="A426" s="2" t="s">
        <v>3072</v>
      </c>
      <c r="B426" s="9" t="s">
        <v>3109</v>
      </c>
      <c r="C426" s="3" t="s">
        <v>2437</v>
      </c>
      <c r="D426" s="4" t="s">
        <v>2224</v>
      </c>
      <c r="E426" s="5">
        <v>11553145</v>
      </c>
      <c r="F426" s="6"/>
      <c r="G426" s="6"/>
      <c r="H426" s="5">
        <v>11553145</v>
      </c>
      <c r="I426" s="43">
        <v>624791515</v>
      </c>
      <c r="J426" s="43">
        <v>646835260</v>
      </c>
      <c r="K426" s="43">
        <v>0</v>
      </c>
      <c r="L426" s="8">
        <f t="shared" si="14"/>
        <v>1283179920</v>
      </c>
      <c r="M426" s="17">
        <v>43818</v>
      </c>
      <c r="N426" s="17">
        <v>44561</v>
      </c>
      <c r="O426" s="11" t="s">
        <v>1875</v>
      </c>
      <c r="P426" s="9" t="s">
        <v>2791</v>
      </c>
      <c r="Q426" s="3" t="s">
        <v>2439</v>
      </c>
      <c r="R426" s="20" t="s">
        <v>2440</v>
      </c>
      <c r="S426" s="13" t="s">
        <v>3206</v>
      </c>
      <c r="T426" s="13">
        <v>2174239</v>
      </c>
      <c r="U426" s="14" t="s">
        <v>3207</v>
      </c>
      <c r="V426" s="13" t="s">
        <v>26</v>
      </c>
    </row>
    <row r="427" spans="1:22" ht="114" customHeight="1" x14ac:dyDescent="0.2">
      <c r="A427" s="2" t="s">
        <v>3073</v>
      </c>
      <c r="B427" s="9" t="s">
        <v>3109</v>
      </c>
      <c r="C427" s="3" t="s">
        <v>3110</v>
      </c>
      <c r="D427" s="4" t="s">
        <v>2224</v>
      </c>
      <c r="E427" s="5">
        <v>7702092</v>
      </c>
      <c r="F427" s="6"/>
      <c r="G427" s="6"/>
      <c r="H427" s="5">
        <v>7702092</v>
      </c>
      <c r="I427" s="43">
        <v>450000000</v>
      </c>
      <c r="J427" s="43">
        <v>450000000</v>
      </c>
      <c r="K427" s="43">
        <v>0</v>
      </c>
      <c r="L427" s="8">
        <f t="shared" si="14"/>
        <v>907702092</v>
      </c>
      <c r="M427" s="17">
        <v>43818</v>
      </c>
      <c r="N427" s="17">
        <v>44561</v>
      </c>
      <c r="O427" s="11" t="s">
        <v>1875</v>
      </c>
      <c r="P427" s="9" t="s">
        <v>2791</v>
      </c>
      <c r="Q427" s="3" t="s">
        <v>3265</v>
      </c>
      <c r="R427" s="20" t="s">
        <v>3268</v>
      </c>
      <c r="S427" s="13" t="s">
        <v>3267</v>
      </c>
      <c r="T427" s="13">
        <v>5078306220</v>
      </c>
      <c r="U427" s="14" t="s">
        <v>3266</v>
      </c>
      <c r="V427" s="13" t="s">
        <v>26</v>
      </c>
    </row>
    <row r="428" spans="1:22" ht="114" customHeight="1" x14ac:dyDescent="0.2">
      <c r="A428" s="2" t="s">
        <v>3074</v>
      </c>
      <c r="B428" s="9" t="s">
        <v>3109</v>
      </c>
      <c r="C428" s="3" t="s">
        <v>470</v>
      </c>
      <c r="D428" s="4" t="s">
        <v>2224</v>
      </c>
      <c r="E428" s="5">
        <v>7702092</v>
      </c>
      <c r="F428" s="6"/>
      <c r="G428" s="6"/>
      <c r="H428" s="5">
        <v>7702092</v>
      </c>
      <c r="I428" s="43">
        <v>150000000</v>
      </c>
      <c r="J428" s="43">
        <v>155000000</v>
      </c>
      <c r="K428" s="43">
        <v>0</v>
      </c>
      <c r="L428" s="8">
        <f t="shared" si="14"/>
        <v>312702092</v>
      </c>
      <c r="M428" s="17">
        <v>43818</v>
      </c>
      <c r="N428" s="17">
        <v>44561</v>
      </c>
      <c r="O428" s="11" t="s">
        <v>1875</v>
      </c>
      <c r="P428" s="9" t="s">
        <v>2791</v>
      </c>
      <c r="Q428" s="3" t="s">
        <v>1035</v>
      </c>
      <c r="R428" s="20" t="s">
        <v>474</v>
      </c>
      <c r="S428" s="13" t="s">
        <v>3208</v>
      </c>
      <c r="T428" s="13">
        <v>6114015</v>
      </c>
      <c r="U428" s="14" t="s">
        <v>3209</v>
      </c>
      <c r="V428" s="13" t="s">
        <v>26</v>
      </c>
    </row>
    <row r="429" spans="1:22" ht="114" hidden="1" customHeight="1" x14ac:dyDescent="0.2">
      <c r="A429" s="2" t="s">
        <v>3075</v>
      </c>
      <c r="B429" s="9" t="s">
        <v>3111</v>
      </c>
      <c r="C429" s="3" t="s">
        <v>3113</v>
      </c>
      <c r="D429" s="4" t="s">
        <v>3112</v>
      </c>
      <c r="E429" s="5">
        <v>50000000</v>
      </c>
      <c r="F429" s="6"/>
      <c r="G429" s="6"/>
      <c r="H429" s="5">
        <v>50000000</v>
      </c>
      <c r="I429" s="43">
        <v>0</v>
      </c>
      <c r="J429" s="43">
        <v>0</v>
      </c>
      <c r="K429" s="43">
        <v>0</v>
      </c>
      <c r="L429" s="8">
        <f t="shared" si="14"/>
        <v>50000000</v>
      </c>
      <c r="M429" s="17">
        <v>43819</v>
      </c>
      <c r="N429" s="17">
        <v>43876</v>
      </c>
      <c r="O429" s="11" t="s">
        <v>355</v>
      </c>
      <c r="P429" s="9" t="s">
        <v>551</v>
      </c>
      <c r="Q429" s="3" t="s">
        <v>3289</v>
      </c>
      <c r="R429" s="20" t="s">
        <v>3292</v>
      </c>
      <c r="S429" s="13" t="s">
        <v>3290</v>
      </c>
      <c r="T429" s="13">
        <v>3185356547</v>
      </c>
      <c r="U429" s="14" t="s">
        <v>3291</v>
      </c>
      <c r="V429" s="13" t="s">
        <v>26</v>
      </c>
    </row>
    <row r="430" spans="1:22" ht="114" hidden="1" customHeight="1" x14ac:dyDescent="0.2">
      <c r="A430" s="2" t="s">
        <v>2985</v>
      </c>
      <c r="B430" s="9" t="s">
        <v>2833</v>
      </c>
      <c r="C430" s="3" t="s">
        <v>2986</v>
      </c>
      <c r="D430" s="4" t="s">
        <v>2987</v>
      </c>
      <c r="E430" s="5">
        <v>22061939</v>
      </c>
      <c r="F430" s="6"/>
      <c r="G430" s="6"/>
      <c r="H430" s="5">
        <v>22061939</v>
      </c>
      <c r="I430" s="43">
        <v>0</v>
      </c>
      <c r="J430" s="43">
        <v>0</v>
      </c>
      <c r="K430" s="43">
        <v>0</v>
      </c>
      <c r="L430" s="8">
        <f t="shared" si="14"/>
        <v>22061939</v>
      </c>
      <c r="M430" s="17">
        <v>43819</v>
      </c>
      <c r="N430" s="17">
        <v>43830</v>
      </c>
      <c r="O430" s="11" t="s">
        <v>894</v>
      </c>
      <c r="P430" s="9" t="s">
        <v>567</v>
      </c>
      <c r="Q430" s="3" t="s">
        <v>510</v>
      </c>
      <c r="R430" s="20" t="s">
        <v>2988</v>
      </c>
      <c r="S430" s="13" t="s">
        <v>2989</v>
      </c>
      <c r="T430" s="13">
        <v>8773399</v>
      </c>
      <c r="U430" s="14" t="s">
        <v>2990</v>
      </c>
      <c r="V430" s="13" t="s">
        <v>26</v>
      </c>
    </row>
    <row r="431" spans="1:22" ht="114" hidden="1" customHeight="1" x14ac:dyDescent="0.2">
      <c r="A431" s="2" t="s">
        <v>3076</v>
      </c>
      <c r="B431" s="9" t="s">
        <v>3114</v>
      </c>
      <c r="C431" s="3" t="s">
        <v>3115</v>
      </c>
      <c r="D431" s="4" t="s">
        <v>3116</v>
      </c>
      <c r="E431" s="5">
        <v>107999999</v>
      </c>
      <c r="F431" s="6"/>
      <c r="G431" s="6"/>
      <c r="H431" s="5">
        <v>107999999</v>
      </c>
      <c r="I431" s="43">
        <v>0</v>
      </c>
      <c r="J431" s="43">
        <v>0</v>
      </c>
      <c r="K431" s="43">
        <v>0</v>
      </c>
      <c r="L431" s="8">
        <f t="shared" si="14"/>
        <v>107999999</v>
      </c>
      <c r="M431" s="17">
        <v>43825</v>
      </c>
      <c r="N431" s="17">
        <v>43830</v>
      </c>
      <c r="O431" s="10" t="s">
        <v>782</v>
      </c>
      <c r="P431" s="9" t="s">
        <v>2791</v>
      </c>
      <c r="Q431" s="3" t="s">
        <v>3269</v>
      </c>
      <c r="R431" s="20" t="s">
        <v>1179</v>
      </c>
      <c r="S431" s="13" t="s">
        <v>3270</v>
      </c>
      <c r="T431" s="13">
        <v>7559329</v>
      </c>
      <c r="U431" s="14" t="s">
        <v>3271</v>
      </c>
      <c r="V431" s="13" t="s">
        <v>26</v>
      </c>
    </row>
    <row r="432" spans="1:22" ht="114" hidden="1" customHeight="1" x14ac:dyDescent="0.2">
      <c r="A432" s="2" t="s">
        <v>2914</v>
      </c>
      <c r="B432" s="9" t="s">
        <v>2915</v>
      </c>
      <c r="C432" s="3" t="s">
        <v>2916</v>
      </c>
      <c r="D432" s="4" t="s">
        <v>2917</v>
      </c>
      <c r="E432" s="5">
        <v>2374800</v>
      </c>
      <c r="F432" s="6"/>
      <c r="G432" s="6"/>
      <c r="H432" s="5">
        <v>2374800</v>
      </c>
      <c r="I432" s="43">
        <v>53813100</v>
      </c>
      <c r="J432" s="43">
        <v>0</v>
      </c>
      <c r="K432" s="43">
        <v>0</v>
      </c>
      <c r="L432" s="8">
        <f t="shared" si="14"/>
        <v>56187900</v>
      </c>
      <c r="M432" s="17">
        <v>43828</v>
      </c>
      <c r="N432" s="17">
        <v>44165</v>
      </c>
      <c r="O432" s="11" t="s">
        <v>541</v>
      </c>
      <c r="P432" s="9" t="s">
        <v>2791</v>
      </c>
      <c r="Q432" s="3" t="s">
        <v>2916</v>
      </c>
      <c r="R432" s="20">
        <v>51828889</v>
      </c>
      <c r="S432" s="13" t="s">
        <v>2918</v>
      </c>
      <c r="T432" s="13" t="s">
        <v>2919</v>
      </c>
      <c r="U432" s="14" t="s">
        <v>2920</v>
      </c>
      <c r="V432" s="13" t="s">
        <v>26</v>
      </c>
    </row>
    <row r="433" spans="1:22" ht="114" hidden="1" customHeight="1" x14ac:dyDescent="0.2">
      <c r="A433" s="2" t="s">
        <v>3077</v>
      </c>
      <c r="B433" s="9" t="s">
        <v>3117</v>
      </c>
      <c r="C433" s="3" t="s">
        <v>3119</v>
      </c>
      <c r="D433" s="4" t="s">
        <v>3120</v>
      </c>
      <c r="E433" s="5">
        <v>103900000</v>
      </c>
      <c r="F433" s="6"/>
      <c r="G433" s="6"/>
      <c r="H433" s="5">
        <v>103900000</v>
      </c>
      <c r="I433" s="43">
        <v>0</v>
      </c>
      <c r="J433" s="43">
        <v>0</v>
      </c>
      <c r="K433" s="43">
        <v>0</v>
      </c>
      <c r="L433" s="8">
        <f t="shared" si="14"/>
        <v>103900000</v>
      </c>
      <c r="M433" s="17">
        <v>43823</v>
      </c>
      <c r="N433" s="17">
        <v>43921</v>
      </c>
      <c r="O433" s="11" t="s">
        <v>3139</v>
      </c>
      <c r="P433" s="9" t="s">
        <v>3140</v>
      </c>
      <c r="Q433" s="3" t="s">
        <v>3141</v>
      </c>
      <c r="R433" s="20" t="s">
        <v>3144</v>
      </c>
      <c r="S433" s="13" t="s">
        <v>3143</v>
      </c>
      <c r="T433" s="13">
        <v>7460297</v>
      </c>
      <c r="U433" s="14" t="s">
        <v>3142</v>
      </c>
      <c r="V433" s="13" t="s">
        <v>26</v>
      </c>
    </row>
    <row r="434" spans="1:22" ht="114" hidden="1" customHeight="1" x14ac:dyDescent="0.2">
      <c r="A434" s="2" t="s">
        <v>3078</v>
      </c>
      <c r="B434" s="9" t="s">
        <v>3118</v>
      </c>
      <c r="C434" s="3" t="s">
        <v>3256</v>
      </c>
      <c r="D434" s="4" t="s">
        <v>3121</v>
      </c>
      <c r="E434" s="5">
        <v>38500000</v>
      </c>
      <c r="F434" s="6"/>
      <c r="G434" s="6"/>
      <c r="H434" s="5">
        <v>38500000</v>
      </c>
      <c r="I434" s="43">
        <v>0</v>
      </c>
      <c r="J434" s="43">
        <v>0</v>
      </c>
      <c r="K434" s="43">
        <v>0</v>
      </c>
      <c r="L434" s="8">
        <f t="shared" si="14"/>
        <v>38500000</v>
      </c>
      <c r="M434" s="17">
        <v>43823</v>
      </c>
      <c r="N434" s="17">
        <v>44104</v>
      </c>
      <c r="O434" s="11" t="s">
        <v>2199</v>
      </c>
      <c r="P434" s="9" t="s">
        <v>551</v>
      </c>
      <c r="Q434" s="3" t="s">
        <v>3257</v>
      </c>
      <c r="R434" s="20" t="s">
        <v>3260</v>
      </c>
      <c r="S434" s="13" t="s">
        <v>3258</v>
      </c>
      <c r="T434" s="13">
        <v>3480075</v>
      </c>
      <c r="U434" s="14" t="s">
        <v>3259</v>
      </c>
      <c r="V434" s="13" t="s">
        <v>26</v>
      </c>
    </row>
    <row r="435" spans="1:22" ht="114" customHeight="1" x14ac:dyDescent="0.2">
      <c r="A435" s="2" t="s">
        <v>3034</v>
      </c>
      <c r="B435" s="9" t="s">
        <v>3035</v>
      </c>
      <c r="C435" s="3" t="s">
        <v>3036</v>
      </c>
      <c r="D435" s="4" t="s">
        <v>3037</v>
      </c>
      <c r="E435" s="5">
        <v>12995658</v>
      </c>
      <c r="F435" s="6"/>
      <c r="G435" s="6"/>
      <c r="H435" s="5">
        <v>12995658</v>
      </c>
      <c r="I435" s="43">
        <v>1099998780</v>
      </c>
      <c r="J435" s="43">
        <v>596697037</v>
      </c>
      <c r="K435" s="43">
        <v>151544700</v>
      </c>
      <c r="L435" s="8">
        <f t="shared" si="14"/>
        <v>1861236175</v>
      </c>
      <c r="M435" s="17">
        <v>43826</v>
      </c>
      <c r="N435" s="17">
        <v>44651</v>
      </c>
      <c r="O435" s="11" t="s">
        <v>1156</v>
      </c>
      <c r="P435" s="9" t="s">
        <v>567</v>
      </c>
      <c r="Q435" s="3" t="s">
        <v>3038</v>
      </c>
      <c r="R435" s="20" t="s">
        <v>3041</v>
      </c>
      <c r="S435" s="13" t="s">
        <v>3039</v>
      </c>
      <c r="T435" s="13">
        <v>3266200</v>
      </c>
      <c r="U435" s="14" t="s">
        <v>3040</v>
      </c>
      <c r="V435" s="13" t="s">
        <v>26</v>
      </c>
    </row>
    <row r="436" spans="1:22" ht="114" hidden="1" customHeight="1" x14ac:dyDescent="0.2">
      <c r="A436" s="2" t="s">
        <v>2781</v>
      </c>
      <c r="B436" s="9" t="s">
        <v>3279</v>
      </c>
      <c r="C436" s="3" t="s">
        <v>2782</v>
      </c>
      <c r="D436" s="4" t="s">
        <v>2783</v>
      </c>
      <c r="E436" s="5">
        <v>237407872</v>
      </c>
      <c r="F436" s="6">
        <v>99999845</v>
      </c>
      <c r="G436" s="6"/>
      <c r="H436" s="5">
        <f>E436+F436</f>
        <v>337407717</v>
      </c>
      <c r="I436" s="43">
        <v>0</v>
      </c>
      <c r="J436" s="43">
        <v>0</v>
      </c>
      <c r="K436" s="43">
        <v>0</v>
      </c>
      <c r="L436" s="8">
        <f t="shared" si="14"/>
        <v>337407717</v>
      </c>
      <c r="M436" s="17">
        <v>43823</v>
      </c>
      <c r="N436" s="17">
        <v>43982</v>
      </c>
      <c r="O436" s="10" t="s">
        <v>1470</v>
      </c>
      <c r="P436" s="9" t="s">
        <v>567</v>
      </c>
      <c r="Q436" s="3" t="s">
        <v>2784</v>
      </c>
      <c r="R436" s="20" t="s">
        <v>2785</v>
      </c>
      <c r="S436" s="13" t="s">
        <v>2786</v>
      </c>
      <c r="T436" s="13">
        <v>2084882</v>
      </c>
      <c r="U436" s="14" t="s">
        <v>2787</v>
      </c>
      <c r="V436" s="13" t="s">
        <v>26</v>
      </c>
    </row>
    <row r="437" spans="1:22" ht="114" hidden="1" customHeight="1" x14ac:dyDescent="0.2">
      <c r="A437" s="2" t="s">
        <v>3079</v>
      </c>
      <c r="B437" s="9" t="s">
        <v>3122</v>
      </c>
      <c r="C437" s="3" t="s">
        <v>866</v>
      </c>
      <c r="D437" s="4" t="s">
        <v>3277</v>
      </c>
      <c r="E437" s="5">
        <v>80000000</v>
      </c>
      <c r="F437" s="6"/>
      <c r="G437" s="6"/>
      <c r="H437" s="5">
        <v>80000000</v>
      </c>
      <c r="I437" s="43">
        <v>0</v>
      </c>
      <c r="J437" s="43">
        <v>0</v>
      </c>
      <c r="K437" s="43">
        <v>0</v>
      </c>
      <c r="L437" s="8">
        <f t="shared" si="14"/>
        <v>80000000</v>
      </c>
      <c r="M437" s="17">
        <v>43823</v>
      </c>
      <c r="N437" s="17">
        <v>44165</v>
      </c>
      <c r="O437" s="11" t="s">
        <v>397</v>
      </c>
      <c r="P437" s="9" t="s">
        <v>567</v>
      </c>
      <c r="Q437" s="3" t="s">
        <v>869</v>
      </c>
      <c r="R437" s="20" t="s">
        <v>870</v>
      </c>
      <c r="S437" s="13" t="s">
        <v>2538</v>
      </c>
      <c r="T437" s="13">
        <v>8125007</v>
      </c>
      <c r="U437" s="14" t="s">
        <v>2539</v>
      </c>
      <c r="V437" s="13" t="s">
        <v>26</v>
      </c>
    </row>
    <row r="438" spans="1:22" ht="114" customHeight="1" x14ac:dyDescent="0.2">
      <c r="A438" s="2" t="s">
        <v>3045</v>
      </c>
      <c r="B438" s="9" t="s">
        <v>3046</v>
      </c>
      <c r="C438" s="3" t="s">
        <v>884</v>
      </c>
      <c r="D438" s="4" t="s">
        <v>3047</v>
      </c>
      <c r="E438" s="5">
        <v>85085000</v>
      </c>
      <c r="F438" s="6"/>
      <c r="G438" s="25">
        <v>1000000000</v>
      </c>
      <c r="H438" s="5">
        <v>85085000</v>
      </c>
      <c r="I438" s="43">
        <f>2041200000-1000000000</f>
        <v>1041200000</v>
      </c>
      <c r="J438" s="43">
        <v>2102436000</v>
      </c>
      <c r="K438" s="43">
        <v>1263213630</v>
      </c>
      <c r="L438" s="8">
        <f t="shared" si="14"/>
        <v>4491934630</v>
      </c>
      <c r="M438" s="17">
        <v>43825</v>
      </c>
      <c r="N438" s="17">
        <v>44773</v>
      </c>
      <c r="O438" s="11" t="s">
        <v>3180</v>
      </c>
      <c r="P438" s="9" t="s">
        <v>551</v>
      </c>
      <c r="Q438" s="3" t="s">
        <v>3048</v>
      </c>
      <c r="R438" s="20" t="s">
        <v>888</v>
      </c>
      <c r="S438" s="13" t="s">
        <v>3050</v>
      </c>
      <c r="T438" s="13">
        <v>8053992</v>
      </c>
      <c r="U438" s="14" t="s">
        <v>3049</v>
      </c>
      <c r="V438" s="13" t="s">
        <v>26</v>
      </c>
    </row>
    <row r="439" spans="1:22" ht="114" customHeight="1" x14ac:dyDescent="0.2">
      <c r="A439" s="2" t="s">
        <v>3080</v>
      </c>
      <c r="B439" s="9" t="s">
        <v>3123</v>
      </c>
      <c r="C439" s="3" t="s">
        <v>3315</v>
      </c>
      <c r="D439" s="4" t="s">
        <v>3124</v>
      </c>
      <c r="E439" s="5">
        <v>6450000</v>
      </c>
      <c r="F439" s="6"/>
      <c r="G439" s="6"/>
      <c r="H439" s="5">
        <v>6450000</v>
      </c>
      <c r="I439" s="43">
        <v>464400000</v>
      </c>
      <c r="J439" s="43">
        <v>478332000</v>
      </c>
      <c r="K439" s="43">
        <v>287397810</v>
      </c>
      <c r="L439" s="8">
        <f t="shared" si="14"/>
        <v>1236579810</v>
      </c>
      <c r="M439" s="17">
        <v>43825</v>
      </c>
      <c r="N439" s="17">
        <v>44773</v>
      </c>
      <c r="O439" s="11" t="s">
        <v>3168</v>
      </c>
      <c r="P439" s="9" t="s">
        <v>551</v>
      </c>
      <c r="Q439" s="3" t="s">
        <v>3169</v>
      </c>
      <c r="R439" s="20" t="s">
        <v>624</v>
      </c>
      <c r="S439" s="13" t="s">
        <v>3170</v>
      </c>
      <c r="T439" s="13">
        <v>6488080</v>
      </c>
      <c r="U439" s="14" t="s">
        <v>3171</v>
      </c>
      <c r="V439" s="13" t="s">
        <v>26</v>
      </c>
    </row>
    <row r="440" spans="1:22" ht="114" hidden="1" customHeight="1" x14ac:dyDescent="0.2">
      <c r="A440" s="2" t="s">
        <v>2897</v>
      </c>
      <c r="B440" s="9" t="s">
        <v>2898</v>
      </c>
      <c r="C440" s="3" t="s">
        <v>106</v>
      </c>
      <c r="D440" s="4" t="s">
        <v>2899</v>
      </c>
      <c r="E440" s="5">
        <v>2500000</v>
      </c>
      <c r="F440" s="6"/>
      <c r="G440" s="6"/>
      <c r="H440" s="5">
        <v>2500000</v>
      </c>
      <c r="I440" s="43">
        <v>56650000</v>
      </c>
      <c r="J440" s="43">
        <v>0</v>
      </c>
      <c r="K440" s="43">
        <v>0</v>
      </c>
      <c r="L440" s="8">
        <f t="shared" si="14"/>
        <v>59150000</v>
      </c>
      <c r="M440" s="17">
        <v>43825</v>
      </c>
      <c r="N440" s="17">
        <v>44061</v>
      </c>
      <c r="O440" s="11" t="s">
        <v>355</v>
      </c>
      <c r="P440" s="9" t="s">
        <v>551</v>
      </c>
      <c r="Q440" s="3" t="s">
        <v>106</v>
      </c>
      <c r="R440" s="20">
        <v>1015396068</v>
      </c>
      <c r="S440" s="13" t="s">
        <v>2900</v>
      </c>
      <c r="T440" s="13" t="s">
        <v>111</v>
      </c>
      <c r="U440" s="14" t="s">
        <v>2901</v>
      </c>
      <c r="V440" s="13" t="s">
        <v>26</v>
      </c>
    </row>
    <row r="441" spans="1:22" ht="114" hidden="1" customHeight="1" x14ac:dyDescent="0.2">
      <c r="A441" s="2" t="s">
        <v>2891</v>
      </c>
      <c r="B441" s="9" t="s">
        <v>2892</v>
      </c>
      <c r="C441" s="3" t="s">
        <v>42</v>
      </c>
      <c r="D441" s="4" t="s">
        <v>2893</v>
      </c>
      <c r="E441" s="5">
        <v>3007575</v>
      </c>
      <c r="F441" s="6"/>
      <c r="G441" s="6"/>
      <c r="H441" s="5">
        <v>3007575</v>
      </c>
      <c r="I441" s="43">
        <v>68151600</v>
      </c>
      <c r="J441" s="43">
        <v>0</v>
      </c>
      <c r="K441" s="43">
        <v>0</v>
      </c>
      <c r="L441" s="8">
        <f t="shared" si="14"/>
        <v>71159175</v>
      </c>
      <c r="M441" s="17">
        <v>43825</v>
      </c>
      <c r="N441" s="17">
        <v>44165</v>
      </c>
      <c r="O441" s="11" t="s">
        <v>355</v>
      </c>
      <c r="P441" s="9" t="s">
        <v>551</v>
      </c>
      <c r="Q441" s="3" t="s">
        <v>45</v>
      </c>
      <c r="R441" s="20">
        <v>52815956</v>
      </c>
      <c r="S441" s="13" t="s">
        <v>2894</v>
      </c>
      <c r="T441" s="13" t="s">
        <v>2895</v>
      </c>
      <c r="U441" s="14" t="s">
        <v>2896</v>
      </c>
      <c r="V441" s="13" t="s">
        <v>50</v>
      </c>
    </row>
    <row r="442" spans="1:22" ht="114" hidden="1" customHeight="1" x14ac:dyDescent="0.2">
      <c r="A442" s="2" t="s">
        <v>2909</v>
      </c>
      <c r="B442" s="9" t="s">
        <v>2774</v>
      </c>
      <c r="C442" s="3" t="s">
        <v>2910</v>
      </c>
      <c r="D442" s="4" t="s">
        <v>2904</v>
      </c>
      <c r="E442" s="5">
        <v>2380500</v>
      </c>
      <c r="F442" s="6"/>
      <c r="G442" s="6"/>
      <c r="H442" s="5">
        <v>2380500</v>
      </c>
      <c r="I442" s="43">
        <v>53941800</v>
      </c>
      <c r="J442" s="43">
        <v>0</v>
      </c>
      <c r="K442" s="43">
        <v>0</v>
      </c>
      <c r="L442" s="8">
        <f t="shared" si="14"/>
        <v>56322300</v>
      </c>
      <c r="M442" s="17">
        <v>43825</v>
      </c>
      <c r="N442" s="17">
        <v>44165</v>
      </c>
      <c r="O442" s="11" t="s">
        <v>355</v>
      </c>
      <c r="P442" s="9" t="s">
        <v>551</v>
      </c>
      <c r="Q442" s="3" t="s">
        <v>2910</v>
      </c>
      <c r="R442" s="20">
        <v>1098746991</v>
      </c>
      <c r="S442" s="13" t="s">
        <v>2911</v>
      </c>
      <c r="T442" s="13" t="s">
        <v>2912</v>
      </c>
      <c r="U442" s="14" t="s">
        <v>2913</v>
      </c>
      <c r="V442" s="13" t="s">
        <v>26</v>
      </c>
    </row>
    <row r="443" spans="1:22" ht="114" hidden="1" customHeight="1" x14ac:dyDescent="0.2">
      <c r="A443" s="2" t="s">
        <v>2902</v>
      </c>
      <c r="B443" s="9" t="s">
        <v>2774</v>
      </c>
      <c r="C443" s="3" t="s">
        <v>2903</v>
      </c>
      <c r="D443" s="4" t="s">
        <v>2904</v>
      </c>
      <c r="E443" s="5">
        <v>2380500</v>
      </c>
      <c r="F443" s="25"/>
      <c r="G443" s="25">
        <v>14108100</v>
      </c>
      <c r="H443" s="5">
        <v>2380500</v>
      </c>
      <c r="I443" s="43">
        <v>53941800</v>
      </c>
      <c r="J443" s="43">
        <v>0</v>
      </c>
      <c r="K443" s="43">
        <v>0</v>
      </c>
      <c r="L443" s="8">
        <f t="shared" si="14"/>
        <v>56322300</v>
      </c>
      <c r="M443" s="17">
        <v>43825</v>
      </c>
      <c r="N443" s="17">
        <v>44165</v>
      </c>
      <c r="O443" s="11" t="s">
        <v>355</v>
      </c>
      <c r="P443" s="9" t="s">
        <v>551</v>
      </c>
      <c r="Q443" s="3" t="s">
        <v>2905</v>
      </c>
      <c r="R443" s="20">
        <v>1015427134</v>
      </c>
      <c r="S443" s="13" t="s">
        <v>2906</v>
      </c>
      <c r="T443" s="13" t="s">
        <v>2907</v>
      </c>
      <c r="U443" s="14" t="s">
        <v>2908</v>
      </c>
      <c r="V443" s="13" t="s">
        <v>26</v>
      </c>
    </row>
    <row r="444" spans="1:22" ht="114" hidden="1" customHeight="1" x14ac:dyDescent="0.2">
      <c r="A444" s="2" t="s">
        <v>2921</v>
      </c>
      <c r="B444" s="9" t="s">
        <v>2922</v>
      </c>
      <c r="C444" s="3" t="s">
        <v>2923</v>
      </c>
      <c r="D444" s="4" t="s">
        <v>517</v>
      </c>
      <c r="E444" s="5">
        <v>9500000</v>
      </c>
      <c r="F444" s="6"/>
      <c r="G444" s="6"/>
      <c r="H444" s="5">
        <v>9500000</v>
      </c>
      <c r="I444" s="43">
        <v>0</v>
      </c>
      <c r="J444" s="43">
        <v>0</v>
      </c>
      <c r="K444" s="43">
        <v>0</v>
      </c>
      <c r="L444" s="8">
        <f t="shared" si="14"/>
        <v>9500000</v>
      </c>
      <c r="M444" s="17">
        <v>43826</v>
      </c>
      <c r="N444" s="17">
        <v>44196</v>
      </c>
      <c r="O444" s="10" t="s">
        <v>3314</v>
      </c>
      <c r="P444" s="9" t="s">
        <v>551</v>
      </c>
      <c r="Q444" s="3" t="s">
        <v>2925</v>
      </c>
      <c r="R444" s="20" t="s">
        <v>2924</v>
      </c>
      <c r="S444" s="13" t="s">
        <v>2926</v>
      </c>
      <c r="T444" s="13">
        <v>6057373</v>
      </c>
      <c r="U444" s="14" t="s">
        <v>2927</v>
      </c>
      <c r="V444" s="13" t="s">
        <v>26</v>
      </c>
    </row>
    <row r="445" spans="1:22" ht="114" hidden="1" customHeight="1" x14ac:dyDescent="0.2">
      <c r="A445" s="2" t="s">
        <v>3081</v>
      </c>
      <c r="B445" s="9" t="s">
        <v>3125</v>
      </c>
      <c r="C445" s="3" t="s">
        <v>1713</v>
      </c>
      <c r="D445" s="4" t="s">
        <v>3126</v>
      </c>
      <c r="E445" s="5">
        <v>53000000</v>
      </c>
      <c r="F445" s="6"/>
      <c r="G445" s="6"/>
      <c r="H445" s="5">
        <v>53000000</v>
      </c>
      <c r="I445" s="43">
        <v>0</v>
      </c>
      <c r="J445" s="43">
        <v>0</v>
      </c>
      <c r="K445" s="43">
        <v>0</v>
      </c>
      <c r="L445" s="8">
        <f t="shared" si="14"/>
        <v>53000000</v>
      </c>
      <c r="M445" s="17">
        <v>43826</v>
      </c>
      <c r="N445" s="17">
        <v>43881</v>
      </c>
      <c r="O445" s="11" t="s">
        <v>355</v>
      </c>
      <c r="P445" s="9" t="s">
        <v>551</v>
      </c>
      <c r="Q445" s="3" t="s">
        <v>3165</v>
      </c>
      <c r="R445" s="20" t="s">
        <v>1720</v>
      </c>
      <c r="S445" s="13" t="s">
        <v>3166</v>
      </c>
      <c r="T445" s="13">
        <v>6354327</v>
      </c>
      <c r="U445" s="14" t="s">
        <v>3167</v>
      </c>
      <c r="V445" s="13" t="s">
        <v>26</v>
      </c>
    </row>
    <row r="446" spans="1:22" ht="114" hidden="1" customHeight="1" x14ac:dyDescent="0.2">
      <c r="A446" s="2" t="s">
        <v>2832</v>
      </c>
      <c r="B446" s="9" t="s">
        <v>3288</v>
      </c>
      <c r="C446" s="3" t="s">
        <v>2834</v>
      </c>
      <c r="D446" s="4" t="s">
        <v>2835</v>
      </c>
      <c r="E446" s="5">
        <v>11302398</v>
      </c>
      <c r="F446" s="25"/>
      <c r="G446" s="25">
        <v>138039</v>
      </c>
      <c r="H446" s="5">
        <f>11302398-138039</f>
        <v>11164359</v>
      </c>
      <c r="I446" s="43">
        <v>0</v>
      </c>
      <c r="J446" s="43">
        <v>0</v>
      </c>
      <c r="K446" s="43">
        <v>0</v>
      </c>
      <c r="L446" s="8">
        <f t="shared" si="14"/>
        <v>11164359</v>
      </c>
      <c r="M446" s="17">
        <v>43826</v>
      </c>
      <c r="N446" s="17">
        <v>43830</v>
      </c>
      <c r="O446" s="11" t="s">
        <v>791</v>
      </c>
      <c r="P446" s="9" t="s">
        <v>567</v>
      </c>
      <c r="Q446" s="3" t="s">
        <v>2836</v>
      </c>
      <c r="R446" s="20" t="s">
        <v>2837</v>
      </c>
      <c r="S446" s="13" t="s">
        <v>2838</v>
      </c>
      <c r="T446" s="13">
        <v>2316779</v>
      </c>
      <c r="U446" s="14" t="s">
        <v>2839</v>
      </c>
      <c r="V446" s="13" t="s">
        <v>26</v>
      </c>
    </row>
    <row r="447" spans="1:22" ht="114" hidden="1" customHeight="1" x14ac:dyDescent="0.2">
      <c r="A447" s="2" t="s">
        <v>3082</v>
      </c>
      <c r="B447" s="9" t="s">
        <v>3127</v>
      </c>
      <c r="C447" s="3" t="s">
        <v>3128</v>
      </c>
      <c r="D447" s="4" t="s">
        <v>3252</v>
      </c>
      <c r="E447" s="5">
        <v>1604500</v>
      </c>
      <c r="F447" s="6">
        <v>7500000</v>
      </c>
      <c r="G447" s="6"/>
      <c r="H447" s="5">
        <v>1604500</v>
      </c>
      <c r="I447" s="43">
        <f>53395500+7500000</f>
        <v>60895500</v>
      </c>
      <c r="J447" s="43">
        <v>0</v>
      </c>
      <c r="K447" s="43">
        <v>0</v>
      </c>
      <c r="L447" s="8">
        <f t="shared" si="14"/>
        <v>62500000</v>
      </c>
      <c r="M447" s="17">
        <v>43826</v>
      </c>
      <c r="N447" s="17">
        <v>44165</v>
      </c>
      <c r="O447" s="11" t="s">
        <v>2199</v>
      </c>
      <c r="P447" s="9" t="s">
        <v>551</v>
      </c>
      <c r="Q447" s="3" t="s">
        <v>3253</v>
      </c>
      <c r="R447" s="20">
        <v>52517683</v>
      </c>
      <c r="S447" s="13" t="s">
        <v>3254</v>
      </c>
      <c r="T447" s="13">
        <v>3105548900</v>
      </c>
      <c r="U447" s="14" t="s">
        <v>3255</v>
      </c>
      <c r="V447" s="13" t="s">
        <v>26</v>
      </c>
    </row>
    <row r="448" spans="1:22" ht="114" hidden="1" customHeight="1" x14ac:dyDescent="0.2">
      <c r="A448" s="2" t="s">
        <v>2943</v>
      </c>
      <c r="B448" s="9" t="s">
        <v>2944</v>
      </c>
      <c r="C448" s="3" t="s">
        <v>2945</v>
      </c>
      <c r="D448" s="4" t="s">
        <v>2946</v>
      </c>
      <c r="E448" s="5">
        <v>14000000</v>
      </c>
      <c r="F448" s="6"/>
      <c r="G448" s="6"/>
      <c r="H448" s="5">
        <v>14000000</v>
      </c>
      <c r="I448" s="43">
        <v>0</v>
      </c>
      <c r="J448" s="43">
        <v>0</v>
      </c>
      <c r="K448" s="43">
        <v>0</v>
      </c>
      <c r="L448" s="8">
        <f t="shared" si="14"/>
        <v>14000000</v>
      </c>
      <c r="M448" s="17">
        <v>43829</v>
      </c>
      <c r="N448" s="17">
        <v>43889</v>
      </c>
      <c r="O448" s="11" t="s">
        <v>717</v>
      </c>
      <c r="P448" s="9" t="s">
        <v>551</v>
      </c>
      <c r="Q448" s="3" t="s">
        <v>2947</v>
      </c>
      <c r="R448" s="20" t="s">
        <v>3159</v>
      </c>
      <c r="S448" s="13" t="s">
        <v>2948</v>
      </c>
      <c r="T448" s="13">
        <v>7559746</v>
      </c>
      <c r="U448" s="14" t="s">
        <v>2949</v>
      </c>
      <c r="V448" s="13" t="s">
        <v>26</v>
      </c>
    </row>
    <row r="449" spans="1:22" ht="114" hidden="1" customHeight="1" x14ac:dyDescent="0.2">
      <c r="A449" s="2" t="s">
        <v>3083</v>
      </c>
      <c r="B449" s="9" t="s">
        <v>3129</v>
      </c>
      <c r="C449" s="3" t="s">
        <v>3130</v>
      </c>
      <c r="D449" s="4" t="s">
        <v>3131</v>
      </c>
      <c r="E449" s="5">
        <v>5123480</v>
      </c>
      <c r="F449" s="6"/>
      <c r="G449" s="6"/>
      <c r="H449" s="5">
        <v>5123480</v>
      </c>
      <c r="I449" s="43">
        <v>0</v>
      </c>
      <c r="J449" s="43">
        <v>0</v>
      </c>
      <c r="K449" s="43">
        <v>0</v>
      </c>
      <c r="L449" s="8">
        <f t="shared" si="14"/>
        <v>5123480</v>
      </c>
      <c r="M449" s="17">
        <v>43829</v>
      </c>
      <c r="N449" s="17">
        <v>43860</v>
      </c>
      <c r="O449" s="11" t="s">
        <v>3132</v>
      </c>
      <c r="P449" s="9" t="s">
        <v>551</v>
      </c>
      <c r="Q449" s="3" t="s">
        <v>3133</v>
      </c>
      <c r="R449" s="20" t="s">
        <v>3136</v>
      </c>
      <c r="S449" s="13" t="s">
        <v>3135</v>
      </c>
      <c r="T449" s="13">
        <v>3125495</v>
      </c>
      <c r="U449" s="14" t="s">
        <v>3134</v>
      </c>
      <c r="V449" s="13" t="s">
        <v>26</v>
      </c>
    </row>
    <row r="450" spans="1:22" ht="114" hidden="1" customHeight="1" x14ac:dyDescent="0.2">
      <c r="A450" s="2" t="s">
        <v>3084</v>
      </c>
      <c r="B450" s="9" t="s">
        <v>3129</v>
      </c>
      <c r="C450" s="3" t="s">
        <v>866</v>
      </c>
      <c r="D450" s="4" t="s">
        <v>3131</v>
      </c>
      <c r="E450" s="5">
        <v>39442550</v>
      </c>
      <c r="F450" s="6"/>
      <c r="G450" s="6"/>
      <c r="H450" s="5">
        <v>39442550</v>
      </c>
      <c r="I450" s="43">
        <v>0</v>
      </c>
      <c r="J450" s="43">
        <v>0</v>
      </c>
      <c r="K450" s="43">
        <v>0</v>
      </c>
      <c r="L450" s="8">
        <f t="shared" si="14"/>
        <v>39442550</v>
      </c>
      <c r="M450" s="17">
        <v>43830</v>
      </c>
      <c r="N450" s="17">
        <v>43860</v>
      </c>
      <c r="O450" s="11" t="s">
        <v>3132</v>
      </c>
      <c r="P450" s="9" t="s">
        <v>551</v>
      </c>
      <c r="Q450" s="3" t="s">
        <v>869</v>
      </c>
      <c r="R450" s="20" t="s">
        <v>870</v>
      </c>
      <c r="S450" s="3" t="s">
        <v>2538</v>
      </c>
      <c r="T450" s="13">
        <v>8125007</v>
      </c>
      <c r="U450" s="14" t="s">
        <v>2539</v>
      </c>
      <c r="V450" s="13" t="s">
        <v>26</v>
      </c>
    </row>
    <row r="451" spans="1:22" ht="114" customHeight="1" x14ac:dyDescent="0.2">
      <c r="A451" s="2" t="s">
        <v>3085</v>
      </c>
      <c r="B451" s="9" t="s">
        <v>3155</v>
      </c>
      <c r="C451" s="3" t="s">
        <v>2938</v>
      </c>
      <c r="D451" s="4" t="s">
        <v>3154</v>
      </c>
      <c r="E451" s="5">
        <v>10000000</v>
      </c>
      <c r="F451" s="6"/>
      <c r="G451" s="6"/>
      <c r="H451" s="5">
        <v>10000000</v>
      </c>
      <c r="I451" s="7">
        <v>650000000</v>
      </c>
      <c r="J451" s="7">
        <v>669500000</v>
      </c>
      <c r="K451" s="7">
        <v>402257920</v>
      </c>
      <c r="L451" s="8">
        <f t="shared" si="14"/>
        <v>1731757920</v>
      </c>
      <c r="M451" s="17">
        <v>43826</v>
      </c>
      <c r="N451" s="17">
        <v>44773</v>
      </c>
      <c r="O451" s="11" t="s">
        <v>2777</v>
      </c>
      <c r="P451" s="9" t="s">
        <v>551</v>
      </c>
      <c r="Q451" s="3" t="s">
        <v>2940</v>
      </c>
      <c r="R451" s="20" t="s">
        <v>401</v>
      </c>
      <c r="S451" s="13" t="s">
        <v>2941</v>
      </c>
      <c r="T451" s="13">
        <v>7425961</v>
      </c>
      <c r="U451" s="14" t="s">
        <v>2942</v>
      </c>
      <c r="V451" s="13" t="s">
        <v>26</v>
      </c>
    </row>
    <row r="452" spans="1:22" ht="114" customHeight="1" x14ac:dyDescent="0.2">
      <c r="A452" s="2" t="s">
        <v>2936</v>
      </c>
      <c r="B452" s="9" t="s">
        <v>2937</v>
      </c>
      <c r="C452" s="3" t="s">
        <v>2938</v>
      </c>
      <c r="D452" s="4" t="s">
        <v>2939</v>
      </c>
      <c r="E452" s="5">
        <v>100000</v>
      </c>
      <c r="F452" s="6"/>
      <c r="G452" s="6"/>
      <c r="H452" s="5">
        <v>100000</v>
      </c>
      <c r="I452" s="7">
        <v>210000000</v>
      </c>
      <c r="J452" s="7">
        <v>210000000</v>
      </c>
      <c r="K452" s="7">
        <v>118100000</v>
      </c>
      <c r="L452" s="8">
        <f t="shared" ref="L452:L453" si="15">SUM(H452:K452)</f>
        <v>538200000</v>
      </c>
      <c r="M452" s="17">
        <v>43826</v>
      </c>
      <c r="N452" s="17">
        <v>44773</v>
      </c>
      <c r="O452" s="11" t="s">
        <v>355</v>
      </c>
      <c r="P452" s="9" t="s">
        <v>551</v>
      </c>
      <c r="Q452" s="3" t="s">
        <v>2940</v>
      </c>
      <c r="R452" s="20" t="s">
        <v>401</v>
      </c>
      <c r="S452" s="13" t="s">
        <v>2941</v>
      </c>
      <c r="T452" s="13">
        <v>7425961</v>
      </c>
      <c r="U452" s="14" t="s">
        <v>2942</v>
      </c>
      <c r="V452" s="13" t="s">
        <v>26</v>
      </c>
    </row>
    <row r="453" spans="1:22" ht="114" customHeight="1" x14ac:dyDescent="0.2">
      <c r="A453" s="2" t="s">
        <v>3086</v>
      </c>
      <c r="B453" s="9" t="s">
        <v>3156</v>
      </c>
      <c r="C453" s="3" t="s">
        <v>3153</v>
      </c>
      <c r="D453" s="4" t="s">
        <v>3149</v>
      </c>
      <c r="E453" s="5">
        <v>225447</v>
      </c>
      <c r="F453" s="6"/>
      <c r="G453" s="6"/>
      <c r="H453" s="5">
        <v>225447</v>
      </c>
      <c r="I453" s="7">
        <v>81160968</v>
      </c>
      <c r="J453" s="7">
        <v>83595797</v>
      </c>
      <c r="K453" s="7">
        <v>50227141</v>
      </c>
      <c r="L453" s="8">
        <f t="shared" si="15"/>
        <v>215209353</v>
      </c>
      <c r="M453" s="17">
        <v>43829</v>
      </c>
      <c r="N453" s="17">
        <v>44773</v>
      </c>
      <c r="O453" s="10" t="s">
        <v>1470</v>
      </c>
      <c r="P453" s="9" t="s">
        <v>567</v>
      </c>
      <c r="Q453" s="3" t="s">
        <v>1222</v>
      </c>
      <c r="R453" s="20" t="s">
        <v>1223</v>
      </c>
      <c r="S453" s="13" t="s">
        <v>3150</v>
      </c>
      <c r="T453" s="13" t="s">
        <v>3152</v>
      </c>
      <c r="U453" s="14" t="s">
        <v>3151</v>
      </c>
      <c r="V453" s="13" t="s">
        <v>26</v>
      </c>
    </row>
  </sheetData>
  <autoFilter ref="A1:V453" xr:uid="{00000000-0009-0000-0000-000000000000}">
    <filterColumn colId="13">
      <filters>
        <dateGroupItem year="2023" dateTimeGrouping="year"/>
        <dateGroupItem year="2022" dateTimeGrouping="year"/>
        <dateGroupItem year="2021" month="5" dateTimeGrouping="month"/>
        <dateGroupItem year="2021" month="6" dateTimeGrouping="month"/>
        <dateGroupItem year="2021" month="12" dateTimeGrouping="month"/>
      </filters>
    </filterColumn>
  </autoFilter>
  <hyperlinks>
    <hyperlink ref="U2" r:id="rId1" xr:uid="{00000000-0004-0000-0000-000000000000}"/>
    <hyperlink ref="U3" r:id="rId2" xr:uid="{00000000-0004-0000-0000-000001000000}"/>
    <hyperlink ref="U5" r:id="rId3" xr:uid="{00000000-0004-0000-0000-000002000000}"/>
    <hyperlink ref="U9" r:id="rId4" xr:uid="{00000000-0004-0000-0000-000003000000}"/>
    <hyperlink ref="U6" r:id="rId5" xr:uid="{00000000-0004-0000-0000-000004000000}"/>
    <hyperlink ref="U13" r:id="rId6" xr:uid="{00000000-0004-0000-0000-000005000000}"/>
    <hyperlink ref="U14" r:id="rId7" xr:uid="{00000000-0004-0000-0000-000006000000}"/>
    <hyperlink ref="U16" r:id="rId8" xr:uid="{00000000-0004-0000-0000-000007000000}"/>
    <hyperlink ref="U18" r:id="rId9" xr:uid="{00000000-0004-0000-0000-000008000000}"/>
    <hyperlink ref="U10" r:id="rId10" xr:uid="{00000000-0004-0000-0000-000009000000}"/>
    <hyperlink ref="U15" r:id="rId11" xr:uid="{00000000-0004-0000-0000-00000A000000}"/>
    <hyperlink ref="U19" r:id="rId12" xr:uid="{00000000-0004-0000-0000-00000B000000}"/>
    <hyperlink ref="U4" r:id="rId13" xr:uid="{00000000-0004-0000-0000-00000C000000}"/>
    <hyperlink ref="U8" r:id="rId14" xr:uid="{00000000-0004-0000-0000-00000D000000}"/>
    <hyperlink ref="U11" r:id="rId15" xr:uid="{00000000-0004-0000-0000-00000E000000}"/>
    <hyperlink ref="U12" r:id="rId16" xr:uid="{00000000-0004-0000-0000-00000F000000}"/>
    <hyperlink ref="U20" r:id="rId17" xr:uid="{00000000-0004-0000-0000-000010000000}"/>
    <hyperlink ref="U24" r:id="rId18" xr:uid="{00000000-0004-0000-0000-000011000000}"/>
    <hyperlink ref="U17" r:id="rId19" xr:uid="{00000000-0004-0000-0000-000012000000}"/>
    <hyperlink ref="U21" r:id="rId20" xr:uid="{00000000-0004-0000-0000-000013000000}"/>
    <hyperlink ref="U25" r:id="rId21" display="YENIFER.GIRALDO@MERCKGROUP.COM" xr:uid="{00000000-0004-0000-0000-000014000000}"/>
    <hyperlink ref="U22" r:id="rId22" xr:uid="{00000000-0004-0000-0000-000015000000}"/>
    <hyperlink ref="U27" r:id="rId23" display="YENIFER.GIRALDO@MERCKGROUP.COM" xr:uid="{00000000-0004-0000-0000-000016000000}"/>
    <hyperlink ref="U23" r:id="rId24" xr:uid="{00000000-0004-0000-0000-000017000000}"/>
    <hyperlink ref="U26" r:id="rId25" xr:uid="{00000000-0004-0000-0000-000018000000}"/>
    <hyperlink ref="U28" r:id="rId26" display="YENIFER.GIRALDO@MERCKGROUP.COM" xr:uid="{00000000-0004-0000-0000-000019000000}"/>
    <hyperlink ref="U29" r:id="rId27" xr:uid="{00000000-0004-0000-0000-00001A000000}"/>
    <hyperlink ref="U30" r:id="rId28" xr:uid="{00000000-0004-0000-0000-00001B000000}"/>
    <hyperlink ref="U31" r:id="rId29" xr:uid="{00000000-0004-0000-0000-00001C000000}"/>
    <hyperlink ref="U32" r:id="rId30" xr:uid="{00000000-0004-0000-0000-00001D000000}"/>
    <hyperlink ref="U33" r:id="rId31" xr:uid="{00000000-0004-0000-0000-00001E000000}"/>
    <hyperlink ref="U35" r:id="rId32" xr:uid="{00000000-0004-0000-0000-00001F000000}"/>
    <hyperlink ref="U39" r:id="rId33" xr:uid="{00000000-0004-0000-0000-000020000000}"/>
    <hyperlink ref="U34" r:id="rId34" xr:uid="{00000000-0004-0000-0000-000021000000}"/>
    <hyperlink ref="U40" r:id="rId35" xr:uid="{00000000-0004-0000-0000-000022000000}"/>
    <hyperlink ref="U36" r:id="rId36" xr:uid="{00000000-0004-0000-0000-000023000000}"/>
    <hyperlink ref="U37" r:id="rId37" xr:uid="{00000000-0004-0000-0000-000024000000}"/>
    <hyperlink ref="U38" r:id="rId38" xr:uid="{00000000-0004-0000-0000-000025000000}"/>
    <hyperlink ref="U43" r:id="rId39" xr:uid="{00000000-0004-0000-0000-000026000000}"/>
    <hyperlink ref="U42" r:id="rId40" xr:uid="{00000000-0004-0000-0000-000027000000}"/>
    <hyperlink ref="U45" r:id="rId41" xr:uid="{00000000-0004-0000-0000-000028000000}"/>
    <hyperlink ref="U46" r:id="rId42" xr:uid="{00000000-0004-0000-0000-000029000000}"/>
    <hyperlink ref="U41" r:id="rId43" xr:uid="{00000000-0004-0000-0000-00002A000000}"/>
    <hyperlink ref="U47" r:id="rId44" xr:uid="{00000000-0004-0000-0000-00002B000000}"/>
    <hyperlink ref="U49" r:id="rId45" xr:uid="{00000000-0004-0000-0000-00002C000000}"/>
    <hyperlink ref="U52" r:id="rId46" xr:uid="{00000000-0004-0000-0000-00002D000000}"/>
    <hyperlink ref="U54" r:id="rId47" xr:uid="{00000000-0004-0000-0000-00002E000000}"/>
    <hyperlink ref="U56" r:id="rId48" xr:uid="{00000000-0004-0000-0000-00002F000000}"/>
    <hyperlink ref="U69" r:id="rId49" xr:uid="{00000000-0004-0000-0000-000030000000}"/>
    <hyperlink ref="U44" r:id="rId50" xr:uid="{00000000-0004-0000-0000-000031000000}"/>
    <hyperlink ref="U55" r:id="rId51" xr:uid="{00000000-0004-0000-0000-000032000000}"/>
    <hyperlink ref="U58" r:id="rId52" xr:uid="{00000000-0004-0000-0000-000033000000}"/>
    <hyperlink ref="U68" r:id="rId53" xr:uid="{00000000-0004-0000-0000-000034000000}"/>
    <hyperlink ref="U70" r:id="rId54" xr:uid="{00000000-0004-0000-0000-000035000000}"/>
    <hyperlink ref="U77" r:id="rId55" xr:uid="{00000000-0004-0000-0000-000036000000}"/>
    <hyperlink ref="U71" r:id="rId56" xr:uid="{00000000-0004-0000-0000-000037000000}"/>
    <hyperlink ref="U72" r:id="rId57" xr:uid="{00000000-0004-0000-0000-000038000000}"/>
    <hyperlink ref="U73" r:id="rId58" xr:uid="{00000000-0004-0000-0000-000039000000}"/>
    <hyperlink ref="U74" r:id="rId59" xr:uid="{00000000-0004-0000-0000-00003A000000}"/>
    <hyperlink ref="U75" r:id="rId60" xr:uid="{00000000-0004-0000-0000-00003B000000}"/>
    <hyperlink ref="U76" r:id="rId61" xr:uid="{00000000-0004-0000-0000-00003C000000}"/>
    <hyperlink ref="U48" r:id="rId62" xr:uid="{00000000-0004-0000-0000-00003D000000}"/>
    <hyperlink ref="U82" r:id="rId63" xr:uid="{00000000-0004-0000-0000-00003E000000}"/>
    <hyperlink ref="U51" r:id="rId64" xr:uid="{00000000-0004-0000-0000-00003F000000}"/>
    <hyperlink ref="U85" r:id="rId65" xr:uid="{00000000-0004-0000-0000-000040000000}"/>
    <hyperlink ref="U89" r:id="rId66" xr:uid="{00000000-0004-0000-0000-000041000000}"/>
    <hyperlink ref="U90" r:id="rId67" xr:uid="{00000000-0004-0000-0000-000042000000}"/>
    <hyperlink ref="U92" r:id="rId68" xr:uid="{00000000-0004-0000-0000-000043000000}"/>
    <hyperlink ref="U50" r:id="rId69" display="COMANDOSDESELVA@HOTMAIL.COM" xr:uid="{00000000-0004-0000-0000-000044000000}"/>
    <hyperlink ref="U81" r:id="rId70" xr:uid="{00000000-0004-0000-0000-000045000000}"/>
    <hyperlink ref="U83" r:id="rId71" xr:uid="{00000000-0004-0000-0000-000046000000}"/>
    <hyperlink ref="U84" r:id="rId72" xr:uid="{00000000-0004-0000-0000-000047000000}"/>
    <hyperlink ref="U86" r:id="rId73" xr:uid="{00000000-0004-0000-0000-000048000000}"/>
    <hyperlink ref="U87" r:id="rId74" xr:uid="{00000000-0004-0000-0000-000049000000}"/>
    <hyperlink ref="U88" r:id="rId75" xr:uid="{00000000-0004-0000-0000-00004A000000}"/>
    <hyperlink ref="U80" r:id="rId76" xr:uid="{00000000-0004-0000-0000-00004B000000}"/>
    <hyperlink ref="U61" r:id="rId77" xr:uid="{00000000-0004-0000-0000-00004C000000}"/>
    <hyperlink ref="U62" r:id="rId78" xr:uid="{00000000-0004-0000-0000-00004D000000}"/>
    <hyperlink ref="U64" r:id="rId79" xr:uid="{00000000-0004-0000-0000-00004E000000}"/>
    <hyperlink ref="U66" r:id="rId80" xr:uid="{00000000-0004-0000-0000-00004F000000}"/>
    <hyperlink ref="U67" r:id="rId81" xr:uid="{00000000-0004-0000-0000-000050000000}"/>
    <hyperlink ref="U93" r:id="rId82" xr:uid="{00000000-0004-0000-0000-000051000000}"/>
    <hyperlink ref="U96" r:id="rId83" xr:uid="{00000000-0004-0000-0000-000052000000}"/>
    <hyperlink ref="U98" r:id="rId84" xr:uid="{00000000-0004-0000-0000-000053000000}"/>
    <hyperlink ref="U95" r:id="rId85" xr:uid="{00000000-0004-0000-0000-000054000000}"/>
    <hyperlink ref="U97" r:id="rId86" xr:uid="{00000000-0004-0000-0000-000055000000}"/>
    <hyperlink ref="U99" r:id="rId87" xr:uid="{00000000-0004-0000-0000-000056000000}"/>
    <hyperlink ref="U79" r:id="rId88" xr:uid="{00000000-0004-0000-0000-000057000000}"/>
    <hyperlink ref="U94" r:id="rId89" xr:uid="{00000000-0004-0000-0000-000058000000}"/>
    <hyperlink ref="U105" r:id="rId90" xr:uid="{00000000-0004-0000-0000-000059000000}"/>
    <hyperlink ref="U57" r:id="rId91" xr:uid="{00000000-0004-0000-0000-00005A000000}"/>
    <hyperlink ref="U91" r:id="rId92" xr:uid="{00000000-0004-0000-0000-00005B000000}"/>
    <hyperlink ref="U101" r:id="rId93" xr:uid="{00000000-0004-0000-0000-00005C000000}"/>
    <hyperlink ref="U100" r:id="rId94" xr:uid="{00000000-0004-0000-0000-00005D000000}"/>
    <hyperlink ref="U102" r:id="rId95" xr:uid="{00000000-0004-0000-0000-00005E000000}"/>
    <hyperlink ref="U107" r:id="rId96" xr:uid="{00000000-0004-0000-0000-00005F000000}"/>
    <hyperlink ref="U110" r:id="rId97" xr:uid="{00000000-0004-0000-0000-000060000000}"/>
    <hyperlink ref="U108" r:id="rId98" xr:uid="{00000000-0004-0000-0000-000061000000}"/>
    <hyperlink ref="U111" r:id="rId99" xr:uid="{00000000-0004-0000-0000-000062000000}"/>
    <hyperlink ref="U112" r:id="rId100" xr:uid="{00000000-0004-0000-0000-000063000000}"/>
    <hyperlink ref="U121" r:id="rId101" xr:uid="{00000000-0004-0000-0000-000064000000}"/>
    <hyperlink ref="U114" r:id="rId102" xr:uid="{00000000-0004-0000-0000-000065000000}"/>
    <hyperlink ref="U116" r:id="rId103" xr:uid="{00000000-0004-0000-0000-000066000000}"/>
    <hyperlink ref="U117" r:id="rId104" xr:uid="{00000000-0004-0000-0000-000067000000}"/>
    <hyperlink ref="U78" r:id="rId105" xr:uid="{00000000-0004-0000-0000-000068000000}"/>
    <hyperlink ref="U106" r:id="rId106" xr:uid="{00000000-0004-0000-0000-000069000000}"/>
    <hyperlink ref="U59" r:id="rId107" xr:uid="{00000000-0004-0000-0000-00006A000000}"/>
    <hyperlink ref="U60" r:id="rId108" xr:uid="{00000000-0004-0000-0000-00006B000000}"/>
    <hyperlink ref="U63" r:id="rId109" xr:uid="{00000000-0004-0000-0000-00006C000000}"/>
    <hyperlink ref="U65" r:id="rId110" xr:uid="{00000000-0004-0000-0000-00006D000000}"/>
    <hyperlink ref="U109" r:id="rId111" xr:uid="{00000000-0004-0000-0000-00006E000000}"/>
    <hyperlink ref="U115" r:id="rId112" xr:uid="{00000000-0004-0000-0000-00006F000000}"/>
    <hyperlink ref="U120" r:id="rId113" xr:uid="{00000000-0004-0000-0000-000070000000}"/>
    <hyperlink ref="U128" r:id="rId114" xr:uid="{00000000-0004-0000-0000-000071000000}"/>
    <hyperlink ref="U118" r:id="rId115" xr:uid="{00000000-0004-0000-0000-000072000000}"/>
    <hyperlink ref="U123" r:id="rId116" xr:uid="{00000000-0004-0000-0000-000073000000}"/>
    <hyperlink ref="U122" r:id="rId117" xr:uid="{00000000-0004-0000-0000-000074000000}"/>
    <hyperlink ref="U127" r:id="rId118" xr:uid="{00000000-0004-0000-0000-000075000000}"/>
    <hyperlink ref="U129" r:id="rId119" xr:uid="{00000000-0004-0000-0000-000076000000}"/>
    <hyperlink ref="U124" r:id="rId120" xr:uid="{00000000-0004-0000-0000-000077000000}"/>
    <hyperlink ref="U130" r:id="rId121" xr:uid="{00000000-0004-0000-0000-000078000000}"/>
    <hyperlink ref="U132" r:id="rId122" xr:uid="{00000000-0004-0000-0000-000079000000}"/>
    <hyperlink ref="U133" r:id="rId123" xr:uid="{00000000-0004-0000-0000-00007A000000}"/>
    <hyperlink ref="U119" r:id="rId124" xr:uid="{00000000-0004-0000-0000-00007B000000}"/>
    <hyperlink ref="U125" r:id="rId125" xr:uid="{00000000-0004-0000-0000-00007C000000}"/>
    <hyperlink ref="U126" r:id="rId126" xr:uid="{00000000-0004-0000-0000-00007D000000}"/>
    <hyperlink ref="U134" r:id="rId127" xr:uid="{00000000-0004-0000-0000-00007E000000}"/>
    <hyperlink ref="U137" r:id="rId128" xr:uid="{00000000-0004-0000-0000-00007F000000}"/>
    <hyperlink ref="U142" r:id="rId129" xr:uid="{00000000-0004-0000-0000-000080000000}"/>
    <hyperlink ref="U145" r:id="rId130" xr:uid="{00000000-0004-0000-0000-000081000000}"/>
    <hyperlink ref="U146" r:id="rId131" xr:uid="{00000000-0004-0000-0000-000082000000}"/>
    <hyperlink ref="U131" r:id="rId132" xr:uid="{00000000-0004-0000-0000-000083000000}"/>
    <hyperlink ref="U113" r:id="rId133" xr:uid="{00000000-0004-0000-0000-000084000000}"/>
    <hyperlink ref="U141" r:id="rId134" xr:uid="{00000000-0004-0000-0000-000085000000}"/>
    <hyperlink ref="U135" r:id="rId135" xr:uid="{00000000-0004-0000-0000-000086000000}"/>
    <hyperlink ref="U144" r:id="rId136" xr:uid="{00000000-0004-0000-0000-000087000000}"/>
    <hyperlink ref="U149" r:id="rId137" xr:uid="{00000000-0004-0000-0000-000088000000}"/>
    <hyperlink ref="U148" r:id="rId138" xr:uid="{00000000-0004-0000-0000-000089000000}"/>
    <hyperlink ref="U143" r:id="rId139" xr:uid="{00000000-0004-0000-0000-00008A000000}"/>
    <hyperlink ref="U152" r:id="rId140" xr:uid="{00000000-0004-0000-0000-00008B000000}"/>
    <hyperlink ref="U150" r:id="rId141" xr:uid="{00000000-0004-0000-0000-00008C000000}"/>
    <hyperlink ref="U153" r:id="rId142" xr:uid="{00000000-0004-0000-0000-00008D000000}"/>
    <hyperlink ref="U151" r:id="rId143" xr:uid="{00000000-0004-0000-0000-00008E000000}"/>
    <hyperlink ref="U103" r:id="rId144" xr:uid="{00000000-0004-0000-0000-00008F000000}"/>
    <hyperlink ref="U138" r:id="rId145" xr:uid="{00000000-0004-0000-0000-000090000000}"/>
    <hyperlink ref="U139" r:id="rId146" xr:uid="{00000000-0004-0000-0000-000091000000}"/>
    <hyperlink ref="U140" r:id="rId147" xr:uid="{00000000-0004-0000-0000-000092000000}"/>
    <hyperlink ref="U158" r:id="rId148" xr:uid="{00000000-0004-0000-0000-000093000000}"/>
    <hyperlink ref="U136" r:id="rId149" xr:uid="{00000000-0004-0000-0000-000094000000}"/>
    <hyperlink ref="U162" r:id="rId150" xr:uid="{00000000-0004-0000-0000-000095000000}"/>
    <hyperlink ref="U155" r:id="rId151" xr:uid="{00000000-0004-0000-0000-000096000000}"/>
    <hyperlink ref="U156" r:id="rId152" xr:uid="{00000000-0004-0000-0000-000097000000}"/>
    <hyperlink ref="U157" r:id="rId153" xr:uid="{00000000-0004-0000-0000-000098000000}"/>
    <hyperlink ref="U179" r:id="rId154" xr:uid="{00000000-0004-0000-0000-000099000000}"/>
    <hyperlink ref="U163" r:id="rId155" xr:uid="{00000000-0004-0000-0000-00009A000000}"/>
    <hyperlink ref="U177" r:id="rId156" xr:uid="{00000000-0004-0000-0000-00009B000000}"/>
    <hyperlink ref="U170" r:id="rId157" xr:uid="{00000000-0004-0000-0000-00009C000000}"/>
    <hyperlink ref="U165" r:id="rId158" xr:uid="{00000000-0004-0000-0000-00009D000000}"/>
    <hyperlink ref="U167" r:id="rId159" xr:uid="{00000000-0004-0000-0000-00009E000000}"/>
    <hyperlink ref="U169" r:id="rId160" xr:uid="{00000000-0004-0000-0000-00009F000000}"/>
    <hyperlink ref="U172" r:id="rId161" xr:uid="{00000000-0004-0000-0000-0000A0000000}"/>
    <hyperlink ref="U171" r:id="rId162" xr:uid="{00000000-0004-0000-0000-0000A1000000}"/>
    <hyperlink ref="U174" r:id="rId163" xr:uid="{00000000-0004-0000-0000-0000A2000000}"/>
    <hyperlink ref="U173" r:id="rId164" xr:uid="{00000000-0004-0000-0000-0000A3000000}"/>
    <hyperlink ref="U181" r:id="rId165" xr:uid="{00000000-0004-0000-0000-0000A4000000}"/>
    <hyperlink ref="U180" r:id="rId166" xr:uid="{00000000-0004-0000-0000-0000A5000000}"/>
    <hyperlink ref="U164" r:id="rId167" xr:uid="{00000000-0004-0000-0000-0000A6000000}"/>
    <hyperlink ref="U160" r:id="rId168" xr:uid="{00000000-0004-0000-0000-0000A7000000}"/>
    <hyperlink ref="U161" r:id="rId169" xr:uid="{00000000-0004-0000-0000-0000A8000000}"/>
    <hyperlink ref="U197" r:id="rId170" xr:uid="{00000000-0004-0000-0000-0000A9000000}"/>
    <hyperlink ref="U200" r:id="rId171" xr:uid="{00000000-0004-0000-0000-0000AA000000}"/>
    <hyperlink ref="U201" r:id="rId172" xr:uid="{00000000-0004-0000-0000-0000AB000000}"/>
    <hyperlink ref="U199" r:id="rId173" xr:uid="{00000000-0004-0000-0000-0000AC000000}"/>
    <hyperlink ref="U206" r:id="rId174" xr:uid="{00000000-0004-0000-0000-0000AD000000}"/>
    <hyperlink ref="U176" r:id="rId175" xr:uid="{00000000-0004-0000-0000-0000AE000000}"/>
    <hyperlink ref="U175" r:id="rId176" xr:uid="{00000000-0004-0000-0000-0000AF000000}"/>
    <hyperlink ref="U195" r:id="rId177" xr:uid="{00000000-0004-0000-0000-0000B0000000}"/>
    <hyperlink ref="U205" r:id="rId178" xr:uid="{00000000-0004-0000-0000-0000B1000000}"/>
    <hyperlink ref="U194" r:id="rId179" xr:uid="{00000000-0004-0000-0000-0000B2000000}"/>
    <hyperlink ref="U212" r:id="rId180" xr:uid="{00000000-0004-0000-0000-0000B3000000}"/>
    <hyperlink ref="U213" r:id="rId181" xr:uid="{00000000-0004-0000-0000-0000B4000000}"/>
    <hyperlink ref="U208" r:id="rId182" xr:uid="{00000000-0004-0000-0000-0000B5000000}"/>
    <hyperlink ref="U209" r:id="rId183" xr:uid="{00000000-0004-0000-0000-0000B6000000}"/>
    <hyperlink ref="U211" r:id="rId184" xr:uid="{00000000-0004-0000-0000-0000B7000000}"/>
    <hyperlink ref="U204" r:id="rId185" xr:uid="{00000000-0004-0000-0000-0000B8000000}"/>
    <hyperlink ref="U147" r:id="rId186" xr:uid="{00000000-0004-0000-0000-0000B9000000}"/>
    <hyperlink ref="U166" r:id="rId187" xr:uid="{00000000-0004-0000-0000-0000BA000000}"/>
    <hyperlink ref="U225" r:id="rId188" xr:uid="{00000000-0004-0000-0000-0000BB000000}"/>
    <hyperlink ref="U214" r:id="rId189" xr:uid="{00000000-0004-0000-0000-0000BC000000}"/>
    <hyperlink ref="U217" r:id="rId190" xr:uid="{00000000-0004-0000-0000-0000BD000000}"/>
    <hyperlink ref="U228" r:id="rId191" xr:uid="{00000000-0004-0000-0000-0000BE000000}"/>
    <hyperlink ref="U232" r:id="rId192" xr:uid="{00000000-0004-0000-0000-0000BF000000}"/>
    <hyperlink ref="U235" r:id="rId193" xr:uid="{00000000-0004-0000-0000-0000C0000000}"/>
    <hyperlink ref="U239" r:id="rId194" xr:uid="{00000000-0004-0000-0000-0000C1000000}"/>
    <hyperlink ref="U242" r:id="rId195" xr:uid="{00000000-0004-0000-0000-0000C2000000}"/>
    <hyperlink ref="U219" r:id="rId196" xr:uid="{00000000-0004-0000-0000-0000C3000000}"/>
    <hyperlink ref="U226" r:id="rId197" xr:uid="{00000000-0004-0000-0000-0000C4000000}"/>
    <hyperlink ref="U227" r:id="rId198" xr:uid="{00000000-0004-0000-0000-0000C5000000}"/>
    <hyperlink ref="U229" r:id="rId199" xr:uid="{00000000-0004-0000-0000-0000C6000000}"/>
    <hyperlink ref="U234" r:id="rId200" xr:uid="{00000000-0004-0000-0000-0000C7000000}"/>
    <hyperlink ref="U178" r:id="rId201" xr:uid="{00000000-0004-0000-0000-0000C8000000}"/>
    <hyperlink ref="U233" r:id="rId202" xr:uid="{00000000-0004-0000-0000-0000C9000000}"/>
    <hyperlink ref="U191" r:id="rId203" xr:uid="{00000000-0004-0000-0000-0000CA000000}"/>
    <hyperlink ref="U202" r:id="rId204" xr:uid="{00000000-0004-0000-0000-0000CB000000}"/>
    <hyperlink ref="U203" r:id="rId205" xr:uid="{00000000-0004-0000-0000-0000CC000000}"/>
    <hyperlink ref="U220" r:id="rId206" xr:uid="{00000000-0004-0000-0000-0000CD000000}"/>
    <hyperlink ref="U221" r:id="rId207" xr:uid="{00000000-0004-0000-0000-0000CE000000}"/>
    <hyperlink ref="U222" r:id="rId208" xr:uid="{00000000-0004-0000-0000-0000CF000000}"/>
    <hyperlink ref="U168" r:id="rId209" xr:uid="{00000000-0004-0000-0000-0000D0000000}"/>
    <hyperlink ref="U196" r:id="rId210" xr:uid="{00000000-0004-0000-0000-0000D1000000}"/>
    <hyperlink ref="U193" r:id="rId211" xr:uid="{00000000-0004-0000-0000-0000D2000000}"/>
    <hyperlink ref="U223" r:id="rId212" xr:uid="{00000000-0004-0000-0000-0000D3000000}"/>
    <hyperlink ref="U240" r:id="rId213" xr:uid="{00000000-0004-0000-0000-0000D4000000}"/>
    <hyperlink ref="U244" r:id="rId214" xr:uid="{00000000-0004-0000-0000-0000D5000000}"/>
    <hyperlink ref="U238" r:id="rId215" xr:uid="{00000000-0004-0000-0000-0000D6000000}"/>
    <hyperlink ref="U230" r:id="rId216" display="ANITARODRIGUEZ@HOTMAIL.ES" xr:uid="{00000000-0004-0000-0000-0000D7000000}"/>
    <hyperlink ref="U184" r:id="rId217" xr:uid="{00000000-0004-0000-0000-0000D8000000}"/>
    <hyperlink ref="U185" r:id="rId218" xr:uid="{00000000-0004-0000-0000-0000D9000000}"/>
    <hyperlink ref="U186" r:id="rId219" xr:uid="{00000000-0004-0000-0000-0000DA000000}"/>
    <hyperlink ref="U187" r:id="rId220" xr:uid="{00000000-0004-0000-0000-0000DB000000}"/>
    <hyperlink ref="U188" r:id="rId221" xr:uid="{00000000-0004-0000-0000-0000DC000000}"/>
    <hyperlink ref="U190" r:id="rId222" xr:uid="{00000000-0004-0000-0000-0000DD000000}"/>
    <hyperlink ref="U189" r:id="rId223" xr:uid="{00000000-0004-0000-0000-0000DE000000}"/>
    <hyperlink ref="U192" r:id="rId224" xr:uid="{00000000-0004-0000-0000-0000DF000000}"/>
    <hyperlink ref="U237" r:id="rId225" xr:uid="{00000000-0004-0000-0000-0000E0000000}"/>
    <hyperlink ref="U241" r:id="rId226" xr:uid="{00000000-0004-0000-0000-0000E1000000}"/>
    <hyperlink ref="U243" r:id="rId227" xr:uid="{00000000-0004-0000-0000-0000E2000000}"/>
    <hyperlink ref="U245" r:id="rId228" xr:uid="{00000000-0004-0000-0000-0000E3000000}"/>
    <hyperlink ref="U216" r:id="rId229" xr:uid="{00000000-0004-0000-0000-0000E4000000}"/>
    <hyperlink ref="U207" r:id="rId230" xr:uid="{00000000-0004-0000-0000-0000E5000000}"/>
    <hyperlink ref="U198" r:id="rId231" xr:uid="{00000000-0004-0000-0000-0000E6000000}"/>
    <hyperlink ref="U215" r:id="rId232" xr:uid="{00000000-0004-0000-0000-0000E7000000}"/>
    <hyperlink ref="U248" r:id="rId233" xr:uid="{00000000-0004-0000-0000-0000E8000000}"/>
    <hyperlink ref="U251" r:id="rId234" xr:uid="{00000000-0004-0000-0000-0000E9000000}"/>
    <hyperlink ref="U252" r:id="rId235" xr:uid="{00000000-0004-0000-0000-0000EA000000}"/>
    <hyperlink ref="U218" r:id="rId236" xr:uid="{00000000-0004-0000-0000-0000EB000000}"/>
    <hyperlink ref="U159" r:id="rId237" xr:uid="{00000000-0004-0000-0000-0000EC000000}"/>
    <hyperlink ref="U231" r:id="rId238" xr:uid="{00000000-0004-0000-0000-0000ED000000}"/>
    <hyperlink ref="U210" r:id="rId239" xr:uid="{00000000-0004-0000-0000-0000EE000000}"/>
    <hyperlink ref="U246" r:id="rId240" xr:uid="{00000000-0004-0000-0000-0000EF000000}"/>
    <hyperlink ref="U253" r:id="rId241" xr:uid="{00000000-0004-0000-0000-0000F0000000}"/>
    <hyperlink ref="U254" r:id="rId242" xr:uid="{00000000-0004-0000-0000-0000F1000000}"/>
    <hyperlink ref="U247" r:id="rId243" xr:uid="{00000000-0004-0000-0000-0000F2000000}"/>
    <hyperlink ref="U250" r:id="rId244" xr:uid="{00000000-0004-0000-0000-0000F3000000}"/>
    <hyperlink ref="U256" r:id="rId245" xr:uid="{00000000-0004-0000-0000-0000F4000000}"/>
    <hyperlink ref="U249" r:id="rId246" xr:uid="{00000000-0004-0000-0000-0000F5000000}"/>
    <hyperlink ref="U182" r:id="rId247" xr:uid="{00000000-0004-0000-0000-0000F6000000}"/>
    <hyperlink ref="U262" r:id="rId248" xr:uid="{00000000-0004-0000-0000-0000F7000000}"/>
    <hyperlink ref="U258" r:id="rId249" xr:uid="{00000000-0004-0000-0000-0000F8000000}"/>
    <hyperlink ref="U261" r:id="rId250" xr:uid="{00000000-0004-0000-0000-0000F9000000}"/>
    <hyperlink ref="U104" r:id="rId251" xr:uid="{00000000-0004-0000-0000-0000FA000000}"/>
    <hyperlink ref="U255" r:id="rId252" xr:uid="{00000000-0004-0000-0000-0000FB000000}"/>
    <hyperlink ref="U260" r:id="rId253" xr:uid="{00000000-0004-0000-0000-0000FC000000}"/>
    <hyperlink ref="U267" r:id="rId254" xr:uid="{00000000-0004-0000-0000-0000FD000000}"/>
    <hyperlink ref="U270" r:id="rId255" xr:uid="{00000000-0004-0000-0000-0000FE000000}"/>
    <hyperlink ref="U271" r:id="rId256" xr:uid="{00000000-0004-0000-0000-0000FF000000}"/>
    <hyperlink ref="U236" r:id="rId257" xr:uid="{00000000-0004-0000-0000-000000010000}"/>
    <hyperlink ref="U265" r:id="rId258" xr:uid="{00000000-0004-0000-0000-000001010000}"/>
    <hyperlink ref="U273" r:id="rId259" xr:uid="{00000000-0004-0000-0000-000002010000}"/>
    <hyperlink ref="U183" r:id="rId260" xr:uid="{00000000-0004-0000-0000-000003010000}"/>
    <hyperlink ref="U263" r:id="rId261" xr:uid="{00000000-0004-0000-0000-000004010000}"/>
    <hyperlink ref="U264" r:id="rId262" xr:uid="{00000000-0004-0000-0000-000005010000}"/>
    <hyperlink ref="U266" r:id="rId263" xr:uid="{00000000-0004-0000-0000-000006010000}"/>
    <hyperlink ref="U274" r:id="rId264" xr:uid="{00000000-0004-0000-0000-000007010000}"/>
    <hyperlink ref="U281" r:id="rId265" xr:uid="{00000000-0004-0000-0000-000008010000}"/>
    <hyperlink ref="U285" r:id="rId266" xr:uid="{00000000-0004-0000-0000-000009010000}"/>
    <hyperlink ref="U279" r:id="rId267" xr:uid="{00000000-0004-0000-0000-00000A010000}"/>
    <hyperlink ref="U280" r:id="rId268" xr:uid="{00000000-0004-0000-0000-00000B010000}"/>
    <hyperlink ref="U284" r:id="rId269" xr:uid="{00000000-0004-0000-0000-00000C010000}"/>
    <hyperlink ref="U286" r:id="rId270" xr:uid="{00000000-0004-0000-0000-00000D010000}"/>
    <hyperlink ref="U287" r:id="rId271" xr:uid="{00000000-0004-0000-0000-00000E010000}"/>
    <hyperlink ref="U282" r:id="rId272" xr:uid="{00000000-0004-0000-0000-00000F010000}"/>
    <hyperlink ref="U305" r:id="rId273" xr:uid="{00000000-0004-0000-0000-000010010000}"/>
    <hyperlink ref="U257" r:id="rId274" xr:uid="{00000000-0004-0000-0000-000011010000}"/>
    <hyperlink ref="U298" r:id="rId275" xr:uid="{00000000-0004-0000-0000-000012010000}"/>
    <hyperlink ref="U295" r:id="rId276" xr:uid="{00000000-0004-0000-0000-000013010000}"/>
    <hyperlink ref="U154" r:id="rId277" xr:uid="{00000000-0004-0000-0000-000014010000}"/>
    <hyperlink ref="U276" r:id="rId278" xr:uid="{00000000-0004-0000-0000-000015010000}"/>
    <hyperlink ref="U288" r:id="rId279" xr:uid="{00000000-0004-0000-0000-000016010000}"/>
    <hyperlink ref="U291" r:id="rId280" xr:uid="{00000000-0004-0000-0000-000017010000}"/>
    <hyperlink ref="U293" r:id="rId281" xr:uid="{00000000-0004-0000-0000-000018010000}"/>
    <hyperlink ref="U311" r:id="rId282" xr:uid="{00000000-0004-0000-0000-00001A010000}"/>
    <hyperlink ref="U316" r:id="rId283" xr:uid="{00000000-0004-0000-0000-00001B010000}"/>
    <hyperlink ref="U283" r:id="rId284" xr:uid="{00000000-0004-0000-0000-00001D010000}"/>
    <hyperlink ref="U309" r:id="rId285" xr:uid="{00000000-0004-0000-0000-00001E010000}"/>
    <hyperlink ref="U308" r:id="rId286" xr:uid="{00000000-0004-0000-0000-00001F010000}"/>
    <hyperlink ref="U304" r:id="rId287" xr:uid="{00000000-0004-0000-0000-000020010000}"/>
    <hyperlink ref="U303" r:id="rId288" xr:uid="{00000000-0004-0000-0000-000021010000}"/>
    <hyperlink ref="U302" r:id="rId289" xr:uid="{00000000-0004-0000-0000-000022010000}"/>
    <hyperlink ref="U301" r:id="rId290" xr:uid="{00000000-0004-0000-0000-000023010000}"/>
    <hyperlink ref="U272" r:id="rId291" xr:uid="{00000000-0004-0000-0000-00002E010000}"/>
    <hyperlink ref="U278" r:id="rId292" xr:uid="{00000000-0004-0000-0000-00002F010000}"/>
    <hyperlink ref="U269" r:id="rId293" xr:uid="{00000000-0004-0000-0000-000031010000}"/>
    <hyperlink ref="U268" r:id="rId294" xr:uid="{00000000-0004-0000-0000-000032010000}"/>
    <hyperlink ref="U310" r:id="rId295" xr:uid="{00000000-0004-0000-0000-000033010000}"/>
    <hyperlink ref="U297" r:id="rId296" xr:uid="{00000000-0004-0000-0000-000034010000}"/>
    <hyperlink ref="U299" r:id="rId297" xr:uid="{00000000-0004-0000-0000-000036010000}"/>
    <hyperlink ref="U259" r:id="rId298" xr:uid="{00000000-0004-0000-0000-000038010000}"/>
    <hyperlink ref="U313" r:id="rId299" xr:uid="{00000000-0004-0000-0000-00003A010000}"/>
    <hyperlink ref="U296" r:id="rId300" xr:uid="{00000000-0004-0000-0000-00003C010000}"/>
    <hyperlink ref="U318" r:id="rId301" xr:uid="{00000000-0004-0000-0000-00003D010000}"/>
    <hyperlink ref="U317" r:id="rId302" xr:uid="{00000000-0004-0000-0000-00003E010000}"/>
    <hyperlink ref="U300" r:id="rId303" xr:uid="{00000000-0004-0000-0000-00003F010000}"/>
    <hyperlink ref="U290" r:id="rId304" xr:uid="{00000000-0004-0000-0000-000040010000}"/>
    <hyperlink ref="U289" r:id="rId305" xr:uid="{00000000-0004-0000-0000-000041010000}"/>
    <hyperlink ref="U320" r:id="rId306" xr:uid="{00000000-0004-0000-0000-000042010000}"/>
    <hyperlink ref="U315" r:id="rId307" xr:uid="{00000000-0004-0000-0000-000043010000}"/>
    <hyperlink ref="U314" r:id="rId308" xr:uid="{00000000-0004-0000-0000-000044010000}"/>
    <hyperlink ref="U306" r:id="rId309" xr:uid="{00000000-0004-0000-0000-000045010000}"/>
    <hyperlink ref="U319" r:id="rId310" xr:uid="{00000000-0004-0000-0000-000046010000}"/>
    <hyperlink ref="U322" r:id="rId311" xr:uid="{00000000-0004-0000-0000-000047010000}"/>
    <hyperlink ref="U321" r:id="rId312" xr:uid="{00000000-0004-0000-0000-000048010000}"/>
    <hyperlink ref="U307" r:id="rId313" xr:uid="{00000000-0004-0000-0000-000049010000}"/>
    <hyperlink ref="U275" r:id="rId314" xr:uid="{00000000-0004-0000-0000-000052010000}"/>
    <hyperlink ref="U400" r:id="rId315" xr:uid="{00000000-0004-0000-0000-000053010000}"/>
    <hyperlink ref="U364" r:id="rId316" xr:uid="{00000000-0004-0000-0000-000054010000}"/>
    <hyperlink ref="U326" r:id="rId317" xr:uid="{00000000-0004-0000-0000-000055010000}"/>
    <hyperlink ref="U376" r:id="rId318" xr:uid="{00000000-0004-0000-0000-000056010000}"/>
    <hyperlink ref="U339" r:id="rId319" xr:uid="{00000000-0004-0000-0000-000057010000}"/>
    <hyperlink ref="U334" r:id="rId320" xr:uid="{00000000-0004-0000-0000-000058010000}"/>
    <hyperlink ref="U333" r:id="rId321" xr:uid="{00000000-0004-0000-0000-000059010000}"/>
    <hyperlink ref="U347" r:id="rId322" xr:uid="{00000000-0004-0000-0000-00005A010000}"/>
    <hyperlink ref="U377" r:id="rId323" xr:uid="{00000000-0004-0000-0000-00005B010000}"/>
    <hyperlink ref="U343" r:id="rId324" xr:uid="{00000000-0004-0000-0000-00005C010000}"/>
    <hyperlink ref="U344" r:id="rId325" xr:uid="{00000000-0004-0000-0000-00005D010000}"/>
    <hyperlink ref="U345" r:id="rId326" xr:uid="{00000000-0004-0000-0000-00005E010000}"/>
    <hyperlink ref="U335" r:id="rId327" xr:uid="{00000000-0004-0000-0000-00005F010000}"/>
    <hyperlink ref="U351" r:id="rId328" xr:uid="{00000000-0004-0000-0000-000060010000}"/>
    <hyperlink ref="U350" r:id="rId329" xr:uid="{00000000-0004-0000-0000-000061010000}"/>
    <hyperlink ref="U349" r:id="rId330" xr:uid="{00000000-0004-0000-0000-000062010000}"/>
    <hyperlink ref="U346" r:id="rId331" xr:uid="{00000000-0004-0000-0000-000063010000}"/>
    <hyperlink ref="U341" r:id="rId332" xr:uid="{00000000-0004-0000-0000-000064010000}"/>
    <hyperlink ref="U342" r:id="rId333" xr:uid="{00000000-0004-0000-0000-000065010000}"/>
    <hyperlink ref="U348" r:id="rId334" xr:uid="{00000000-0004-0000-0000-000066010000}"/>
    <hyperlink ref="U336" r:id="rId335" xr:uid="{00000000-0004-0000-0000-000067010000}"/>
    <hyperlink ref="U337" r:id="rId336" xr:uid="{00000000-0004-0000-0000-000068010000}"/>
    <hyperlink ref="U340" r:id="rId337" xr:uid="{00000000-0004-0000-0000-000069010000}"/>
    <hyperlink ref="U352" r:id="rId338" xr:uid="{00000000-0004-0000-0000-00006A010000}"/>
    <hyperlink ref="U353" r:id="rId339" xr:uid="{00000000-0004-0000-0000-00006B010000}"/>
    <hyperlink ref="U354" r:id="rId340" xr:uid="{00000000-0004-0000-0000-00006C010000}"/>
    <hyperlink ref="U365" r:id="rId341" xr:uid="{00000000-0004-0000-0000-00006D010000}"/>
    <hyperlink ref="U373" r:id="rId342" xr:uid="{00000000-0004-0000-0000-00006E010000}"/>
    <hyperlink ref="U406" r:id="rId343" xr:uid="{00000000-0004-0000-0000-00006F010000}"/>
    <hyperlink ref="U331" r:id="rId344" xr:uid="{00000000-0004-0000-0000-000070010000}"/>
    <hyperlink ref="U330" r:id="rId345" xr:uid="{00000000-0004-0000-0000-000071010000}"/>
    <hyperlink ref="U332" r:id="rId346" xr:uid="{00000000-0004-0000-0000-000072010000}"/>
    <hyperlink ref="U327" r:id="rId347" xr:uid="{00000000-0004-0000-0000-000073010000}"/>
    <hyperlink ref="U379" r:id="rId348" display="mna051@hotmail.com" xr:uid="{00000000-0004-0000-0000-000074010000}"/>
    <hyperlink ref="U378" r:id="rId349" xr:uid="{00000000-0004-0000-0000-000075010000}"/>
    <hyperlink ref="U411" r:id="rId350" xr:uid="{00000000-0004-0000-0000-000076010000}"/>
    <hyperlink ref="U415" r:id="rId351" xr:uid="{00000000-0004-0000-0000-000077010000}"/>
    <hyperlink ref="U277" r:id="rId352" xr:uid="{00000000-0004-0000-0000-000078010000}"/>
    <hyperlink ref="U363" r:id="rId353" xr:uid="{00000000-0004-0000-0000-000079010000}"/>
    <hyperlink ref="U372" r:id="rId354" xr:uid="{00000000-0004-0000-0000-00007A010000}"/>
    <hyperlink ref="U409" r:id="rId355" xr:uid="{00000000-0004-0000-0000-00007B010000}"/>
    <hyperlink ref="U402" r:id="rId356" xr:uid="{00000000-0004-0000-0000-00007C010000}"/>
    <hyperlink ref="U356" r:id="rId357" xr:uid="{00000000-0004-0000-0000-00007D010000}"/>
    <hyperlink ref="U357" r:id="rId358" xr:uid="{00000000-0004-0000-0000-00007E010000}"/>
    <hyperlink ref="U358" r:id="rId359" xr:uid="{00000000-0004-0000-0000-00007F010000}"/>
    <hyperlink ref="U359" r:id="rId360" xr:uid="{00000000-0004-0000-0000-000080010000}"/>
    <hyperlink ref="U361" r:id="rId361" xr:uid="{00000000-0004-0000-0000-000081010000}"/>
    <hyperlink ref="U362" r:id="rId362" xr:uid="{00000000-0004-0000-0000-000082010000}"/>
    <hyperlink ref="U441" r:id="rId363" xr:uid="{00000000-0004-0000-0000-000083010000}"/>
    <hyperlink ref="U440" r:id="rId364" xr:uid="{00000000-0004-0000-0000-000084010000}"/>
    <hyperlink ref="U443" r:id="rId365" xr:uid="{00000000-0004-0000-0000-000085010000}"/>
    <hyperlink ref="U442" r:id="rId366" xr:uid="{00000000-0004-0000-0000-000086010000}"/>
    <hyperlink ref="U432" r:id="rId367" xr:uid="{00000000-0004-0000-0000-000087010000}"/>
    <hyperlink ref="U383" r:id="rId368" xr:uid="{00000000-0004-0000-0000-000088010000}"/>
    <hyperlink ref="U385" r:id="rId369" xr:uid="{00000000-0004-0000-0000-000089010000}"/>
    <hyperlink ref="U384" r:id="rId370" xr:uid="{00000000-0004-0000-0000-00008A010000}"/>
    <hyperlink ref="U386" r:id="rId371" xr:uid="{00000000-0004-0000-0000-00008B010000}"/>
    <hyperlink ref="U381" r:id="rId372" xr:uid="{00000000-0004-0000-0000-00008C010000}"/>
    <hyperlink ref="U382" r:id="rId373" xr:uid="{00000000-0004-0000-0000-00008D010000}"/>
    <hyperlink ref="U380" r:id="rId374" xr:uid="{00000000-0004-0000-0000-00008E010000}"/>
    <hyperlink ref="U410" r:id="rId375" xr:uid="{00000000-0004-0000-0000-00008F010000}"/>
    <hyperlink ref="U401" r:id="rId376" xr:uid="{00000000-0004-0000-0000-000090010000}"/>
    <hyperlink ref="U369" r:id="rId377" xr:uid="{00000000-0004-0000-0000-000091010000}"/>
    <hyperlink ref="U368" r:id="rId378" xr:uid="{00000000-0004-0000-0000-000092010000}"/>
    <hyperlink ref="U367" r:id="rId379" xr:uid="{00000000-0004-0000-0000-000093010000}"/>
    <hyperlink ref="U366" r:id="rId380" xr:uid="{00000000-0004-0000-0000-000094010000}"/>
    <hyperlink ref="U447" r:id="rId381" xr:uid="{00000000-0004-0000-0000-000095010000}"/>
  </hyperlinks>
  <pageMargins left="0.7" right="0.7" top="0.75" bottom="0.75" header="0.3" footer="0.3"/>
  <pageSetup orientation="portrait" verticalDpi="1200" r:id="rId382"/>
  <ignoredErrors>
    <ignoredError sqref="T2:T3 R42 R8 R5:R6 T5:T6 R3 R13 R31 R35 R51 R58 R53 R49 T68:T75 R98 R107 R100 R105 T54:T65 R115 R120 R127 R133 R123 R145 R131 R147 R228:R229 R223 R240 T237:T240 T198:T206 R245 T155:T160 R211 T163:T184 T94:T138 T225:T234 R267 T284:T287 T186:T196 T8:T52 T77:T92 T140:T153 T242:T256 T279:T282 T270:T271 T276 T260:T267 T258 T273:T274 T371 T208:T223" numberStoredAsText="1"/>
    <ignoredError sqref="L62" formulaRange="1"/>
  </ignoredErrors>
  <drawing r:id="rId383"/>
  <legacyDrawing r:id="rId384"/>
  <controls>
    <mc:AlternateContent xmlns:mc="http://schemas.openxmlformats.org/markup-compatibility/2006">
      <mc:Choice Requires="x14">
        <control shapeId="1142" r:id="rId385" name="Control 118">
          <controlPr defaultSize="0" r:id="rId386">
            <anchor moveWithCells="1">
              <from>
                <xdr:col>2</xdr:col>
                <xdr:colOff>0</xdr:colOff>
                <xdr:row>454</xdr:row>
                <xdr:rowOff>47625</xdr:rowOff>
              </from>
              <to>
                <xdr:col>2</xdr:col>
                <xdr:colOff>762000</xdr:colOff>
                <xdr:row>455</xdr:row>
                <xdr:rowOff>95250</xdr:rowOff>
              </to>
            </anchor>
          </controlPr>
        </control>
      </mc:Choice>
      <mc:Fallback>
        <control shapeId="1142" r:id="rId385" name="Control 118"/>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dcterms:created xsi:type="dcterms:W3CDTF">2019-01-18T16:11:10Z</dcterms:created>
  <dcterms:modified xsi:type="dcterms:W3CDTF">2021-05-03T21:30:24Z</dcterms:modified>
</cp:coreProperties>
</file>