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28-02-2023\"/>
    </mc:Choice>
  </mc:AlternateContent>
  <bookViews>
    <workbookView xWindow="0" yWindow="0" windowWidth="28800" windowHeight="12375"/>
  </bookViews>
  <sheets>
    <sheet name="VIGENCIA 2020" sheetId="9" r:id="rId1"/>
  </sheets>
  <definedNames>
    <definedName name="_xlnm._FilterDatabase" localSheetId="0" hidden="1">'VIGENCIA 2020'!$A$1:$AG$6</definedName>
  </definedNames>
  <calcPr calcId="162913"/>
</workbook>
</file>

<file path=xl/calcChain.xml><?xml version="1.0" encoding="utf-8"?>
<calcChain xmlns="http://schemas.openxmlformats.org/spreadsheetml/2006/main">
  <c r="V3" i="9" l="1"/>
  <c r="V6" i="9" l="1"/>
  <c r="U6" i="9"/>
  <c r="U5" i="9"/>
  <c r="W5" i="9" s="1"/>
  <c r="Y5" i="9" s="1"/>
  <c r="T5" i="9"/>
  <c r="S4" i="9"/>
  <c r="U4" i="9" s="1"/>
  <c r="W4" i="9" s="1"/>
  <c r="Y4" i="9" s="1"/>
  <c r="U3" i="9"/>
  <c r="W3" i="9" s="1"/>
  <c r="Y3" i="9" s="1"/>
  <c r="U2" i="9"/>
  <c r="W2" i="9" s="1"/>
  <c r="Y2" i="9" s="1"/>
  <c r="W6" i="9" l="1"/>
  <c r="Y6" i="9" s="1"/>
</calcChain>
</file>

<file path=xl/sharedStrings.xml><?xml version="1.0" encoding="utf-8"?>
<sst xmlns="http://schemas.openxmlformats.org/spreadsheetml/2006/main" count="95" uniqueCount="88">
  <si>
    <t>CD</t>
  </si>
  <si>
    <t>LP</t>
  </si>
  <si>
    <t>MC</t>
  </si>
  <si>
    <t>SA</t>
  </si>
  <si>
    <t>SASS</t>
  </si>
  <si>
    <t>SI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</si>
  <si>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</si>
  <si>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</si>
  <si>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</si>
  <si>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</si>
  <si>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</si>
  <si>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</si>
  <si>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</si>
  <si>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2020</t>
  </si>
  <si>
    <t>VALOR VIGENCIA 2021</t>
  </si>
  <si>
    <t>VALOR VIGENCIA 2022</t>
  </si>
  <si>
    <t>VALOR ADICION</t>
  </si>
  <si>
    <t>VALOR TOTAL MAS ADICIONES</t>
  </si>
  <si>
    <t>VALOR REDUCCION</t>
  </si>
  <si>
    <t>SUPERVISOR</t>
  </si>
  <si>
    <t xml:space="preserve">NOMBRE DEL REPRESENTANTE LEGAL </t>
  </si>
  <si>
    <t>DIRECCIÓN</t>
  </si>
  <si>
    <t>TELEFONO</t>
  </si>
  <si>
    <t>CORREO ELECTRONICO</t>
  </si>
  <si>
    <t>CIUDAD</t>
  </si>
  <si>
    <t>BOGOTA</t>
  </si>
  <si>
    <t>SUMINISTRO</t>
  </si>
  <si>
    <t>ventasmedicos@impulmedicos.com</t>
  </si>
  <si>
    <t>ARRENDAMIENTO</t>
  </si>
  <si>
    <t xml:space="preserve">PRESTACION DE SERVICIOS </t>
  </si>
  <si>
    <t>jorge_arenas@praxair.com</t>
  </si>
  <si>
    <t>HELPEN S.A.S</t>
  </si>
  <si>
    <t>CARLOS ARNUL SATIZABAL AZUERO</t>
  </si>
  <si>
    <t>helpensas@gmail.com</t>
  </si>
  <si>
    <t>SMN SOLUCIONES INTEGRALES S.A.S</t>
  </si>
  <si>
    <t>contratacion@gemedco.com</t>
  </si>
  <si>
    <t xml:space="preserve">  </t>
  </si>
  <si>
    <t>CM</t>
  </si>
  <si>
    <t xml:space="preserve">IDENTIFICACION DEL PROCESO EN SECOP II </t>
  </si>
  <si>
    <t>VALOR TOTAL REAL CONTRATO (+ADICIONES-REDUCCIONES)</t>
  </si>
  <si>
    <t>JULIAN RICARDO RUSSI RAMIREZ</t>
  </si>
  <si>
    <t xml:space="preserve">MARIO MENA </t>
  </si>
  <si>
    <t>GERMAN PARDO PARDO</t>
  </si>
  <si>
    <t>AVENIDA CARRERA 50 # 5C - 29</t>
  </si>
  <si>
    <t>LUZ STELLA GÓMEZ GÓMEZ</t>
  </si>
  <si>
    <t>CALLE 103 NO. 14 A - 43</t>
  </si>
  <si>
    <t>AV. CRA. 45 NO. 147 - 66</t>
  </si>
  <si>
    <t>FECHA SUSCRIPCION CONTRATO</t>
  </si>
  <si>
    <t xml:space="preserve">FECHA INICIO DEL CONTRATO </t>
  </si>
  <si>
    <t>VALOR TOTAL CON VIGENCAS</t>
  </si>
  <si>
    <t>NIT Y/O CEDULA</t>
  </si>
  <si>
    <t>N° DIGITO DE VERIFICACION</t>
  </si>
  <si>
    <t>009-2020</t>
  </si>
  <si>
    <t>3</t>
  </si>
  <si>
    <t>010-2020</t>
  </si>
  <si>
    <t>011-2020</t>
  </si>
  <si>
    <t>012-2020</t>
  </si>
  <si>
    <t>031-2020</t>
  </si>
  <si>
    <t>SERGIO NOVELLI DA SILVA</t>
  </si>
  <si>
    <t>CD-031-2020-HOMIL</t>
  </si>
  <si>
    <t>https://community.secop.gov.co/Public/Tendering/OpportunityDetail/Index?noticeUID=CO1.NTC.1319227&amp;isFromPublicArea=True&amp;isModal=true&amp;asPopupView=true</t>
  </si>
  <si>
    <t>122-2020</t>
  </si>
  <si>
    <t>ETICOS UT 2020</t>
  </si>
  <si>
    <t>ENTREGAR BAJO LA MODALIDAD DE CONTRATO DE ARRENDAMIENTO, UN AREA FISICA CORRESPONDIENTE A LA FARMACIA CONSULTA EXTERNA (AMBULATORIA) CON 173,3 M2  A ETICOS UT 2020, A CUAL SE DESTINARA PARA LA DIKSPENSACION DE MEDICAMENTOS EN EL HOSPITAL MILITAR CENTRAL EN LA CIUDAD DE BOGOTA DC EN VIRTUD DEL CONTRATO N° 106-DIGSA-2020 SUSCRITO CON LA DIRECCION GENERAL DE SANIDAD MILITAR</t>
  </si>
  <si>
    <t>GUSTAVO VISBAL GALOFRE</t>
  </si>
  <si>
    <t>VIA 40 # 71 - 124</t>
  </si>
  <si>
    <t>gerencia@eticos.com</t>
  </si>
  <si>
    <t>INVERSIONES AJOVECO S.A</t>
  </si>
  <si>
    <t>LP-009-2020-HOMIL</t>
  </si>
  <si>
    <t>https://community.secop.gov.co/Public/Tendering/OpportunityDetail/Index?noticeUID=CO1.NTC.1467820&amp;isFromPublicArea=True&amp;isModal=true&amp;asPopupView=true</t>
  </si>
  <si>
    <t>233-2020</t>
  </si>
  <si>
    <t>PRESTACIÓN DE SERVICIOS INTEGRALES DE ORTOPEDIA Y TRAUMATOLOGIA, NEUROMONITOREO, ULTRASONIDO, PLANEACION VIRTUAL Y 3D. SUMINISTRO DE MATERIAL DE OSTEOSÍNTESIS, DISPOSITIVOS MEDICOS, SUSTITUTOS ÓSEOS Y PROTESIS A MEDIDA, PARA LOS SERVICIOS QUIRÚRGICOS (ORTOPEDIA, MAXILOFACIAL, CIRUGIA PLASTICA, OTORRINOLARINGOLOGIA, NEUROCIRUGIA) DEL HOSPITAL MILITAR CENTRAL. CON EL FIN DE CUBRIR LA VIGENCIA 2020, 2021 Y 2022</t>
  </si>
  <si>
    <t>MARTHA LILIANA SALAZAR</t>
  </si>
  <si>
    <t>CARRERA 9A NO 17-55 SUR PISO 2</t>
  </si>
  <si>
    <t>LP-010-2020-HOMIL</t>
  </si>
  <si>
    <t>https://community.secop.gov.co/Public/Tendering/OpportunityDetail/Index?noticeUID=CO1.NTC.1498390&amp;isFromPublicArea=True&amp;isModal=true&amp;asPopupView=true</t>
  </si>
  <si>
    <t>308-2020</t>
  </si>
  <si>
    <t>SUMINISTRO DE GASES MEDICINALES PARA LOS DIFERENTES SERVICIOS QUE PRESTA EL HOSPITAL MILITAR CENTRAL”. CON EL FIN DE CUBRIR LA VIGENCIA 2020, 2021 Y 2022</t>
  </si>
  <si>
    <t>LP-011-2020-HOMIL</t>
  </si>
  <si>
    <t>https://community.secop.gov.co/Public/Tendering/OpportunityDetail/Index?noticeUID=CO1.NTC.1537648&amp;isFromPublicArea=True&amp;isModal=true&amp;asPopupView=true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</si>
  <si>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</si>
  <si>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</si>
  <si>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LP-012-2020-HOMIL</t>
  </si>
  <si>
    <t>https://community.secop.gov.co/Public/Tendering/OpportunityDetail/Index?noticeUID=CO1.NTC.1540858&amp;isFromPublicArea=True&amp;isModal=true&amp;asPopupView=true</t>
  </si>
  <si>
    <t>330-2020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</si>
  <si>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</si>
  <si>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</si>
  <si>
    <t>RUBEN DARIO DEVIA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</si>
</sst>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&quot;$&quot;* #,##0.00_-;\-&quot;$&quot;* #,##0.00_-;_-&quot;$&quot;* &quot;-&quot;??_-;_-@_-"/>
    <numFmt numFmtId="165" formatCode="yyyy\-mm\-dd;@"/>
    <numFmt numFmtId="166" formatCode="&quot;$&quot;#,##0"/>
    <numFmt numFmtId="167" formatCode="_-&quot;$&quot;* #,##0_-;\-&quot;$&quot;* #,##0_-;_-&quot;$&quot;* &quot;-&quot;_-;_-@_-"/>
    <numFmt numFmtId="168" formatCode="&quot;$&quot;\ #,##0"/>
    <numFmt numFmtId="169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u/>
      <sz val="10"/>
      <color theme="10"/>
      <name val="Arial Narrow"/>
      <family val="2"/>
    </font>
    <font>
      <sz val="10"/>
      <name val="Arial Narrow"/>
      <family val="2"/>
    </font>
    <font>
      <b/>
      <sz val="10"/>
      <color rgb="FFFF0000"/>
      <name val="Arial Narrow"/>
      <family val="2"/>
    </font>
    <font>
      <sz val="10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1">
    <xf numFmtId="0" fontId="0" fillId="0" borderId="0" xfId="0"/>
    <xf numFmtId="49" fontId="4" fillId="2" borderId="5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2" applyFont="1" applyBorder="1" applyAlignment="1" applyProtection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justify" vertical="center" wrapText="1"/>
    </xf>
    <xf numFmtId="167" fontId="6" fillId="3" borderId="2" xfId="1" applyNumberFormat="1" applyFont="1" applyFill="1" applyBorder="1" applyAlignment="1">
      <alignment horizontal="center" vertical="center"/>
    </xf>
    <xf numFmtId="167" fontId="9" fillId="3" borderId="2" xfId="1" applyNumberFormat="1" applyFont="1" applyFill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6" fillId="0" borderId="0" xfId="0" applyFont="1"/>
    <xf numFmtId="49" fontId="4" fillId="2" borderId="1" xfId="0" applyNumberFormat="1" applyFont="1" applyFill="1" applyBorder="1" applyAlignment="1">
      <alignment horizontal="center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8" fontId="5" fillId="2" borderId="6" xfId="1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165" fontId="6" fillId="2" borderId="2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165" fontId="6" fillId="0" borderId="0" xfId="0" applyNumberFormat="1" applyFont="1"/>
    <xf numFmtId="1" fontId="5" fillId="3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169" fontId="8" fillId="2" borderId="2" xfId="0" applyNumberFormat="1" applyFont="1" applyFill="1" applyBorder="1" applyAlignment="1">
      <alignment horizontal="center" vertical="center" wrapText="1"/>
    </xf>
    <xf numFmtId="166" fontId="6" fillId="3" borderId="2" xfId="0" applyNumberFormat="1" applyFont="1" applyFill="1" applyBorder="1" applyAlignment="1">
      <alignment horizontal="center" vertical="center"/>
    </xf>
    <xf numFmtId="167" fontId="6" fillId="0" borderId="0" xfId="0" applyNumberFormat="1" applyFont="1"/>
    <xf numFmtId="166" fontId="6" fillId="0" borderId="0" xfId="0" applyNumberFormat="1" applyFont="1"/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383507</xdr:colOff>
          <xdr:row>802</xdr:row>
          <xdr:rowOff>152400</xdr:rowOff>
        </xdr:from>
        <xdr:to>
          <xdr:col>34</xdr:col>
          <xdr:colOff>574007</xdr:colOff>
          <xdr:row>804</xdr:row>
          <xdr:rowOff>50633</xdr:rowOff>
        </xdr:to>
        <xdr:sp macro="" textlink="">
          <xdr:nvSpPr>
            <xdr:cNvPr id="13313" name="Control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LX11"/>
  <sheetViews>
    <sheetView tabSelected="1" zoomScale="95" zoomScaleNormal="95" workbookViewId="0">
      <pane xSplit="12" ySplit="1" topLeftCell="AG2" activePane="bottomRight" state="frozen"/>
      <selection pane="topRight"/>
      <selection pane="bottomLeft"/>
      <selection pane="bottomRight" activeCell="J3" sqref="J3"/>
    </sheetView>
  </sheetViews>
  <sheetFormatPr baseColWidth="10" defaultColWidth="11.42578125" defaultRowHeight="12.75"/>
  <cols>
    <col min="1" max="1" width="5" style="13" customWidth="1"/>
    <col min="2" max="3" width="5.28515625" style="13" customWidth="1"/>
    <col min="4" max="4" width="5" style="13" customWidth="1"/>
    <col min="5" max="5" width="6" style="13" customWidth="1"/>
    <col min="6" max="6" width="4.85546875" style="13" customWidth="1"/>
    <col min="7" max="7" width="5.140625" style="13" customWidth="1"/>
    <col min="8" max="8" width="13.85546875" style="13" customWidth="1"/>
    <col min="9" max="9" width="18.42578125" style="13" customWidth="1"/>
    <col min="10" max="10" width="24.140625" style="13" customWidth="1"/>
    <col min="11" max="11" width="32.140625" style="13" customWidth="1"/>
    <col min="12" max="12" width="13.85546875" style="13" customWidth="1"/>
    <col min="13" max="13" width="25.85546875" style="13" customWidth="1"/>
    <col min="14" max="14" width="48.42578125" style="13" customWidth="1"/>
    <col min="15" max="15" width="14.85546875" style="13" customWidth="1"/>
    <col min="16" max="16" width="14.140625" style="23" customWidth="1"/>
    <col min="17" max="17" width="14.7109375" style="23" customWidth="1"/>
    <col min="18" max="18" width="15.7109375" style="13" customWidth="1"/>
    <col min="19" max="19" width="15.28515625" style="13" customWidth="1"/>
    <col min="20" max="20" width="14.5703125" style="13" customWidth="1"/>
    <col min="21" max="21" width="16.42578125" style="13" customWidth="1"/>
    <col min="22" max="22" width="15.85546875" style="13" customWidth="1"/>
    <col min="23" max="23" width="17.140625" style="13" customWidth="1"/>
    <col min="24" max="24" width="15.85546875" style="13" customWidth="1"/>
    <col min="25" max="25" width="19.28515625" style="13" customWidth="1"/>
    <col min="26" max="26" width="21" style="13" customWidth="1"/>
    <col min="27" max="27" width="22.5703125" style="13" customWidth="1"/>
    <col min="28" max="28" width="16.42578125" style="13" customWidth="1"/>
    <col min="29" max="29" width="13.7109375" style="13" customWidth="1"/>
    <col min="30" max="30" width="25.28515625" style="13" customWidth="1"/>
    <col min="31" max="31" width="18.140625" style="13" customWidth="1"/>
    <col min="32" max="32" width="21.28515625" style="13" customWidth="1"/>
    <col min="33" max="33" width="16.5703125" style="13" customWidth="1"/>
    <col min="34" max="16384" width="11.42578125" style="13"/>
  </cols>
  <sheetData>
    <row r="1" spans="1:336" s="19" customFormat="1" ht="144.75" customHeigh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37</v>
      </c>
      <c r="G1" s="14" t="s">
        <v>5</v>
      </c>
      <c r="H1" s="14" t="s">
        <v>6</v>
      </c>
      <c r="I1" s="14" t="s">
        <v>7</v>
      </c>
      <c r="J1" s="14" t="s">
        <v>38</v>
      </c>
      <c r="K1" s="14" t="s">
        <v>8</v>
      </c>
      <c r="L1" s="1" t="s">
        <v>9</v>
      </c>
      <c r="M1" s="14" t="s">
        <v>10</v>
      </c>
      <c r="N1" s="1" t="s">
        <v>11</v>
      </c>
      <c r="O1" s="15" t="s">
        <v>47</v>
      </c>
      <c r="P1" s="16" t="s">
        <v>48</v>
      </c>
      <c r="Q1" s="16" t="s">
        <v>12</v>
      </c>
      <c r="R1" s="15" t="s">
        <v>13</v>
      </c>
      <c r="S1" s="15" t="s">
        <v>14</v>
      </c>
      <c r="T1" s="15" t="s">
        <v>15</v>
      </c>
      <c r="U1" s="15" t="s">
        <v>49</v>
      </c>
      <c r="V1" s="17" t="s">
        <v>16</v>
      </c>
      <c r="W1" s="15" t="s">
        <v>17</v>
      </c>
      <c r="X1" s="17" t="s">
        <v>18</v>
      </c>
      <c r="Y1" s="15" t="s">
        <v>39</v>
      </c>
      <c r="Z1" s="14" t="s">
        <v>19</v>
      </c>
      <c r="AA1" s="2" t="s">
        <v>20</v>
      </c>
      <c r="AB1" s="2" t="s">
        <v>50</v>
      </c>
      <c r="AC1" s="2" t="s">
        <v>51</v>
      </c>
      <c r="AD1" s="2" t="s">
        <v>21</v>
      </c>
      <c r="AE1" s="2" t="s">
        <v>22</v>
      </c>
      <c r="AF1" s="2" t="s">
        <v>23</v>
      </c>
      <c r="AG1" s="2" t="s">
        <v>24</v>
      </c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  <c r="IV1" s="18"/>
      <c r="IW1" s="18"/>
      <c r="IX1" s="18"/>
      <c r="IY1" s="18"/>
      <c r="IZ1" s="18"/>
      <c r="JA1" s="18"/>
      <c r="JB1" s="18"/>
      <c r="JC1" s="18"/>
      <c r="JD1" s="18"/>
      <c r="JE1" s="18"/>
      <c r="JF1" s="18"/>
      <c r="JG1" s="18"/>
      <c r="JH1" s="18"/>
      <c r="JI1" s="18"/>
      <c r="JJ1" s="18"/>
      <c r="JK1" s="18"/>
      <c r="JL1" s="18"/>
      <c r="JM1" s="18"/>
      <c r="JN1" s="18"/>
      <c r="JO1" s="18"/>
      <c r="JP1" s="18"/>
      <c r="JQ1" s="18"/>
      <c r="JR1" s="18"/>
      <c r="JS1" s="18"/>
      <c r="JT1" s="18"/>
      <c r="JU1" s="18"/>
      <c r="JV1" s="18"/>
      <c r="JW1" s="18"/>
      <c r="JX1" s="18"/>
      <c r="JY1" s="18"/>
      <c r="JZ1" s="18"/>
      <c r="KA1" s="18"/>
      <c r="KB1" s="18"/>
      <c r="KC1" s="18"/>
      <c r="KD1" s="18"/>
      <c r="KE1" s="18"/>
      <c r="KF1" s="18"/>
      <c r="KG1" s="18"/>
      <c r="KH1" s="18"/>
      <c r="KI1" s="18"/>
      <c r="KJ1" s="18"/>
      <c r="KK1" s="18"/>
      <c r="KL1" s="18"/>
      <c r="KM1" s="18"/>
      <c r="KN1" s="18"/>
      <c r="KO1" s="18"/>
      <c r="KP1" s="18"/>
      <c r="KQ1" s="18"/>
      <c r="KR1" s="18"/>
      <c r="KS1" s="18"/>
      <c r="KT1" s="18"/>
      <c r="KU1" s="18"/>
      <c r="KV1" s="18"/>
      <c r="KW1" s="18"/>
      <c r="KX1" s="18"/>
      <c r="KY1" s="18"/>
      <c r="KZ1" s="18"/>
      <c r="LA1" s="18"/>
      <c r="LB1" s="18"/>
      <c r="LC1" s="18"/>
      <c r="LD1" s="18"/>
      <c r="LE1" s="18"/>
      <c r="LF1" s="18"/>
      <c r="LG1" s="18"/>
      <c r="LH1" s="18"/>
      <c r="LI1" s="18"/>
      <c r="LJ1" s="18"/>
      <c r="LK1" s="18"/>
      <c r="LL1" s="18"/>
      <c r="LM1" s="18"/>
      <c r="LN1" s="18"/>
      <c r="LO1" s="18"/>
      <c r="LP1" s="18"/>
      <c r="LQ1" s="18"/>
      <c r="LR1" s="18"/>
      <c r="LS1" s="18"/>
      <c r="LT1" s="18"/>
      <c r="LU1" s="18"/>
      <c r="LV1" s="18"/>
      <c r="LW1" s="18"/>
      <c r="LX1" s="18"/>
    </row>
    <row r="2" spans="1:336" ht="103.5" customHeight="1">
      <c r="A2" s="3">
        <v>1</v>
      </c>
      <c r="B2" s="24"/>
      <c r="C2" s="24"/>
      <c r="D2" s="24"/>
      <c r="E2" s="24"/>
      <c r="F2" s="24"/>
      <c r="G2" s="24"/>
      <c r="H2" s="25" t="s">
        <v>57</v>
      </c>
      <c r="I2" s="5" t="s">
        <v>28</v>
      </c>
      <c r="J2" s="22" t="s">
        <v>59</v>
      </c>
      <c r="K2" s="6" t="s">
        <v>60</v>
      </c>
      <c r="L2" s="4" t="s">
        <v>61</v>
      </c>
      <c r="M2" s="7" t="s">
        <v>62</v>
      </c>
      <c r="N2" s="8" t="s">
        <v>63</v>
      </c>
      <c r="O2" s="27">
        <v>44019</v>
      </c>
      <c r="P2" s="20">
        <v>44022</v>
      </c>
      <c r="Q2" s="20">
        <v>44986</v>
      </c>
      <c r="R2" s="28">
        <v>295680000</v>
      </c>
      <c r="S2" s="9">
        <v>0</v>
      </c>
      <c r="T2" s="9">
        <v>0</v>
      </c>
      <c r="U2" s="9">
        <f t="shared" ref="U2" si="0">R2+S2+T2</f>
        <v>295680000</v>
      </c>
      <c r="V2" s="9">
        <v>0</v>
      </c>
      <c r="W2" s="9">
        <f t="shared" ref="W2" si="1">U2+V2</f>
        <v>295680000</v>
      </c>
      <c r="X2" s="10">
        <v>0</v>
      </c>
      <c r="Y2" s="9">
        <f t="shared" ref="Y2" si="2">W2-X2</f>
        <v>295680000</v>
      </c>
      <c r="Z2" s="11" t="s">
        <v>87</v>
      </c>
      <c r="AA2" s="21" t="s">
        <v>64</v>
      </c>
      <c r="AB2" s="21">
        <v>901381381</v>
      </c>
      <c r="AC2" s="12" t="s">
        <v>53</v>
      </c>
      <c r="AD2" s="21" t="s">
        <v>65</v>
      </c>
      <c r="AE2" s="21">
        <v>3699050</v>
      </c>
      <c r="AF2" s="21" t="s">
        <v>66</v>
      </c>
      <c r="AG2" s="12" t="s">
        <v>25</v>
      </c>
    </row>
    <row r="3" spans="1:336" ht="162" customHeight="1">
      <c r="A3" s="24"/>
      <c r="B3" s="3">
        <v>1</v>
      </c>
      <c r="C3" s="24"/>
      <c r="D3" s="24"/>
      <c r="E3" s="24"/>
      <c r="F3" s="24"/>
      <c r="G3" s="24"/>
      <c r="H3" s="25" t="s">
        <v>52</v>
      </c>
      <c r="I3" s="5" t="s">
        <v>29</v>
      </c>
      <c r="J3" s="26" t="s">
        <v>68</v>
      </c>
      <c r="K3" s="6" t="s">
        <v>69</v>
      </c>
      <c r="L3" s="4" t="s">
        <v>70</v>
      </c>
      <c r="M3" s="7" t="s">
        <v>31</v>
      </c>
      <c r="N3" s="8" t="s">
        <v>71</v>
      </c>
      <c r="O3" s="27">
        <v>44146</v>
      </c>
      <c r="P3" s="20">
        <v>44146</v>
      </c>
      <c r="Q3" s="20">
        <v>45016</v>
      </c>
      <c r="R3" s="28">
        <v>945000000</v>
      </c>
      <c r="S3" s="9">
        <v>14760000000</v>
      </c>
      <c r="T3" s="9">
        <v>8868300000</v>
      </c>
      <c r="U3" s="9">
        <f t="shared" ref="U3" si="3">R3+S3+T3</f>
        <v>24573300000</v>
      </c>
      <c r="V3" s="9">
        <f>8300000000+600000000+800000000+860000000+1500000000+300000000+3500000000</f>
        <v>15860000000</v>
      </c>
      <c r="W3" s="9">
        <f t="shared" ref="W3" si="4">U3+V3</f>
        <v>40433300000</v>
      </c>
      <c r="X3" s="10">
        <v>0</v>
      </c>
      <c r="Y3" s="9">
        <f t="shared" ref="Y3" si="5">W3-X3</f>
        <v>40433300000</v>
      </c>
      <c r="Z3" s="11" t="s">
        <v>72</v>
      </c>
      <c r="AA3" s="21" t="s">
        <v>32</v>
      </c>
      <c r="AB3" s="21">
        <v>900509055</v>
      </c>
      <c r="AC3" s="21">
        <v>6</v>
      </c>
      <c r="AD3" s="21" t="s">
        <v>73</v>
      </c>
      <c r="AE3" s="21">
        <v>7046446</v>
      </c>
      <c r="AF3" s="21" t="s">
        <v>33</v>
      </c>
      <c r="AG3" s="12" t="s">
        <v>25</v>
      </c>
    </row>
    <row r="4" spans="1:336" ht="117" customHeight="1">
      <c r="A4" s="24"/>
      <c r="B4" s="3">
        <v>1</v>
      </c>
      <c r="C4" s="24"/>
      <c r="D4" s="24"/>
      <c r="E4" s="24"/>
      <c r="F4" s="24"/>
      <c r="G4" s="24"/>
      <c r="H4" s="25" t="s">
        <v>54</v>
      </c>
      <c r="I4" s="5" t="s">
        <v>26</v>
      </c>
      <c r="J4" s="22" t="s">
        <v>74</v>
      </c>
      <c r="K4" s="6" t="s">
        <v>75</v>
      </c>
      <c r="L4" s="4" t="s">
        <v>76</v>
      </c>
      <c r="M4" s="8" t="s">
        <v>34</v>
      </c>
      <c r="N4" s="8" t="s">
        <v>77</v>
      </c>
      <c r="O4" s="27">
        <v>44188</v>
      </c>
      <c r="P4" s="20">
        <v>44194</v>
      </c>
      <c r="Q4" s="20">
        <v>45107</v>
      </c>
      <c r="R4" s="28">
        <v>28303259</v>
      </c>
      <c r="S4" s="9">
        <f>699656550</f>
        <v>699656550</v>
      </c>
      <c r="T4" s="9">
        <v>420020356</v>
      </c>
      <c r="U4" s="9">
        <f t="shared" ref="U4" si="6">R4+S4+T4</f>
        <v>1147980165</v>
      </c>
      <c r="V4" s="9">
        <v>573990082</v>
      </c>
      <c r="W4" s="9">
        <f t="shared" ref="W4" si="7">U4+V4</f>
        <v>1721970247</v>
      </c>
      <c r="X4" s="10">
        <v>0</v>
      </c>
      <c r="Y4" s="9">
        <f t="shared" ref="Y4" si="8">W4-X4</f>
        <v>1721970247</v>
      </c>
      <c r="Z4" s="11" t="s">
        <v>41</v>
      </c>
      <c r="AA4" s="21" t="s">
        <v>58</v>
      </c>
      <c r="AB4" s="21">
        <v>860040094</v>
      </c>
      <c r="AC4" s="21">
        <v>3</v>
      </c>
      <c r="AD4" s="21" t="s">
        <v>43</v>
      </c>
      <c r="AE4" s="21">
        <v>3607000</v>
      </c>
      <c r="AF4" s="21" t="s">
        <v>30</v>
      </c>
      <c r="AG4" s="12" t="s">
        <v>25</v>
      </c>
    </row>
    <row r="5" spans="1:336" ht="117" customHeight="1">
      <c r="A5" s="24"/>
      <c r="B5" s="3">
        <v>1</v>
      </c>
      <c r="C5" s="24"/>
      <c r="D5" s="24"/>
      <c r="E5" s="24"/>
      <c r="F5" s="24"/>
      <c r="G5" s="24"/>
      <c r="H5" s="25" t="s">
        <v>55</v>
      </c>
      <c r="I5" s="5" t="s">
        <v>28</v>
      </c>
      <c r="J5" s="22" t="s">
        <v>78</v>
      </c>
      <c r="K5" s="6" t="s">
        <v>79</v>
      </c>
      <c r="L5" s="4" t="s">
        <v>80</v>
      </c>
      <c r="M5" s="7" t="s">
        <v>67</v>
      </c>
      <c r="N5" s="8" t="s">
        <v>81</v>
      </c>
      <c r="O5" s="27">
        <v>44193</v>
      </c>
      <c r="P5" s="20">
        <v>44195</v>
      </c>
      <c r="Q5" s="20">
        <v>45077</v>
      </c>
      <c r="R5" s="28">
        <v>2766667</v>
      </c>
      <c r="S5" s="9">
        <v>99600000</v>
      </c>
      <c r="T5" s="9">
        <f>59843000</f>
        <v>59843000</v>
      </c>
      <c r="U5" s="9">
        <f t="shared" ref="U5:U6" si="9">R5+S5+T5</f>
        <v>162209667</v>
      </c>
      <c r="V5" s="9" t="s">
        <v>36</v>
      </c>
      <c r="W5" s="9" t="e">
        <f t="shared" ref="W5:W6" si="10">U5+V5</f>
        <v>#VALUE!</v>
      </c>
      <c r="X5" s="10">
        <v>0</v>
      </c>
      <c r="Y5" s="9" t="e">
        <f t="shared" ref="Y5:Y6" si="11">W5-X5</f>
        <v>#VALUE!</v>
      </c>
      <c r="Z5" s="11" t="s">
        <v>42</v>
      </c>
      <c r="AA5" s="21" t="s">
        <v>40</v>
      </c>
      <c r="AB5" s="21">
        <v>860066633</v>
      </c>
      <c r="AC5" s="21">
        <v>6</v>
      </c>
      <c r="AD5" s="21" t="s">
        <v>46</v>
      </c>
      <c r="AE5" s="21">
        <v>6488080</v>
      </c>
      <c r="AF5" s="21" t="s">
        <v>27</v>
      </c>
      <c r="AG5" s="12" t="s">
        <v>25</v>
      </c>
    </row>
    <row r="6" spans="1:336" ht="117" customHeight="1">
      <c r="A6" s="24"/>
      <c r="B6" s="3">
        <v>1</v>
      </c>
      <c r="C6" s="24"/>
      <c r="D6" s="24"/>
      <c r="E6" s="24"/>
      <c r="F6" s="24"/>
      <c r="G6" s="24"/>
      <c r="H6" s="25" t="s">
        <v>56</v>
      </c>
      <c r="I6" s="5" t="s">
        <v>28</v>
      </c>
      <c r="J6" s="22" t="s">
        <v>82</v>
      </c>
      <c r="K6" s="6" t="s">
        <v>83</v>
      </c>
      <c r="L6" s="4" t="s">
        <v>84</v>
      </c>
      <c r="M6" s="7" t="s">
        <v>85</v>
      </c>
      <c r="N6" s="8" t="s">
        <v>86</v>
      </c>
      <c r="O6" s="27">
        <v>44194</v>
      </c>
      <c r="P6" s="20">
        <v>44194</v>
      </c>
      <c r="Q6" s="20">
        <v>45135</v>
      </c>
      <c r="R6" s="28">
        <v>26666667</v>
      </c>
      <c r="S6" s="9">
        <v>1200000000</v>
      </c>
      <c r="T6" s="9">
        <v>721000000</v>
      </c>
      <c r="U6" s="9">
        <f t="shared" si="9"/>
        <v>1947666667</v>
      </c>
      <c r="V6" s="9">
        <f>295718612+100000000+713600000</f>
        <v>1109318612</v>
      </c>
      <c r="W6" s="9">
        <f t="shared" si="10"/>
        <v>3056985279</v>
      </c>
      <c r="X6" s="10">
        <v>196000000</v>
      </c>
      <c r="Y6" s="9">
        <f t="shared" si="11"/>
        <v>2860985279</v>
      </c>
      <c r="Z6" s="11" t="s">
        <v>42</v>
      </c>
      <c r="AA6" s="21" t="s">
        <v>44</v>
      </c>
      <c r="AB6" s="21">
        <v>860527377</v>
      </c>
      <c r="AC6" s="21">
        <v>4</v>
      </c>
      <c r="AD6" s="21" t="s">
        <v>45</v>
      </c>
      <c r="AE6" s="21">
        <v>3902029</v>
      </c>
      <c r="AF6" s="21" t="s">
        <v>35</v>
      </c>
      <c r="AG6" s="12" t="s">
        <v>25</v>
      </c>
    </row>
    <row r="9" spans="1:336">
      <c r="T9" s="29"/>
    </row>
    <row r="11" spans="1:336">
      <c r="S11" s="30"/>
    </row>
  </sheetData>
  <autoFilter ref="A1:AG6"/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3313" r:id="rId4" name="Control 1">
          <controlPr defaultSize="0" altText="" r:id="rId5">
            <anchor moveWithCells="1">
              <from>
                <xdr:col>34</xdr:col>
                <xdr:colOff>381000</xdr:colOff>
                <xdr:row>802</xdr:row>
                <xdr:rowOff>152400</xdr:rowOff>
              </from>
              <to>
                <xdr:col>34</xdr:col>
                <xdr:colOff>571500</xdr:colOff>
                <xdr:row>804</xdr:row>
                <xdr:rowOff>47625</xdr:rowOff>
              </to>
            </anchor>
          </controlPr>
        </control>
      </mc:Choice>
      <mc:Fallback>
        <control shapeId="13313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2023-03-06T19:47:48Z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