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21\INFORMES\INFORME COMUNICACIONES\INFORME JUNIO\"/>
    </mc:Choice>
  </mc:AlternateContent>
  <bookViews>
    <workbookView xWindow="-120" yWindow="-120" windowWidth="20730" windowHeight="11160"/>
  </bookViews>
  <sheets>
    <sheet name="Hoja1" sheetId="1" r:id="rId1"/>
  </sheets>
  <definedNames>
    <definedName name="_xlnm._FilterDatabase" localSheetId="0" hidden="1">Hoja1!$A$2:$Y$337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333" i="1" l="1"/>
  <c r="I331" i="1" l="1"/>
  <c r="I105" i="1"/>
  <c r="I189" i="1" l="1"/>
  <c r="J248" i="1" l="1"/>
  <c r="I70" i="1" l="1"/>
  <c r="J250" i="1" l="1"/>
  <c r="I25" i="1" l="1"/>
  <c r="I19" i="1"/>
  <c r="I18" i="1"/>
  <c r="I10" i="1"/>
  <c r="I9" i="1"/>
  <c r="I172" i="1" l="1"/>
  <c r="J304" i="1" l="1"/>
  <c r="K304" i="1" s="1"/>
  <c r="L304" i="1" s="1"/>
  <c r="M304" i="1" s="1"/>
  <c r="N304" i="1" s="1"/>
  <c r="J266" i="1"/>
  <c r="K266" i="1" s="1"/>
  <c r="L266" i="1" s="1"/>
  <c r="M266" i="1" s="1"/>
  <c r="N266" i="1" s="1"/>
  <c r="J267" i="1" l="1"/>
  <c r="J262" i="1"/>
  <c r="N331" i="1" l="1"/>
  <c r="N321" i="1" l="1"/>
  <c r="N320" i="1" l="1"/>
  <c r="I50" i="1" l="1"/>
  <c r="N337" i="1"/>
  <c r="N327" i="1"/>
  <c r="N322" i="1"/>
  <c r="N314" i="1"/>
  <c r="N324" i="1"/>
  <c r="N335" i="1" l="1"/>
  <c r="N312" i="1" l="1"/>
  <c r="N303" i="1"/>
  <c r="N326" i="1" l="1"/>
  <c r="N323" i="1"/>
  <c r="N336" i="1" l="1"/>
  <c r="N334" i="1"/>
  <c r="I255" i="1" l="1"/>
  <c r="N330" i="1" l="1"/>
  <c r="N315" i="1"/>
  <c r="N305" i="1"/>
  <c r="N290" i="1"/>
  <c r="N294" i="1"/>
  <c r="N295" i="1"/>
  <c r="N308" i="1" l="1"/>
  <c r="N313" i="1"/>
  <c r="N309" i="1"/>
  <c r="N317" i="1"/>
  <c r="N319" i="1"/>
  <c r="N310" i="1"/>
  <c r="N316" i="1"/>
  <c r="N332" i="1"/>
  <c r="N325" i="1" l="1"/>
  <c r="N329" i="1"/>
  <c r="N328" i="1"/>
  <c r="N289" i="1" l="1"/>
  <c r="N245" i="1"/>
  <c r="N311" i="1" l="1"/>
  <c r="N256" i="1"/>
  <c r="N255" i="1"/>
  <c r="N254" i="1"/>
  <c r="N253" i="1"/>
  <c r="N252" i="1"/>
  <c r="N251" i="1"/>
  <c r="N250" i="1"/>
  <c r="N249" i="1"/>
  <c r="N248" i="1"/>
  <c r="N267" i="1" l="1"/>
  <c r="N265" i="1"/>
  <c r="N264" i="1"/>
  <c r="N263" i="1"/>
  <c r="N262" i="1"/>
  <c r="N261" i="1"/>
  <c r="N260" i="1"/>
  <c r="N259" i="1"/>
  <c r="N258" i="1"/>
  <c r="N257" i="1"/>
  <c r="I146" i="1" l="1"/>
  <c r="N296" i="1" l="1"/>
  <c r="N278" i="1" l="1"/>
  <c r="N277" i="1"/>
  <c r="N276" i="1"/>
  <c r="N275" i="1"/>
  <c r="N274" i="1"/>
  <c r="N273" i="1"/>
  <c r="N272" i="1"/>
  <c r="N271" i="1" l="1"/>
  <c r="N270" i="1"/>
  <c r="N269" i="1"/>
  <c r="N268" i="1"/>
  <c r="N300" i="1" l="1"/>
  <c r="N246" i="1"/>
  <c r="N286" i="1"/>
  <c r="N285" i="1"/>
  <c r="N284" i="1"/>
  <c r="N283" i="1"/>
  <c r="N282" i="1"/>
  <c r="N281" i="1" l="1"/>
  <c r="N306" i="1"/>
  <c r="I235" i="1"/>
  <c r="N279" i="1"/>
  <c r="N280" i="1"/>
  <c r="N307" i="1"/>
  <c r="N301" i="1"/>
  <c r="N297" i="1" l="1"/>
  <c r="N299" i="1" l="1"/>
  <c r="N302" i="1" l="1"/>
  <c r="N243" i="1"/>
  <c r="N242" i="1"/>
  <c r="N234" i="1" l="1"/>
  <c r="N110" i="1"/>
  <c r="N107" i="1" l="1"/>
  <c r="N298" i="1"/>
  <c r="N293" i="1" l="1"/>
  <c r="N292" i="1"/>
  <c r="N288" i="1" l="1"/>
  <c r="N287" i="1" l="1"/>
  <c r="N241" i="1" l="1"/>
  <c r="N247" i="1"/>
  <c r="N244" i="1"/>
  <c r="N291" i="1" l="1"/>
  <c r="I164" i="1" l="1"/>
  <c r="I132" i="1"/>
  <c r="I129" i="1" l="1"/>
  <c r="N240" i="1" l="1"/>
  <c r="N239" i="1"/>
  <c r="N214" i="1"/>
  <c r="N213" i="1"/>
  <c r="N233" i="1" l="1"/>
  <c r="N238" i="1" l="1"/>
  <c r="N237" i="1"/>
  <c r="I142" i="1" l="1"/>
  <c r="N236" i="1" l="1"/>
  <c r="N231" i="1"/>
  <c r="N232" i="1"/>
  <c r="I84" i="1"/>
  <c r="N235" i="1" l="1"/>
  <c r="I94" i="1" l="1"/>
  <c r="I71" i="1" l="1"/>
  <c r="I112" i="1" l="1"/>
  <c r="N230" i="1" l="1"/>
  <c r="I33" i="1"/>
  <c r="I170" i="1" l="1"/>
  <c r="N170" i="1" s="1"/>
  <c r="N228" i="1" l="1"/>
  <c r="N223" i="1" l="1"/>
  <c r="N226" i="1"/>
  <c r="N225" i="1"/>
  <c r="N224" i="1"/>
  <c r="N227" i="1"/>
  <c r="N229" i="1"/>
  <c r="N222" i="1"/>
  <c r="N221" i="1" l="1"/>
  <c r="N206" i="1" l="1"/>
  <c r="N191" i="1"/>
  <c r="N193" i="1"/>
  <c r="N203" i="1"/>
  <c r="N215" i="1"/>
  <c r="N216" i="1"/>
  <c r="N220" i="1"/>
  <c r="I96" i="1" l="1"/>
  <c r="I39" i="1"/>
  <c r="N202" i="1" l="1"/>
  <c r="N190" i="1" l="1"/>
  <c r="N189" i="1"/>
  <c r="N195" i="1"/>
  <c r="N196" i="1"/>
  <c r="N219" i="1"/>
  <c r="N181" i="1" l="1"/>
  <c r="N199" i="1"/>
  <c r="N211" i="1"/>
  <c r="N218" i="1"/>
  <c r="N217" i="1"/>
  <c r="N210" i="1" l="1"/>
  <c r="N207" i="1"/>
  <c r="N204" i="1" l="1"/>
  <c r="N194" i="1"/>
  <c r="N198" i="1"/>
  <c r="N212" i="1"/>
  <c r="N208" i="1" l="1"/>
  <c r="N200" i="1"/>
  <c r="N209" i="1" l="1"/>
  <c r="N192" i="1"/>
  <c r="N178" i="1"/>
  <c r="N197" i="1" l="1"/>
  <c r="N205" i="1" l="1"/>
  <c r="N184" i="1" l="1"/>
  <c r="N179" i="1" l="1"/>
  <c r="N201" i="1"/>
  <c r="N186" i="1" l="1"/>
  <c r="I45" i="1" l="1"/>
  <c r="I130" i="1"/>
  <c r="I114" i="1"/>
  <c r="I106" i="1"/>
  <c r="I11" i="1" l="1"/>
  <c r="I73" i="1"/>
  <c r="I13" i="1"/>
  <c r="I20" i="1"/>
  <c r="N187" i="1" l="1"/>
  <c r="N188" i="1"/>
  <c r="N182" i="1"/>
  <c r="N185" i="1" l="1"/>
  <c r="N143" i="1" l="1"/>
  <c r="N183" i="1" l="1"/>
  <c r="N165" i="1" l="1"/>
  <c r="N164" i="1"/>
  <c r="N169" i="1"/>
  <c r="N177" i="1" l="1"/>
  <c r="N123" i="1" l="1"/>
  <c r="N180" i="1" l="1"/>
  <c r="N175" i="1" l="1"/>
  <c r="N174" i="1"/>
  <c r="N176" i="1" l="1"/>
  <c r="N173" i="1"/>
  <c r="N167" i="1" l="1"/>
  <c r="N162" i="1" l="1"/>
  <c r="N166" i="1" l="1"/>
  <c r="N168" i="1" l="1"/>
  <c r="N172" i="1"/>
  <c r="N163" i="1" l="1"/>
  <c r="N171" i="1"/>
  <c r="N159" i="1" l="1"/>
  <c r="N161" i="1"/>
  <c r="N155" i="1" l="1"/>
  <c r="N144" i="1" l="1"/>
  <c r="N157" i="1" l="1"/>
  <c r="N152" i="1"/>
  <c r="N151" i="1"/>
  <c r="N153" i="1"/>
  <c r="N150" i="1"/>
  <c r="N156" i="1" l="1"/>
  <c r="N160" i="1" l="1"/>
  <c r="N158" i="1" l="1"/>
  <c r="N146" i="1" l="1"/>
  <c r="N149" i="1"/>
  <c r="N142" i="1" l="1"/>
  <c r="N154" i="1" l="1"/>
  <c r="N145" i="1" l="1"/>
  <c r="N148" i="1" l="1"/>
  <c r="N141" i="1"/>
  <c r="N135" i="1" l="1"/>
  <c r="N139" i="1" l="1"/>
  <c r="N137" i="1"/>
  <c r="N134" i="1" l="1"/>
  <c r="N136" i="1"/>
  <c r="N140" i="1"/>
  <c r="N138" i="1" l="1"/>
  <c r="N147" i="1" l="1"/>
  <c r="N106" i="1" l="1"/>
  <c r="N133" i="1" l="1"/>
  <c r="N132" i="1" l="1"/>
  <c r="N131" i="1"/>
  <c r="N130" i="1"/>
  <c r="N129" i="1"/>
  <c r="N128" i="1" l="1"/>
  <c r="N127" i="1" l="1"/>
  <c r="N126" i="1" l="1"/>
  <c r="N125" i="1" l="1"/>
  <c r="N124" i="1"/>
  <c r="N118" i="1" l="1"/>
  <c r="N122" i="1" l="1"/>
  <c r="N120" i="1" l="1"/>
  <c r="N119" i="1" l="1"/>
  <c r="N117" i="1"/>
  <c r="N121" i="1"/>
  <c r="N116" i="1"/>
  <c r="N100" i="1" l="1"/>
  <c r="N114" i="1"/>
  <c r="N115" i="1"/>
  <c r="N108" i="1" l="1"/>
  <c r="N112" i="1" l="1"/>
  <c r="N99" i="1"/>
  <c r="N98" i="1"/>
  <c r="N113" i="1" l="1"/>
  <c r="N109" i="1"/>
  <c r="N111" i="1"/>
  <c r="N93" i="1" l="1"/>
  <c r="N105" i="1" l="1"/>
  <c r="N60" i="1" l="1"/>
  <c r="N104" i="1"/>
  <c r="N95" i="1" l="1"/>
  <c r="N94" i="1" l="1"/>
  <c r="N97" i="1"/>
  <c r="N83" i="1"/>
  <c r="N88" i="1"/>
  <c r="N76" i="1" l="1"/>
  <c r="N103" i="1" l="1"/>
  <c r="N102" i="1" l="1"/>
  <c r="N92" i="1" l="1"/>
  <c r="N71" i="1" l="1"/>
  <c r="N85" i="1" l="1"/>
  <c r="N87" i="1" l="1"/>
  <c r="N89" i="1"/>
  <c r="N96" i="1" l="1"/>
  <c r="N101" i="1" l="1"/>
  <c r="N90" i="1" l="1"/>
  <c r="N91" i="1"/>
  <c r="N86" i="1"/>
  <c r="N84" i="1" l="1"/>
  <c r="N81" i="1"/>
  <c r="N82" i="1"/>
  <c r="N80" i="1" l="1"/>
  <c r="N78" i="1"/>
  <c r="N70" i="1" l="1"/>
  <c r="N69" i="1"/>
  <c r="N54" i="1"/>
  <c r="N56" i="1"/>
  <c r="N53" i="1"/>
  <c r="N52" i="1"/>
  <c r="N55" i="1"/>
  <c r="N51" i="1"/>
  <c r="N64" i="1" l="1"/>
  <c r="N65" i="1"/>
  <c r="N74" i="1" l="1"/>
  <c r="N73" i="1"/>
  <c r="N45" i="1"/>
  <c r="N77" i="1" l="1"/>
  <c r="N75" i="1"/>
  <c r="N63" i="1"/>
  <c r="N66" i="1"/>
  <c r="N79" i="1"/>
  <c r="N72" i="1" l="1"/>
  <c r="N68" i="1" l="1"/>
  <c r="N67" i="1"/>
  <c r="N62" i="1" l="1"/>
  <c r="N61" i="1" l="1"/>
  <c r="N59" i="1"/>
  <c r="N48" i="1"/>
  <c r="N47" i="1"/>
  <c r="N44" i="1"/>
  <c r="N58" i="1"/>
  <c r="N50" i="1" l="1"/>
  <c r="N57" i="1" l="1"/>
  <c r="N49" i="1"/>
  <c r="N46" i="1"/>
  <c r="N43" i="1" l="1"/>
  <c r="N42" i="1"/>
  <c r="N38" i="1"/>
  <c r="N39" i="1"/>
  <c r="N37" i="1"/>
  <c r="N34" i="1" l="1"/>
  <c r="N32" i="1"/>
  <c r="N30" i="1"/>
  <c r="N29" i="1"/>
  <c r="N28" i="1"/>
  <c r="N26" i="1" l="1"/>
  <c r="N41" i="1" l="1"/>
  <c r="N40" i="1"/>
  <c r="N25" i="1" l="1"/>
  <c r="N24" i="1" l="1"/>
  <c r="N31" i="1" l="1"/>
  <c r="N33" i="1" l="1"/>
  <c r="N36" i="1" l="1"/>
  <c r="N35" i="1" l="1"/>
  <c r="N27" i="1" l="1"/>
  <c r="N17" i="1" l="1"/>
  <c r="N23" i="1" l="1"/>
  <c r="N18" i="1" l="1"/>
  <c r="N20" i="1" l="1"/>
  <c r="N21" i="1"/>
  <c r="N22" i="1" l="1"/>
  <c r="N19" i="1" l="1"/>
  <c r="N16" i="1" l="1"/>
  <c r="N15" i="1" l="1"/>
  <c r="N4" i="1" l="1"/>
  <c r="N5" i="1"/>
  <c r="N6" i="1"/>
  <c r="N7" i="1"/>
  <c r="N8" i="1"/>
  <c r="N9" i="1"/>
  <c r="N10" i="1"/>
  <c r="N11" i="1"/>
  <c r="N12" i="1"/>
  <c r="N13" i="1"/>
  <c r="N14" i="1"/>
  <c r="N3" i="1"/>
</calcChain>
</file>

<file path=xl/comments1.xml><?xml version="1.0" encoding="utf-8"?>
<comments xmlns="http://schemas.openxmlformats.org/spreadsheetml/2006/main">
  <authors>
    <author>Diana Pardo</author>
  </authors>
  <commentList>
    <comment ref="N333" authorId="0" shapeId="0">
      <text>
        <r>
          <rPr>
            <b/>
            <sz val="9"/>
            <color indexed="81"/>
            <rFont val="Tahoma"/>
            <family val="2"/>
          </rPr>
          <t>Diana Pardo:</t>
        </r>
        <r>
          <rPr>
            <sz val="9"/>
            <color indexed="81"/>
            <rFont val="Tahoma"/>
            <family val="2"/>
          </rPr>
          <t xml:space="preserve">
PORFA REVISAR, NO SÉ SI ESTÁ BIEN, MODIFIQUÉ LA SUMA TOTAL INCLUYENDO LA ADICIÓN</t>
        </r>
      </text>
    </comment>
  </commentList>
</comments>
</file>

<file path=xl/sharedStrings.xml><?xml version="1.0" encoding="utf-8"?>
<sst xmlns="http://schemas.openxmlformats.org/spreadsheetml/2006/main" count="3930" uniqueCount="2320">
  <si>
    <t>OBJETO</t>
  </si>
  <si>
    <t>VALOR  TOTAL DEL CONTRATO</t>
  </si>
  <si>
    <t>PLAZO DE EJECUCION</t>
  </si>
  <si>
    <t>SUPERVISOR</t>
  </si>
  <si>
    <t>DATOS DEL CONTRATISTA</t>
  </si>
  <si>
    <t>VALOR INICIAL</t>
  </si>
  <si>
    <t>VALOR VIGENCIA 2020</t>
  </si>
  <si>
    <t>VALOR VIGENCIA 2021</t>
  </si>
  <si>
    <t>VALOR VIGENCIA 2022</t>
  </si>
  <si>
    <t>VALOR TOTAL</t>
  </si>
  <si>
    <t>FECHA DE FIRMA  CONTRATO INICIAL</t>
  </si>
  <si>
    <t>PLAZO DE EJECUCION
FINAL</t>
  </si>
  <si>
    <t xml:space="preserve">NOMBRE DEL REPRESENTANTE LEGAL </t>
  </si>
  <si>
    <t>DIRECCIÓN</t>
  </si>
  <si>
    <t>TELEFONO</t>
  </si>
  <si>
    <t>CORREO ELECTRONICO</t>
  </si>
  <si>
    <t>CIUDAD</t>
  </si>
  <si>
    <t>N° CONTRATO</t>
  </si>
  <si>
    <t>VALOR VIGENCIA 2023</t>
  </si>
  <si>
    <t>URL</t>
  </si>
  <si>
    <t xml:space="preserve">IDENTIFICACION DEL PROCESO EN SECOP II </t>
  </si>
  <si>
    <t>SUBDIRECCION A LA QUE PERTENECE</t>
  </si>
  <si>
    <t>N° DIGITO DE VERIFICACION</t>
  </si>
  <si>
    <t>VALOR VIGENCIA 2024</t>
  </si>
  <si>
    <t>005-2020</t>
  </si>
  <si>
    <t>SANDY BIBIANA SALAMANCA GARCIA</t>
  </si>
  <si>
    <t>PRESTACION DE SERVICIOS PROFESIONALES COMO MEDICO ESPECIALISTA EN MEDICINA  DEL TRABAJO O SALUD OCUPACIONAL</t>
  </si>
  <si>
    <t xml:space="preserve">DIANA MARCELA RODRIGUEZ </t>
  </si>
  <si>
    <t>SUBDIRECCION ADMINISTRATIVA</t>
  </si>
  <si>
    <t>CALLE 3 N° 3AE 61</t>
  </si>
  <si>
    <t>bibis1914@hotmail.com</t>
  </si>
  <si>
    <t>BOGOTA</t>
  </si>
  <si>
    <t>CD-005-2020-HOMIL</t>
  </si>
  <si>
    <t>006-2020</t>
  </si>
  <si>
    <t>ADRIANA REY VELASCO</t>
  </si>
  <si>
    <t>PRESTACION DE SERVICIOS PROFESIONALES ESPECIALIZADOS CON MAESTRIA EN ECONOMIA DE LA SALUD, PARA LA OFICINA ASESORA DE PLANEACION, SUBDIRECCION MEDICA Y SUBDIRECCION DE SERVICIOS AMBULATORIOS Y DE APOYO DIAGNOSTICO TERAPEUTICO DEL HOSPITAL MILITAR CENTRAL</t>
  </si>
  <si>
    <t>N/A</t>
  </si>
  <si>
    <t>MARY RUTH FONSECA</t>
  </si>
  <si>
    <t>DIRECCION</t>
  </si>
  <si>
    <t>Carrera 13 N° 113-86</t>
  </si>
  <si>
    <t>adrianareyv18@gmail.com</t>
  </si>
  <si>
    <r>
      <t>CD-006-2020-HOMIL</t>
    </r>
    <r>
      <rPr>
        <sz val="9"/>
        <color theme="1"/>
        <rFont val="Arial"/>
        <family val="2"/>
      </rPr>
      <t xml:space="preserve"> </t>
    </r>
  </si>
  <si>
    <t>004-2020</t>
  </si>
  <si>
    <t>GABRIEL ARTURO FIGUEROA GUEVARA</t>
  </si>
  <si>
    <t>PRESTACION DE SERVICIOS PROFESIONALES  Y DE APOYO A LA GESTION DE UN (01) ABOGADA ESPECIALISTA PARA EL AREA DE GESTION CONTRATOS DEL HOSPITAL MILITAR CENTRAL</t>
  </si>
  <si>
    <t>CD-004-2020-HOMIL</t>
  </si>
  <si>
    <t>CL 83 A 115 63</t>
  </si>
  <si>
    <t>celgabo1@gmail.com</t>
  </si>
  <si>
    <t>001-2020</t>
  </si>
  <si>
    <t>ANA MARIA CASTAÑEDA CARDOZO</t>
  </si>
  <si>
    <t>CD-001-2020-HOMIL</t>
  </si>
  <si>
    <t>CARRERA 69 D # 24 C - 50 AP 403 B 4</t>
  </si>
  <si>
    <t>anamariacy@hotmail.com</t>
  </si>
  <si>
    <t>002-2020</t>
  </si>
  <si>
    <t>MARINA NATHALY ROSALES PAREDES</t>
  </si>
  <si>
    <t>Carrera 50 No 150 - 50 Apt 401 Interior 12</t>
  </si>
  <si>
    <t>natharo77@hotmail.com</t>
  </si>
  <si>
    <t>003-2020</t>
  </si>
  <si>
    <t>MARIA PAULA GOMEZ PINTO</t>
  </si>
  <si>
    <t>calle 25 b No. 72 - 80 Conjunto Residencial Tarragona del Salitre Torre 17 Apto 104</t>
  </si>
  <si>
    <t>mariapaulagomezpinto@gmail.com</t>
  </si>
  <si>
    <t>009-2020</t>
  </si>
  <si>
    <t>ARROW MEDICAL S.A.S</t>
  </si>
  <si>
    <t>MC-001-2020-HOMIL</t>
  </si>
  <si>
    <t>SUMINISTRO DE INSUMOS MEDICO-QUIRURGICOS (OXIGENADORES, HEMOCONCENTRADORES, CONECTORES, E INTERCAMBIADOR DE CALOR) PARA EL SERVICIO DE CARDIOVASCULAR DEL HOSPITAL MILITAR CENTRAL</t>
  </si>
  <si>
    <t>DOUGLAS ALDEMAR CACERES</t>
  </si>
  <si>
    <t>SUBDIRECCION MEDICA</t>
  </si>
  <si>
    <t>JUAN GUILLERMO TIRADO TOBON</t>
  </si>
  <si>
    <t>CO-ANT-05001 - Medellín Departamento: Antioquia</t>
  </si>
  <si>
    <t>asistentecomercial@armocsa.com</t>
  </si>
  <si>
    <t>008-2020</t>
  </si>
  <si>
    <t>KAIKA S.A.S</t>
  </si>
  <si>
    <t>SUMINISTRO DE INSUMOS MEDICO-QUIRURGICOS (FORMALDEHIDO) REQUERIDO PARA EL FUNCIONAMIENTO DE LA CENTRAL DE ESTERILIZACION DEL HOSPITAL MILITAR CENTRAL</t>
  </si>
  <si>
    <r>
      <t>MC-002-2020-HOMIL</t>
    </r>
    <r>
      <rPr>
        <sz val="9"/>
        <color theme="1"/>
        <rFont val="Arial"/>
        <family val="2"/>
      </rPr>
      <t xml:space="preserve"> </t>
    </r>
  </si>
  <si>
    <t>MARTHA LIGIA CASTAÑO</t>
  </si>
  <si>
    <t>HUMBERTO DURAN ORTIZ</t>
  </si>
  <si>
    <t>soportec@kaika.com.co</t>
  </si>
  <si>
    <t>CR. 7 No. 69-53</t>
  </si>
  <si>
    <t>1</t>
  </si>
  <si>
    <t>NIT Y/O CEDULA</t>
  </si>
  <si>
    <t>MIGUEL ANGEL OBANDO CASTILLO</t>
  </si>
  <si>
    <t>3</t>
  </si>
  <si>
    <t>010-2020</t>
  </si>
  <si>
    <t>GESCOM LTDA</t>
  </si>
  <si>
    <t>ADQUISICION DE INSUMOS PARA EL CAJERO AUTOMATICO Y LA CAJA MANUAL DE TALANQUERAS DE INGRESO DEL PARQUEADERO PUBLICO DEL HOSPITAL MILITAR CENTRAL</t>
  </si>
  <si>
    <t>JOHN EDWIN VEGA SANTOS</t>
  </si>
  <si>
    <t>JUAN MANUEL ARENAS PEREZ</t>
  </si>
  <si>
    <t>CALLE 26 A No 13 - 97</t>
  </si>
  <si>
    <t>administrativo@gescom.com.co</t>
  </si>
  <si>
    <r>
      <t>MC-004-2020-HOMIL</t>
    </r>
    <r>
      <rPr>
        <sz val="9"/>
        <color theme="1"/>
        <rFont val="Arial"/>
        <family val="2"/>
      </rPr>
      <t xml:space="preserve"> </t>
    </r>
  </si>
  <si>
    <t>011-2020</t>
  </si>
  <si>
    <t>WORLD MEDICAL S.A.S</t>
  </si>
  <si>
    <t>SUMINISTRO DE INSUMOS MEDICO-QUIRURGICOS, PARA LOS SERVICIOS DE HEMODINAMIA, RADIOLOGIA INTERVENCIONISTA, NEUROCIRUGIA INTERVENCIONISTA, VASCULAR Y ANGIOGRAFIA DEL HOSPITAL MILITAR CENTRAL</t>
  </si>
  <si>
    <t>MC-006-2020</t>
  </si>
  <si>
    <t>RUBEN DARIO DUQUE</t>
  </si>
  <si>
    <t>NUBIA STELLA GAMBOA CASTILLO</t>
  </si>
  <si>
    <t>0</t>
  </si>
  <si>
    <t>CARRERA 7 No. 156-68 PISO 28</t>
  </si>
  <si>
    <t>seccomercial@worldmedical.com.co</t>
  </si>
  <si>
    <t>007-2020</t>
  </si>
  <si>
    <t>PEDRO HEMEL HERRERA MENDEZ</t>
  </si>
  <si>
    <t>PRESTACION DE SERVICIOS PROFESIONALES DE UN ABOGADO EXTERNO CON EXPERIENCIA EN MATERIA DE RESPONSABILIDAD EN FALLA MEDICA, PARA LA OFICINA ASESORA JURIDICA DEL HOSPITAL MILITAR CENTRAL</t>
  </si>
  <si>
    <t>CD-007-2020-HOMIL</t>
  </si>
  <si>
    <t>MIGUEL ANGEL TOVAR HERRERA</t>
  </si>
  <si>
    <t>Calle 33 N° 7-27 oficina 901</t>
  </si>
  <si>
    <t>2885640-</t>
  </si>
  <si>
    <t>phhmlegal@gmail.com</t>
  </si>
  <si>
    <t>7</t>
  </si>
  <si>
    <t>https://community.secop.gov.co/Public/Tendering/OpportunityDetail/Index?noticeUID=CO1.NTC.1032772&amp;isFromPublicArea=True&amp;isModal=true&amp;asPopupView=true</t>
  </si>
  <si>
    <t>https://community.secop.gov.co/Public/Tendering/OpportunityDetail/Index?noticeUID=CO1.NTC.1047168&amp;isFromPublicArea=True&amp;isModal=true&amp;asPopupView=true</t>
  </si>
  <si>
    <t>https://community.secop.gov.co/Public/Tendering/OpportunityDetail/Index?noticeUID=CO1.NTC.1047167&amp;isFromPublicArea=True&amp;isModal=true&amp;asPopupView=true</t>
  </si>
  <si>
    <t>https://community.secop.gov.co/Public/Tendering/OpportunityDetail/Index?noticeUID=CO1.NTC.1053261&amp;isFromPublicArea=True&amp;isModal=true&amp;asPopupView=true</t>
  </si>
  <si>
    <t>https://community.secop.gov.co/Public/Tendering/OpportunityDetail/Index?noticeUID=CO1.NTC.1070144&amp;isFromPublicArea=True&amp;isModal=true&amp;asPopupView=true</t>
  </si>
  <si>
    <t>https://community.secop.gov.co/Public/Tendering/OpportunityDetail/Index?noticeUID=CO1.NTC.1058174&amp;isFromPublicArea=True&amp;isModal=true&amp;asPopupView=true</t>
  </si>
  <si>
    <t>https://community.secop.gov.co/Public/Tendering/OpportunityDetail/Index?noticeUID=CO1.NTC.1058175&amp;isFromPublicArea=True&amp;isModal=true&amp;asPopupView=true</t>
  </si>
  <si>
    <t>https://community.secop.gov.co/Public/Tendering/OpportunityDetail/Index?noticeUID=CO1.NTC.1059258&amp;isFromPublicArea=True&amp;isModal=true&amp;asPopupView=true</t>
  </si>
  <si>
    <t>https://community.secop.gov.co/Public/Tendering/OpportunityDetail/Index?noticeUID=CO1.NTC.1062277&amp;isFromPublicArea=True&amp;isModal=true&amp;asPopupView=true</t>
  </si>
  <si>
    <t>012-2020</t>
  </si>
  <si>
    <t>CARLOS ALBERTO GARCIA LINARES</t>
  </si>
  <si>
    <t>PRESTACION DE SERVICIOS PROFESIONALES DE UN MEDICO FORMADO COMO ESPECIALISTA EN ENDOCRINOLOGIA</t>
  </si>
  <si>
    <t>EDUARDO ENRIQUE MEDINA DIAZ</t>
  </si>
  <si>
    <t>CD-012-2020-HOMIL</t>
  </si>
  <si>
    <t>https://community.secop.gov.co/Public/Tendering/OpportunityDetail/Index?noticeUID=CO1.NTC.1090062&amp;isFromPublicArea=True&amp;isModal=true&amp;asPopupView=true</t>
  </si>
  <si>
    <t>SUBDIRECCION DE APOYO</t>
  </si>
  <si>
    <t>CALLE 128A N 18-48</t>
  </si>
  <si>
    <t>cglmed@yahoo.com</t>
  </si>
  <si>
    <t>013-2020</t>
  </si>
  <si>
    <t>EXPRESSERVICES LTDA</t>
  </si>
  <si>
    <t xml:space="preserve">PRESTACION DE SERVICIOS DE MENSAJERIA DE CORREO CERTIFICADO  A NIVEL LOCAL PERIFERICO, NACIONAL, TRAYECTO ESPECIAL E INTERNACIONAL PARA EL HOSPITAL MILITAR CENTRAL </t>
  </si>
  <si>
    <t>SERGIO ALONSO CRUZ</t>
  </si>
  <si>
    <t>ENRIQUE BARRIGA AFANADOR</t>
  </si>
  <si>
    <t>CALLE 63 B No 23-25</t>
  </si>
  <si>
    <t>dfernandez@expresservicesltda.co</t>
  </si>
  <si>
    <t>MC-003-2020-HOMIL</t>
  </si>
  <si>
    <t>https://community.secop.gov.co/Public/Tendering/OpportunityDetail/Index?noticeUID=CO1.NTC.1062820&amp;isFromPublicArea=True&amp;isModal=true&amp;asPopupView=true</t>
  </si>
  <si>
    <t>014-2020</t>
  </si>
  <si>
    <t>CD-009-2020-HOMIL</t>
  </si>
  <si>
    <t>ESCUDERO GIRALDO &amp; ABOGADOS S.A.S</t>
  </si>
  <si>
    <t>PRESTACION DE SERVICIOS PROFESIONALES PARA LA DEFENSA JURIDICA EN DERECHO LABORAL Y ADMINISTRATIVO DEL HOSPITAL MILITAR CENTRAL</t>
  </si>
  <si>
    <t>RICARDO ESCUDERO TORRES</t>
  </si>
  <si>
    <t>CARRERA 7 # 32 -33 PISO 29 OFICINA 2903</t>
  </si>
  <si>
    <t>administracion@escuderoygirlado.com</t>
  </si>
  <si>
    <t>017-2020</t>
  </si>
  <si>
    <t>PENSEMOS S.A</t>
  </si>
  <si>
    <t>RENOVACION, ACTUALIZACION Y SOPORTE TECNICO DE SOFTWARE SUITE VISION EMPRESARIAL DEL HOSPITAL MILITAR CENTRAL</t>
  </si>
  <si>
    <t>CD-010-2020-HOMIL</t>
  </si>
  <si>
    <t>CLAUDIA ROCIO RAMIREZ QUESADA</t>
  </si>
  <si>
    <t>GAMALIEL VESGA FLOREZ</t>
  </si>
  <si>
    <t>6</t>
  </si>
  <si>
    <t>CL 50 28 25 OF 302 ED CENTRO EMPRESARIAL SOTOMAYOR</t>
  </si>
  <si>
    <t>financiera@pensemos.com</t>
  </si>
  <si>
    <t>https://community.secop.gov.co/Public/Tendering/OpportunityDetail/Index?noticeUID=CO1.NTC.1101649&amp;isFromPublicArea=True&amp;isModal=true&amp;asPopupView=true</t>
  </si>
  <si>
    <t>https://community.secop.gov.co/Public/Tendering/OpportunityDetail/Index?noticeUID=CO1.NTC.1099857&amp;isFromPublicArea=True&amp;isModal=true&amp;asPopupView=true</t>
  </si>
  <si>
    <t>020-2020</t>
  </si>
  <si>
    <t>016-2020</t>
  </si>
  <si>
    <t>PANAMERICAN INSTRUMENTS LTDA</t>
  </si>
  <si>
    <t>SUMINSTRO DE ELEMENTOS, INSUMOS Y DISPOSITIVOS MEDICOS PARA LOS PROCEDIMIENTOS QUIRURGICOS DEL SERVICIO DE OFTALMOLOGIA DEL HOSPITAL MILITAR CENTRAL</t>
  </si>
  <si>
    <t>LUIS ALBERTO RUIZ ROBLES</t>
  </si>
  <si>
    <t>Robinson Augusto Ramirez Perilla</t>
  </si>
  <si>
    <t>comercial@panamericaninstruments.com.co</t>
  </si>
  <si>
    <t>Carrera 11a No. 93-93 oficina 303</t>
  </si>
  <si>
    <t>9</t>
  </si>
  <si>
    <t>019-2020</t>
  </si>
  <si>
    <t>COLCAN</t>
  </si>
  <si>
    <t>PRESTACION DE SERVICIOS PARA REALIZAR PROCEDIMIENTOS DE PRUEBAS CONFIRMATORIAS DE LOS DONANTES DE SANGRE ATENDIDOS EN EL HOSPITAL MILITAR CENTRAL</t>
  </si>
  <si>
    <t>PAULA CORDON PAZMIÑO</t>
  </si>
  <si>
    <t>Abdon Marcelo Andrade Chavez</t>
  </si>
  <si>
    <t>CALLE 49 # 13 60</t>
  </si>
  <si>
    <t>licitaciones@laboratoriocolcan.co</t>
  </si>
  <si>
    <t>018-2020</t>
  </si>
  <si>
    <t>BIOMOLECULAR DIAGNOSTICA LTDA</t>
  </si>
  <si>
    <t>PRESTACION DE SERVICIOS DE EXAMENENS DE MICROSCOPIA ELECTRONICA EN BIOPSIAS PARA LA ATENCION DE LOS USUARIOS DEL HOSPITAL MILITAR CENTRAL</t>
  </si>
  <si>
    <t>YADIRA ASTRID VASQUEZ</t>
  </si>
  <si>
    <t>ZULMA LILIANA MENDEZ CAMPOS</t>
  </si>
  <si>
    <t>CALLE 102Aa#45-46</t>
  </si>
  <si>
    <t>GERENCIA@BIO-MOLECULAR.COM</t>
  </si>
  <si>
    <t>BIO-INSTRUMENTS S.A.S</t>
  </si>
  <si>
    <t>SUMINISTRO DE INSUMOS PARA EL FUNCIONAMIENTO DEL EQUIPO AUTMATIZADO DE MARCADORES DE CASSETTES HISTOLOGICOS</t>
  </si>
  <si>
    <t>Lilia de la Hoz Rios</t>
  </si>
  <si>
    <t>cra 20a No. 66-40 sur</t>
  </si>
  <si>
    <t>bio.instrumentscol@gmail.com</t>
  </si>
  <si>
    <t>https://community.secop.gov.co/Public/Tendering/OpportunityDetail/Index?noticeUID=CO1.NTC.1096502&amp;isFromPublicArea=True&amp;isModal=true&amp;asPopupView=true</t>
  </si>
  <si>
    <t>MC-011-2020-HOMIL</t>
  </si>
  <si>
    <t>MC-010-2020- HOMIL</t>
  </si>
  <si>
    <t>https://community.secop.gov.co/Public/Tendering/OpportunityDetail/Index?noticeUID=CO1.NTC.1103873&amp;isFromPublicArea=True&amp;isModal=true&amp;asPopupView=true</t>
  </si>
  <si>
    <t>MC-016-2020-HOMIL</t>
  </si>
  <si>
    <t>https://community.secop.gov.co/Public/Tendering/OpportunityDetail/Index?noticeUID=CO1.NTC.1122899&amp;isFromPublicArea=True&amp;isModal=true&amp;asPopupView=true</t>
  </si>
  <si>
    <t>MC-008-2020-HOMIL</t>
  </si>
  <si>
    <t>https://community.secop.gov.co/Public/Tendering/OpportunityDetail/Index?noticeUID=CO1.NTC.1092398&amp;isFromPublicArea=True&amp;isModal=true&amp;asPopupView=true</t>
  </si>
  <si>
    <t>021-2020</t>
  </si>
  <si>
    <t>PROYINS S.A.S</t>
  </si>
  <si>
    <t>MANTENIMIENTO, PREVENTIVO, CORRECTIVO GENERAL CON SUMINISTRO DE REPUESTOS NO REMANUFACTURADOS Y DEMAS REPARACIONES QUE SE PRESENTEN Y SEAN NECESARIAS PARA LA OPTIMA PRESTACION  DE LOS SERVICIOS DE LA ENTIDAD HOSPITALARIA DEL SISTEMA DE CORREO NEUMATICO MARCA SWISSLOG MODELO: TRANSPONET TIPO: 2 VIAS DEL HOSPITAL MILITAR CENTRAL</t>
  </si>
  <si>
    <t>CARLOS JAVIER VEGA TABOADA</t>
  </si>
  <si>
    <t>LUIS FELIPE LEAL RICHOUX</t>
  </si>
  <si>
    <t>CRA 27 76 14</t>
  </si>
  <si>
    <t>mantenimiento@proyns.com</t>
  </si>
  <si>
    <t>5</t>
  </si>
  <si>
    <t>015-2020</t>
  </si>
  <si>
    <t>SYAC S.A</t>
  </si>
  <si>
    <t>ACTUALIZACION Y SOPORTE PARA EL SISTEMA DE INFORMACION DINAMICA GENERAL HOSPITALARIA NET WEBSERVICES PARA ORACLE 12 C RELEASE 2</t>
  </si>
  <si>
    <t>FELIX ANTONIO PALACIOS</t>
  </si>
  <si>
    <t>Alvaro Cano Hernández</t>
  </si>
  <si>
    <t>Av Cra 45 #108-27 Torre 2 Of. 1408</t>
  </si>
  <si>
    <t>syac@syac.net.co</t>
  </si>
  <si>
    <t>CD-008-2020-HOMIL</t>
  </si>
  <si>
    <t>https://community.secop.gov.co/Public/Tendering/OpportunityDetail/Index?noticeUID=CO1.NTC.1086434&amp;isFromPublicArea=True&amp;isModal=true&amp;asPopupView=true</t>
  </si>
  <si>
    <t>MC-007-2020-HOMIL</t>
  </si>
  <si>
    <t>https://community.secop.gov.co/Public/Tendering/OpportunityDetail/Index?noticeUID=CO1.NTC.1120182&amp;isFromPublicArea=True&amp;isModal=true&amp;asPopupView=true</t>
  </si>
  <si>
    <t>025-2020</t>
  </si>
  <si>
    <t>CONINCAG S.A.S</t>
  </si>
  <si>
    <t>SUMINISTRO DE ELEMENTOS PARA GUARDA CAMILLAS</t>
  </si>
  <si>
    <t>JILBER PEÑA SARAY</t>
  </si>
  <si>
    <t>Carlos Andrés Guerra Quiñones</t>
  </si>
  <si>
    <t>Carrera 57 59-71 Oficina 101</t>
  </si>
  <si>
    <t>conincag@gmail.com</t>
  </si>
  <si>
    <t>MC-009-2020-HOMIL</t>
  </si>
  <si>
    <t>https://community.secop.gov.co/Public/Tendering/OpportunityDetail/Index?noticeUID=CO1.NTC.1122922&amp;isFromPublicArea=True&amp;isModal=true&amp;asPopupView=true</t>
  </si>
  <si>
    <t>033-2020</t>
  </si>
  <si>
    <t>INSTRUMENTACION TECNICA</t>
  </si>
  <si>
    <t>MANTENIMIENTO PREVENTIVO  Y CORECTIVO INCLUYENDO REPUESTOS  NUEVOS (NO REMANUFACTURADOS) AL EQUIPO MOTOGENERADOR (´LANTA ELECTRICA) UBICADO EN EL EDIFICIO DE IMÁGENES DIAGNOSTICAS DEL HOSPITAL MILITAR CENTRAL</t>
  </si>
  <si>
    <t>JAVIER ENRIQUE VEGA TABOADA</t>
  </si>
  <si>
    <t>Oscar Valencia Egea</t>
  </si>
  <si>
    <t>Carrera 62 No. 72-53</t>
  </si>
  <si>
    <t>instrutecnial@gmail.com</t>
  </si>
  <si>
    <t>MC-020-2020-HOMIL</t>
  </si>
  <si>
    <t>https://community.secop.gov.co/Public/Tendering/OpportunityDetail/Index?noticeUID=CO1.NTC.1145363&amp;isFromPublicArea=True&amp;isModal=true&amp;asPopupView=true</t>
  </si>
  <si>
    <t>034-2020</t>
  </si>
  <si>
    <t>IMCOLMEDICA</t>
  </si>
  <si>
    <t>SUMINSTRO DE PROTECTORES AUDITIVOS DESECHABLES, ELECTRODOS PARA RESONANCIA MAGNETICA, GEL DE ELECTROCONDUCCION, PAPEL PARA ECOGRAFIA DE ALTA DENSIDAD Y FIJADOR CITOLOGICO EN SPRAY PARA EL SERVICIO DE IMÁGENES DIAGNOSTICAS DEL HOSPITAL MILITAR CENTRAL: LOTE 3 ELECTRODO PARA RESONANCIA MAGNETICA</t>
  </si>
  <si>
    <t>GERMAN PARDO PARDO</t>
  </si>
  <si>
    <t>ALBERTO ÑUSTES</t>
  </si>
  <si>
    <t>CALLE 36 15 42</t>
  </si>
  <si>
    <t>samitoca@hotmail.com</t>
  </si>
  <si>
    <t>031-2020</t>
  </si>
  <si>
    <t>CHAHER S.A.S</t>
  </si>
  <si>
    <t>MANTENIMIENTO PREVENTIVO Y CORRECTIVO INCLUYENDO REPUESTOS NUEBVOS NO REMANUFACTURADOS PARA LOS CILINDROS DE OXIGENO TIPO H, D, E, M PARA EL SUMINISTRO DE OXIGENOS DE LAS INSTALACIONES DEL HOSPITAL MILITAR CENTRAL</t>
  </si>
  <si>
    <t>Luis Enrique Chaparro</t>
  </si>
  <si>
    <t>Carrera 47 Nº 91-26</t>
  </si>
  <si>
    <t>natalia.gonzalez@chaher.net</t>
  </si>
  <si>
    <t>2</t>
  </si>
  <si>
    <t>027-2020</t>
  </si>
  <si>
    <t>LABORATORIOS ALCON DE COLOMBIA</t>
  </si>
  <si>
    <t>ADQUISICION DE LENTES INTRAOCULARES PLEGABLES PARA EL SERVICIO DE OFTALMOLOGIA DEL HOSPITAL MILITAR CENTRAL</t>
  </si>
  <si>
    <t>Victoria Brito Gomez</t>
  </si>
  <si>
    <t>elizabeth.vega@alcon.com</t>
  </si>
  <si>
    <t>Calle 93 B # 16 – 31</t>
  </si>
  <si>
    <t>022-2020</t>
  </si>
  <si>
    <t>RP MEDICAS S.A</t>
  </si>
  <si>
    <t>SUMINISTRO DE INSUMOS MEDICO QUIRURGICOS PARA EL HOSPITAL MILITAR CENTRAL</t>
  </si>
  <si>
    <t xml:space="preserve">HANS GARCIA ARAQUE - DOUGLAS ALDEMAR CACERES </t>
  </si>
  <si>
    <t>CARMENZA CUARTAS</t>
  </si>
  <si>
    <t>TRANSVERSAL 6 # 45-135</t>
  </si>
  <si>
    <t>servicioalcliente@rpmedicas.co</t>
  </si>
  <si>
    <t>023-2020</t>
  </si>
  <si>
    <t>MC-013-2020-HOMIL</t>
  </si>
  <si>
    <t>https://community.secop.gov.co/Public/Tendering/OpportunityDetail/Index?noticeUID=CO1.NTC.1118915&amp;isFromPublicArea=True&amp;isModal=true&amp;asPopupView=true</t>
  </si>
  <si>
    <t>MC-027-2020-HOMIL</t>
  </si>
  <si>
    <t>https://community.secop.gov.co/Public/Tendering/OpportunityDetail/Index?noticeUID=CO1.NTC.1151248&amp;isFromPublicArea=True&amp;isModal=true&amp;asPopupView=true</t>
  </si>
  <si>
    <t>SA-001-2020-HOMIL</t>
  </si>
  <si>
    <t>https://community.secop.gov.co/Public/Tendering/OpportunityDetail/Index?noticeUID=CO1.NTC.1095737&amp;isFromPublicArea=True&amp;isModal=true&amp;asPopupView=true</t>
  </si>
  <si>
    <t>MC-019-2020-HOMIL</t>
  </si>
  <si>
    <t>https://community.secop.gov.co/Public/Tendering/OpportunityDetail/Index?noticeUID=CO1.NTC.1149129&amp;isFromPublicArea=True&amp;isModal=true&amp;asPopupView=true</t>
  </si>
  <si>
    <t>038-2020</t>
  </si>
  <si>
    <t>JF COMERCIO UNIVERSAL S.A.S</t>
  </si>
  <si>
    <t>ADQUISICION DE TAPABOCAS RESPIRADOR N95  CONTRA RIESGO BIOLOGICO PARA EL HOSPITAL MILITAR CENTRAL  SEGÚN URGENCIA MANIFIESTA DECRETADA SEGÚN RESOLUCION N° 178-2020</t>
  </si>
  <si>
    <t>Julio Ernesto Ferreira Cardenas</t>
  </si>
  <si>
    <t>CALLE 113 No 7 45 OFICINA 806</t>
  </si>
  <si>
    <t>juanchoferreira9@hotmail.com</t>
  </si>
  <si>
    <t>039-2020</t>
  </si>
  <si>
    <t>LUIS FELIPE GONZALEZ REYES</t>
  </si>
  <si>
    <t>CALLE 99 N° 14 - 76</t>
  </si>
  <si>
    <t>vivian.herrera@gbarco.com.co</t>
  </si>
  <si>
    <t>4</t>
  </si>
  <si>
    <t>024-2020</t>
  </si>
  <si>
    <t>W LORENZ S.A.S</t>
  </si>
  <si>
    <t>GUSTAVO RODRIGUEZ</t>
  </si>
  <si>
    <t>CALLE 98 # 18-71 OFI 801</t>
  </si>
  <si>
    <t>(571)6227036</t>
  </si>
  <si>
    <t>gustavo.rodriguez@wlorenz.com.co</t>
  </si>
  <si>
    <t>LUIS EDUARDO BERMUDEZ</t>
  </si>
  <si>
    <t>026-2020</t>
  </si>
  <si>
    <t>INSTRUMENTACION TECNICA LTDA</t>
  </si>
  <si>
    <t>MANTENIMIENTO PREVENTIVO Y LOS CORRECTIVOS QUE SEAN NECESARIOS INCLUIDO REPUESTOS ORIGINALES NUEVOS NO REMANUFACTURADOS PARA LAS CABINAS DE FLUJO LAMINAR DE MARCA NUAIRE Y C4 RESPECTIVAMENTE</t>
  </si>
  <si>
    <t>BARRANQUILLA</t>
  </si>
  <si>
    <t>ALL TECHNOLOGICAL SERVICE S.A.S</t>
  </si>
  <si>
    <t>MANTENIMIENTO PREVENTIVO Y CORRECTIVO INCLUYENDO REPUESTOS NUEVOS (NO REMANUFACTURADOS) AL EQUIPO MOTOGENERADOR (PLANTA ELECTRICA DE EMERGENCIA) ON CAPACIDAD DE  1000 KW MARCA CUMMINS UBICADO EN EL HOSPITAL MILITAR CENTRAL - BOGOTA</t>
  </si>
  <si>
    <t>yeison jonas garzon gonzalez</t>
  </si>
  <si>
    <t>calle 64c #111c-56</t>
  </si>
  <si>
    <t>ats.technological@gmail.com</t>
  </si>
  <si>
    <t>028-2020</t>
  </si>
  <si>
    <t>SUMINISTRO DE PRODUCTOS QUIMICOS NECESARIOS PARA EL TRATAMIENTO Y MANTENIMIENTO ADECUADO  DE AGUA, DE LOS SISTEMAS DE PISCINA HIDROTERAPIA Y CALDERAS PARA LA OPTIMA  PRESTACION DE LOS SERVICIOS  DEL HOSPITAL MILITAR CENTRAL</t>
  </si>
  <si>
    <t>030-2020</t>
  </si>
  <si>
    <t>ABBOT LABORATORIES DE COLOMBIA S,A</t>
  </si>
  <si>
    <t>SUMINISTRO DE INSUMOS Y REACTIVOS POINT OF CARE  PARA EL HOSPITAL MILITAR CENTRAL</t>
  </si>
  <si>
    <t>CONRADO ANDRES JIMENES</t>
  </si>
  <si>
    <t>rodriguez.sandra@abbott.com</t>
  </si>
  <si>
    <t>CALLE 100 No. 9A-45 PISO 14</t>
  </si>
  <si>
    <t>8</t>
  </si>
  <si>
    <t>032-2020</t>
  </si>
  <si>
    <t>Y YO S.A.S</t>
  </si>
  <si>
    <t>ADQUISICION DE DIADEMAS Y SUS ACCESORIOS PARA EL SERVICIO EN EL CALL CENTER DEL HOSPITAL MILITAR CENTRAL</t>
  </si>
  <si>
    <t>MIRIAM LUCIA AVILA GUZMAN</t>
  </si>
  <si>
    <t>Omar William Riveros Riveros</t>
  </si>
  <si>
    <t>CALLE 25 C BIS #73B - 75</t>
  </si>
  <si>
    <t>yyo.directorcomercial@gmail.com</t>
  </si>
  <si>
    <t>035-2020</t>
  </si>
  <si>
    <t>JOHNSON Y JOHNSON DE COLOMBIA S.A</t>
  </si>
  <si>
    <t>SUMINISTRO DE INSUMOS MEDICOQUIRURGICOS (SUTURAS SEDAS, SUTURAS CROMADOS, CERCLAJE UTERINO) REQUERIDOS PARA LA REALIZACION DEL PROGRAMA QUIRURGICO EN SALAS DE CIRUGIA DEL HOSPITAL MILITAR CENTRAL</t>
  </si>
  <si>
    <t>WILIAM SANCHEZ MALDONADO</t>
  </si>
  <si>
    <t>GALO MIRCEA CUBILLOS MARCU</t>
  </si>
  <si>
    <t>Avenida Calle 26 N° 69 -76 Edificio Elemento, Torre 2 Piso 9</t>
  </si>
  <si>
    <t>CToroGar@its.jnj.com</t>
  </si>
  <si>
    <t>037-2020</t>
  </si>
  <si>
    <t>036-2020</t>
  </si>
  <si>
    <t>TOP MEDICAL SYSTEM</t>
  </si>
  <si>
    <t>ARRENDAMIENTO DE UN EQUIPO DE RADIOLOGIA CONVENCIONAL QUE INCLUYA ADECUACION E INSTALACION, MANTENIMIENTO PREVENTIVO, CORRECTIVO Y SOPORTE TECNICO</t>
  </si>
  <si>
    <t>DAMIANA GREGORIA VERGEL</t>
  </si>
  <si>
    <t>Cra 18A 103 47</t>
  </si>
  <si>
    <t>topmedical@topmedical.com.co</t>
  </si>
  <si>
    <t>ALKAMEDICA S.A.S</t>
  </si>
  <si>
    <t>Jaime Jose Camargo Aillón</t>
  </si>
  <si>
    <t>ADIELA MARIA CORTÈS CORTÈS</t>
  </si>
  <si>
    <t>KM 4 VIA PANAMERICANA PARQUECENTRO BODEGA 9B</t>
  </si>
  <si>
    <t>gestorclientes@alkamedica.com</t>
  </si>
  <si>
    <t>040-2020</t>
  </si>
  <si>
    <t>029-2020</t>
  </si>
  <si>
    <t>BECTON DICKINSON DE COLOMBIA</t>
  </si>
  <si>
    <t>SUMINISTRO DE ELEMENTOS DE CURACION DESTINADOS A LA ATENCION DE PACIENTES DEL HOSPITAL MILITAR CENTRAL (LOTE 4 CATETER DE ACCESO PERIFERICO DE LARGA DURACION, LOTE 6 JERINGAS HIPODERMICAS LIBRES DE LATEX Y LOTE 7 FIJADOR DE CATETER)</t>
  </si>
  <si>
    <t>PAMELA XIMENA SAAVEDRA MORALES</t>
  </si>
  <si>
    <t>licitaciones.col@bd.com</t>
  </si>
  <si>
    <t>CLIS VEREDA VUELTA GRANDE A 150 MTS GLORIETA SIBERIA VIA COTA BODEGA 56 Y 57</t>
  </si>
  <si>
    <t>041-2020</t>
  </si>
  <si>
    <t>MEQ TECNOLOGIA MEDICA S.A.S</t>
  </si>
  <si>
    <t>SUMINISTRO DE ELEMENTOS DE CURACION DESTINADOS A LA ATENCION DE PACIENTES DEL HOSPITAL MILITAR CENTRAL (LOTE 5 BRAZALETES PARA TOMA DE TENSION ARTERIAL)</t>
  </si>
  <si>
    <t>LUIS HENRY MEJIA GUTIERREZ</t>
  </si>
  <si>
    <t>henry.mejia@meqtm.com</t>
  </si>
  <si>
    <t>MC-021-2020-HOMIL</t>
  </si>
  <si>
    <t>https://community.secop.gov.co/Public/Tendering/OpportunityDetail/Index?noticeUID=CO1.NTC.1139595&amp;isFromPublicArea=True&amp;isModal=true&amp;asPopupView=true</t>
  </si>
  <si>
    <t>MC-014-2020-HOMIL</t>
  </si>
  <si>
    <t>MC-024-2020-HOMIL</t>
  </si>
  <si>
    <t>https://community.secop.gov.co/Public/Tendering/OpportunityDetail/Index?noticeUID=CO1.NTC.1122592&amp;isFromPublicArea=True&amp;isModal=true&amp;asPopupView=true</t>
  </si>
  <si>
    <t>https://community.secop.gov.co/Public/Tendering/OpportunityDetail/Index?noticeUID=CO1.NTC.1145612&amp;isFromPublicArea=True&amp;isModal=true&amp;asPopupView=true</t>
  </si>
  <si>
    <t>MC-022-2020-HOMIL</t>
  </si>
  <si>
    <t>https://community.secop.gov.co/Public/Tendering/OpportunityDetail/Index?noticeUID=CO1.NTC.1142946&amp;isFromPublicArea=True&amp;isModal=true&amp;asPopupView=true</t>
  </si>
  <si>
    <t>MC-023-2020-HOMIL</t>
  </si>
  <si>
    <t>https://community.secop.gov.co/Public/Tendering/OpportunityDetail/Index?noticeUID=CO1.NTC.1145368&amp;isFromPublicArea=True&amp;isModal=true&amp;asPopupView=true</t>
  </si>
  <si>
    <t>MC-026-2020-HOMIL</t>
  </si>
  <si>
    <t>https://community.secop.gov.co/Public/Tendering/OpportunityDetail/Index?noticeUID=CO1.NTC.1149703&amp;isFromPublicArea=True&amp;isModal=true&amp;asPopupView=true</t>
  </si>
  <si>
    <t>MC-035-2020-HOMIL</t>
  </si>
  <si>
    <t>ADQUISICION DE ESPUMA Y/O DETERGENTE DESINFECTANTE DE SUPERFICIES DEL HOSPITAL MILITAR CENTRAL</t>
  </si>
  <si>
    <t>https://community.secop.gov.co/Public/Tendering/OpportunityDetail/Index?noticeUID=CO1.NTC.1165504&amp;isFromPublicArea=True&amp;isModal=true&amp;asPopupView=true</t>
  </si>
  <si>
    <t>MC-036-2020-HOMIL</t>
  </si>
  <si>
    <t>https://community.secop.gov.co/Public/Tendering/OpportunityDetail/Index?noticeUID=CO1.NTC.1166824&amp;isFromPublicArea=True&amp;isModal=true&amp;asPopupView=true</t>
  </si>
  <si>
    <t>https://community.secop.gov.co/Public/Tendering/OpportunityDetail/Index?noticeUID=CO1.NTC.1160150&amp;isFromPublicArea=True&amp;isModal=true&amp;asPopupView=true</t>
  </si>
  <si>
    <t>MC-029-2020-HOMIL</t>
  </si>
  <si>
    <t>ADQUISISION DE INSUMOS MEDICOS PARAB CORRECCION CONGENITA DE OIDO (PROTESIS) PARA LOS PACIENTES QUE HACEN PARTE DEL SUBSISTEMA DE LAS FUERZAS MILITARES</t>
  </si>
  <si>
    <t>CD-014-2020-HOMIL</t>
  </si>
  <si>
    <t>https://community.secop.gov.co/Public/Tendering/OpportunityDetail/Index?noticeUID=CO1.NTC.1170410&amp;isFromPublicArea=True&amp;isModal=true&amp;asPopupView=true</t>
  </si>
  <si>
    <t>CD-016-2020-HOMIL-UM</t>
  </si>
  <si>
    <t>https://community.secop.gov.co/Public/Tendering/OpportunityDetail/Index?noticeUID=CO1.NTC.1178915&amp;isFromPublicArea=True&amp;isModal=true&amp;asPopupView=true</t>
  </si>
  <si>
    <t>044-2020</t>
  </si>
  <si>
    <t>OXIGENOS DE COLOMBIA S.A</t>
  </si>
  <si>
    <t>ADQUIRIR LA INSTALACION Y PUESTA EN FUNCIONAMIENTO DE LA RED DE GASES MEDICINALES PARA EL AREA DE URGENCIAS PARA REALIZAR LA ATENCION DE PACIENTES DE CASO PROBABLE Y SOSPECHOSO DE  COVID - 19  SEBGUN URGENCIA MANIFIESTA SEGÚN RESOLUCION N° 177/2020 PARA EL HOSPITAL MILITAR CENTRAL</t>
  </si>
  <si>
    <t>SERGIO NOVELLI DA SILVA</t>
  </si>
  <si>
    <t>Avenida carrera 50 # 5c - 29</t>
  </si>
  <si>
    <t>jorge_arenas@praxair.com</t>
  </si>
  <si>
    <t>047-2020</t>
  </si>
  <si>
    <t>JULIAN ANDRES BARRETO  PLAZA</t>
  </si>
  <si>
    <t>PRESTACION DE SERVICIOS PROFESIONALES DE UN MEDICO ESPECIALISTA EN PATOLOGIA PARA EL HOSPITAL MILITAR CENTRAL</t>
  </si>
  <si>
    <t>JULIAN ANDRÈS BARRETO PLAZA</t>
  </si>
  <si>
    <t>Cra 32 a # 25B-75</t>
  </si>
  <si>
    <t>judicialeshmc@hospitalmilitar.gov.co</t>
  </si>
  <si>
    <t>055-2020</t>
  </si>
  <si>
    <t>MARIO MENA</t>
  </si>
  <si>
    <t>048-2020</t>
  </si>
  <si>
    <t>SINERGY &amp; LOWELLS S.A.S</t>
  </si>
  <si>
    <t>MANTENIMIENTO PREVENTIVO  CORRECTIVO CON INCLUSION DE REPUESTOS NUEVOS NO REMANUFACTURADOS PARA LOS EQUIPOS DE COMPUTO E IMPRESIÓN DEL HOSPITAL MILITAR CENTRAL</t>
  </si>
  <si>
    <t>GUILLERMO CHACON</t>
  </si>
  <si>
    <t>EVIS ISABEL RIOS CARREÑO</t>
  </si>
  <si>
    <t>Cra 7 Bis A No 123-79</t>
  </si>
  <si>
    <t>edwin.espitia@sinergylowells.com</t>
  </si>
  <si>
    <t>SUMINISTRO DE GASES MEDICINALES PARA LOS DIFERENTES SERVICIOS QUE PRESTA EL HOSPITAL MILITAR CENTRAL</t>
  </si>
  <si>
    <t>056-2020</t>
  </si>
  <si>
    <t>RIVEROS BOTERO Y CIA LTDA</t>
  </si>
  <si>
    <t>SUMINISTRO DE CONTENEDORES HERMETICOS RIGIDOS Y DESECHABLES,  PARA EL DESCARTE Y RECOLECCION DEL MATERIAL PELIGROSO CORTOPUNZANTE</t>
  </si>
  <si>
    <t>Luz Myrian Botero Ospina</t>
  </si>
  <si>
    <t>Av. Boyaca 64 F 50</t>
  </si>
  <si>
    <t>gerenciarb@productosplasticos.co</t>
  </si>
  <si>
    <t>042-2020</t>
  </si>
  <si>
    <t>IMCOLMEDICA S.A</t>
  </si>
  <si>
    <t>SUMINISTRO DE INSUMOS MEDICO - QUIRURGICOS (HOJAS DE VISTURI) REQUERIDOS PARA LA REALIZACION DEL PROGRAMA QUIRURGICO EN SALAS DE CIRUGIA DEL HOSPITAL MILITAR CENTRAL</t>
  </si>
  <si>
    <t>WILLIAM SANCHEZ MALDONADO</t>
  </si>
  <si>
    <t>045-2020</t>
  </si>
  <si>
    <t>ADQUISICION DE ELEMENTOS DE PROTECCION PERSONAL PARA EL RIESGO  BIOLOGICO DE LOS TRABAJADORES ASISTENCIALES Y PERSONAL DEL HOSPITAL MILITAR CENTRAL</t>
  </si>
  <si>
    <t>ASESORIAS Y PRODUCTOS EN PREVENCION Y SEGURIDAD S.A.S - ASPRESEG S.A.S</t>
  </si>
  <si>
    <t>MARCO FIDEL SUAREZ BERMUDEZ</t>
  </si>
  <si>
    <t>CRA 43 No. 10 A - 52</t>
  </si>
  <si>
    <t>licitaciones@aspreseg.com</t>
  </si>
  <si>
    <t>046-2020</t>
  </si>
  <si>
    <t>IMPORTADORES Y EXPORTADORES SOLMAQ S.A.S</t>
  </si>
  <si>
    <t>GUY NICOLAS INGRAM RODRIGUEZ</t>
  </si>
  <si>
    <t>CRA 30 # 15-30</t>
  </si>
  <si>
    <t>paula.gutierrez@solmaq.com</t>
  </si>
  <si>
    <t>057-2020</t>
  </si>
  <si>
    <t>MANTENIMIENTO Y CORRECTIVO QUE SEAN NECESARIOS CON LA INCLUSION DE REPUESTOS NUEVOS ORIGINALES NO REMANUFACTURADOS PARA LAS HERRAMIENTAS DEL TALLER DE PROTESIS  Y AMPUTADOS DEL EDIFICIO FE EN LA CAUSA</t>
  </si>
  <si>
    <t>059-2020</t>
  </si>
  <si>
    <t>URGENCIA MANIFIESTA ADQUISICIONES DE DOS (2) CABINAS DE IOSEGURIDAD BIOLOGICA CLASE II (CON Y SIN SOPORTE), SEGÚN URGENCIA MANIFIESTA DECRETADA BAJO RESOLUCION N° 198-2020</t>
  </si>
  <si>
    <t>060-2020</t>
  </si>
  <si>
    <t>INVERSIONES MONTESACRO LTDA</t>
  </si>
  <si>
    <t>SUMINISTRO DE ARREGLOS FLORALES</t>
  </si>
  <si>
    <t>ADRIANA MAGALY CUEVAS MUÑOZ</t>
  </si>
  <si>
    <t>Cesar Daniel Lopez Cañon</t>
  </si>
  <si>
    <t>CALLE 33 A No 15-44</t>
  </si>
  <si>
    <t>micklop@hotmail.com</t>
  </si>
  <si>
    <t>064-2020</t>
  </si>
  <si>
    <t>QUIRURGICOS LTDA</t>
  </si>
  <si>
    <t>065-2020</t>
  </si>
  <si>
    <t>ALEMKO MEDICAL S.A.S</t>
  </si>
  <si>
    <t>RICARDO SILVA</t>
  </si>
  <si>
    <t>066-2020</t>
  </si>
  <si>
    <t>BIOTRONITECH COLOMBIA</t>
  </si>
  <si>
    <t>WILLIAM QUIROGA MATAMOROS
WILLIAM ARBELAEZ</t>
  </si>
  <si>
    <t>JAIRO DIAZ JARAMILLO</t>
  </si>
  <si>
    <t>Calle 26 No. 69D 91 Of. 606 Ed. Arrecife</t>
  </si>
  <si>
    <t>cverdiguer@quirurgicosltda.com</t>
  </si>
  <si>
    <t>ANDRÉ HENRICHFREISE</t>
  </si>
  <si>
    <t>CALLE 86 # 18 24 OFICINA 202</t>
  </si>
  <si>
    <t>ventas@alemko.co</t>
  </si>
  <si>
    <t>ADQUISICIÓN DE INSTRUMENTAL QUIRÚRGICO PARA LA UNIDAD CLÍNICO QUIRÚRGICA DEL HOSPITAL MILITAR CENTRAL. LOTE 3 (SET PINZAS ARTROSCOPIA); LOTE 5 (URETERORRENOSCOPIO ADULTO); LOTE 6 (URETERORRENOSCOPIO PEDIATRICO); y LOTE 7 (UROLOGÍA ENDOSCOPIA)</t>
  </si>
  <si>
    <t>CALLE 123 No. 7 -50</t>
  </si>
  <si>
    <t>gerencia@biotronitech.com.co</t>
  </si>
  <si>
    <t>ADQUISICIÓN DE INSTRUMENTAL QUIRÚRGICO PARA LA UNIDAD CLÍNICO QUIRÚRGICA DEL HOSPITAL MILITAR CENTRAL. LOTE 2 (INSTRUMENTAL OTORRINO)</t>
  </si>
  <si>
    <t>ADQUISICIÓN DE INSTRUMENTAL QUIRÚRGICO PARA LA UNIDAD CLÍNICO QUIRÚRGICA DEL HOSPITAL MILITAR CENTRAL. LOTE 1 (CONTENEDORES ALTA TEMPERATURA)</t>
  </si>
  <si>
    <t>MC-040-2020-HOMIL</t>
  </si>
  <si>
    <t>https://community.secop.gov.co/Public/Tendering/OpportunityDetail/Index?noticeUID=CO1.NTC.1169133&amp;isFromPublicArea=True&amp;isModal=true&amp;asPopupView=true</t>
  </si>
  <si>
    <t>CD-017-2020-HOMIL-UM</t>
  </si>
  <si>
    <t>https://community.secop.gov.co/Public/Tendering/OpportunityDetail/Index?noticeUID=CO1.NTC.1184644&amp;isFromPublicArea=True&amp;isModal=true&amp;asPopupView=true</t>
  </si>
  <si>
    <t>CD-018-2020-HOMIL-UM</t>
  </si>
  <si>
    <t>https://community.secop.gov.co/Public/Tendering/OpportunityDetail/Index?noticeUID=CO1.NTC.1184643&amp;isFromPublicArea=True&amp;isModal=true&amp;asPopupView=true</t>
  </si>
  <si>
    <t>https://community.secop.gov.co/Public/Tendering/OpportunityDetail/Index?noticeUID=CO1.NTC.1153983&amp;isFromPublicArea=True&amp;isModal=true&amp;asPopupView=true</t>
  </si>
  <si>
    <t>LP-001-2020-HOMIL (Presentación de oferta)</t>
  </si>
  <si>
    <t>https://community.secop.gov.co/Public/Tendering/OpportunityDetail/Index?noticeUID=CO1.NTC.1158036&amp;isFromPublicArea=True&amp;isModal=true&amp;asPopupView=true</t>
  </si>
  <si>
    <t>SA-002-2020-HOMIL (Manifestación de interés (Menor Cuantía)) (Presentación de oferta)</t>
  </si>
  <si>
    <t>https://community.secop.gov.co/Public/Tendering/OpportunityDetail/Index?noticeUID=CO1.NTC.1162702&amp;isFromPublicArea=True&amp;isModal=true&amp;asPopupView=true</t>
  </si>
  <si>
    <t>SA-005-2020-HOMIL (Manifestación de interés (Menor Cuantía)) (Presentación de oferta)</t>
  </si>
  <si>
    <t>CD-011-2020-HOMIL</t>
  </si>
  <si>
    <t>CD-022-2020-HOMIL-UM</t>
  </si>
  <si>
    <t>https://community.secop.gov.co/Public/Tendering/OpportunityDetail/Index?noticeUID=CO1.NTC.1185435&amp;isFromPublicArea=True&amp;isModal=true&amp;asPopupView=true</t>
  </si>
  <si>
    <t>https://community.secop.gov.co/Public/Tendering/OpportunityDetail/Index?noticeUID=CO1.NTC.1196203&amp;isFromPublicArea=True&amp;isModal=true&amp;asPopupView=true</t>
  </si>
  <si>
    <t>MC-038-2020-HOMIL</t>
  </si>
  <si>
    <t>https://community.secop.gov.co/Public/Tendering/OpportunityDetail/Index?noticeUID=CO1.NTC.1186024&amp;isFromPublicArea=True&amp;isModal=true&amp;asPopupView=true</t>
  </si>
  <si>
    <t>MC-046-2020-HOMIL</t>
  </si>
  <si>
    <t>https://community.secop.gov.co/Public/Tendering/OpportunityDetail/Index?noticeUID=CO1.NTC.1180283&amp;isFromPublicArea=True&amp;isModal=true&amp;asPopupView=true</t>
  </si>
  <si>
    <t>MC-047-2020-HOMIL</t>
  </si>
  <si>
    <t>https://community.secop.gov.co/Public/Tendering/OpportunityDetail/Index?noticeUID=CO1.NTC.1183583&amp;isFromPublicArea=True&amp;isModal=true&amp;asPopupView=true</t>
  </si>
  <si>
    <t>070-2020</t>
  </si>
  <si>
    <t>SUMIMMAS S.A.S</t>
  </si>
  <si>
    <t>ADQUISICION DE LOS INSUMOS PARA LOS EQUIPOS DE  IMPRESIÓN DEL HOSPITAL MILITAR CENTRAL</t>
  </si>
  <si>
    <t>SANDRA MILENA OCAÑO REYES</t>
  </si>
  <si>
    <t>LUIS EDUARDO MORENO MORENO</t>
  </si>
  <si>
    <t>077-2020</t>
  </si>
  <si>
    <t>SUMINISTRO DE INSUMOS PARA PROCEDIMIENTOS DE RADIOLOGIA INTERVENCIONISTA, REALIZADOS EN EL SERVICIO DE IMÁGENES DIAGNOSTICAS DEL HOSPITAL MILITAR CENTRAL. LOTE 3</t>
  </si>
  <si>
    <t>JUAN CARLOS ROBLEDO VELEZ</t>
  </si>
  <si>
    <t>coordinador.licitaciones@sumimas.com.co</t>
  </si>
  <si>
    <t>COTA</t>
  </si>
  <si>
    <t>AUTOPISTA MEDELLIN KM 1.5 VIA SIBERIA PARQUE EMPRESARIAL SAN BERNARDO BODEGA 5</t>
  </si>
  <si>
    <t>061-2020</t>
  </si>
  <si>
    <t>REDNEET S.A.S</t>
  </si>
  <si>
    <t>ADQUISICION DE HERRAMIENTA DE CONTROL DE ACCESO A REDES PARA EL HOSPITAL MILITAR CENTRAL</t>
  </si>
  <si>
    <t>TERESA MORENO VIZCAINO</t>
  </si>
  <si>
    <t>JOHN ALEXANDER VELASCO RODRIGUEZ</t>
  </si>
  <si>
    <t>CALLE 65 No. 13 -50 OFC 305</t>
  </si>
  <si>
    <t>licitaciones@redneet.com</t>
  </si>
  <si>
    <t>2350962 - 3203444806</t>
  </si>
  <si>
    <t>073-2020</t>
  </si>
  <si>
    <t>G BARCO S.A</t>
  </si>
  <si>
    <t>INVERSIONES BLUCHER S.A.S</t>
  </si>
  <si>
    <t>SUMINISTRO DE MOBILIARIO PARA COMPLEMENTO DE HABITACIONES DEL HOSPITAL MILITAR CENTRAL</t>
  </si>
  <si>
    <t>PATRICIA ESTUPIÑAN</t>
  </si>
  <si>
    <t>JORGE EDUARDO GONZALEZ USMA</t>
  </si>
  <si>
    <t>CALLE 15 NRO 13-38 LC1</t>
  </si>
  <si>
    <t>invblucher@hotmail.com</t>
  </si>
  <si>
    <t>ARMENIA</t>
  </si>
  <si>
    <t>075-2020</t>
  </si>
  <si>
    <t>INGENIERIA COLOMBIANA DE PROYECTOS V&amp;R S.A.S.- INGECPRO</t>
  </si>
  <si>
    <t>SUMINISTRO DE REPUESTOS NUEVOS NO REMANUFACTURADOS PARA EL MANTENIMIENTO PREVEWNTIVO Y CORRECTIVO DE LOS EQUIPOS DE LAVANDERIA HOSPITAL MILITAR CENTRAL</t>
  </si>
  <si>
    <t>OSCAR JULIAN CESPEDES SANCHEZ</t>
  </si>
  <si>
    <t>JORGE EULISES ROSAS ORTEGA</t>
  </si>
  <si>
    <t>CALLE 174B #55-60</t>
  </si>
  <si>
    <t>ADMINISTRACION@INGECPRO.COM</t>
  </si>
  <si>
    <t>19313875--3185760406</t>
  </si>
  <si>
    <t>043-2020</t>
  </si>
  <si>
    <t>TECNICA ELECTROMEDICA S.A</t>
  </si>
  <si>
    <t>ARRENDAMIENTO DE EQUIPOS DE VENTILADORES CONVENCIONALES ADULTOS PARA LA UNIDAD DE CUIDADOS INTENSIVOS DEL HOSPITAL MILITAR CENTRAL PARA REALIZAR LA ATENCION DE PACIENTES DE CASO PROBABLE O SOSPECHSO DE COVID -19</t>
  </si>
  <si>
    <t>JUAN FERNANDO MALDONADO</t>
  </si>
  <si>
    <t>HERNAN MOLANO RIVERO</t>
  </si>
  <si>
    <t>calle 47 5-26</t>
  </si>
  <si>
    <t>licitaciones@tecnicaelectromedica.com</t>
  </si>
  <si>
    <t>071-2020</t>
  </si>
  <si>
    <t>URGENCIA MANIFIESTA ADQUISICION DE EQUIPOS BIOMEDICOS VENTILADORES CONVENCIONALES A FIN DE DOTAR LAS AREAS DE EXPANSION QUE SE PROYECTAN PARA LA PANDEMIA COVID 19 RESOLUCION 232-2020</t>
  </si>
  <si>
    <t>johann manuel ballesteros gomez</t>
  </si>
  <si>
    <t>CALLE 20 No. 22 - 14 OFICINA 203</t>
  </si>
  <si>
    <t>mebicolltda@gmail.com</t>
  </si>
  <si>
    <t>MANIZALES</t>
  </si>
  <si>
    <t>072-2020</t>
  </si>
  <si>
    <t>063-2020</t>
  </si>
  <si>
    <t>KAESER COMPRESORES DE COLOMBIA LTDA</t>
  </si>
  <si>
    <t>MANTENIMIENTO PREVENTIVO, CORRECTIVO GENERAL CON SUMINISTRO DE REPUESTOS AL SISTEMA DE VACIO MARCA KAESER DEL HOSPITAL MILITAR CENTRAL Y DEMAS REPARACIONES QUE SE PRESENTEN Y SEAN NECESARIAS PARA LA OPTIMA PRESTACION DE LOS SERVICIOS DE LA ENTIDAD HOSPITALARIA</t>
  </si>
  <si>
    <t>NELSON ENRIQUE LOPEZ VARGAS</t>
  </si>
  <si>
    <t>info.colombia@kaeser.com</t>
  </si>
  <si>
    <t>Trasversal 95 Bis A N° 25 D - 55 Fontibon Centro Industrial La Rabida</t>
  </si>
  <si>
    <t>062-2020</t>
  </si>
  <si>
    <t>DYA IMPORT &amp; EXPORT S.A.S</t>
  </si>
  <si>
    <t>ADQUISICION DE LLANTAS NUEVAS, ELEMENTO MECANICO HECHO DE CAUCHO, QUIMICOS, LONAS, ACERO Y OTROS MATERIALES PROCEDENTES DE FABRICA, QUE NO HA SIDO REMANUFACTURADO, REENCAUCHETADO, USADO O REGRABADO, PARA EL PARQUE AUTOMOTOR DEL HOSPITAL MILITAR CENTRAL</t>
  </si>
  <si>
    <t>SP JAIR JAVIER GARCIA</t>
  </si>
  <si>
    <t xml:space="preserve">DIEGO EDUARDO YEPES </t>
  </si>
  <si>
    <t>CALLE 44 64-37</t>
  </si>
  <si>
    <t>maritza.bermudez@grupodya.com.co</t>
  </si>
  <si>
    <t>049-2020</t>
  </si>
  <si>
    <t>DRAEGER COLOMBIA S.A</t>
  </si>
  <si>
    <t>ADQUISICION DE EQUIPO BIOMEDICO A FIN DE DOTAR LAS AREAS DE EXPANSION - DE ACUERDO AL ANEXO TECNICO DE CADA CONTRATO LOTES 1 Y 5 SEGÚN URGENCIA MANIFIESTA DECRETADA MEDIANTE RESOLUCION</t>
  </si>
  <si>
    <t>KATHERIN FUENTES - WILLIAM WILCHES RODRIGUEZ</t>
  </si>
  <si>
    <t>JUAN PABLO AMADO ORDUZ</t>
  </si>
  <si>
    <t>CARRERA 11 A No. 98-50 OFICINA 603-604</t>
  </si>
  <si>
    <t>adriana.santana@draeger.com</t>
  </si>
  <si>
    <t>053-2020</t>
  </si>
  <si>
    <t>INVERSIONES PROMEDCO S.A.S</t>
  </si>
  <si>
    <t>DANIEL ALEJANDRO NATALE MACHADO</t>
  </si>
  <si>
    <t>CALLE 110 # 9 - 25 OFICINA 808</t>
  </si>
  <si>
    <t>danielnatale280@gmail.com</t>
  </si>
  <si>
    <t>050-2020</t>
  </si>
  <si>
    <t>ADQUISICION DE EQUIPO BIOMEDICO A FIN DE DOTAR LA SAREAS DE EXPANSION - DE ACUERDO AL ANEXO TECNICO DEL MISMO LOTES 2 - SEGÚN URGENC9IA MANIFIESTA DECRETADA MEDIANTE RESOLUCION N° 181/2020</t>
  </si>
  <si>
    <t>051-2020</t>
  </si>
  <si>
    <t>SMN SOLUCIONES INTEGRALES S.A.S</t>
  </si>
  <si>
    <t>ADQUISICION DE EQUIPO BIOMEDICO A FIN DE DOTAR LA SAREAS DE EXPANSION - DE ACUERDO AL ANEXO TECNICO DEL MISMO LOTES 3 Y 6 - SEGÚN URGENC9IA MANIFIESTA DECRETADA MEDIANTE RESOLUCION N° 181/2020</t>
  </si>
  <si>
    <t>CLAUDIA MARCELA SANCHEZ BRAVO</t>
  </si>
  <si>
    <t>CL 99 A 68 B 60</t>
  </si>
  <si>
    <t>smn.solucionesintegrales@gmail.com</t>
  </si>
  <si>
    <t>054-2020</t>
  </si>
  <si>
    <t>Av. Troncal de Occidente # 1 - 59 Bodega 31 Centro Empresarial El Portal</t>
  </si>
  <si>
    <t>052-2020</t>
  </si>
  <si>
    <t>IMPULMEDICO S.A.S</t>
  </si>
  <si>
    <t>ADQUISICION DE EQUIPO BIOMEDICO A FIN DE DOTAR LA SAREAS DE EXPANSION - DE ACUERDO AL ANEXO TECNICO DEL MISMO LOTES 4- SEGÚN URGENC9IA MANIFIESTA DECRETADA MEDIANTE RESOLUCION N° 181/2020</t>
  </si>
  <si>
    <t>Wilson Miguel Pinilla Ortega</t>
  </si>
  <si>
    <t>AK 45 # 147-66</t>
  </si>
  <si>
    <t>bguevara@impulmedicos.com</t>
  </si>
  <si>
    <t>067-2020</t>
  </si>
  <si>
    <t>068-2020</t>
  </si>
  <si>
    <t>SUMINISTRO DE GASES MEDICINALES PARA LOS DIFERENTES SERVICIOS QUE PRESTA EL HOSPITAL MILITAR CENTRAL (LOTE 1)</t>
  </si>
  <si>
    <t>MESSER COLOMBIA</t>
  </si>
  <si>
    <t>SUMINISTRO DE GASES MEDICINALES PARA LOS DIFERENTES SERVICIOS QUE PRESTA EL HOSPITAL MILITAR CENTRAL (LOTE 2)</t>
  </si>
  <si>
    <t>JUAN GONZALO CAÑAS BETANCUR</t>
  </si>
  <si>
    <t>ana.cortes@messer-co.com</t>
  </si>
  <si>
    <t>CARRERA 68 · 11 - 51</t>
  </si>
  <si>
    <t>076-2020</t>
  </si>
  <si>
    <t>ANDREC SURGICAL S.A</t>
  </si>
  <si>
    <t>SUMINISTRO DE INSUMOS Y DISPOSITIVOS MEDICOS PARA PROCEDIMIENTO DE CONSULTA Y QUIRURGICOS DEL SERVICIO DE OFTALMOLOGIA DEL HOSPITAL MILITAR CENTRAL</t>
  </si>
  <si>
    <t>ANA MARÍA TORRES GONZÁLEZ</t>
  </si>
  <si>
    <t>carlosr@andreccorporation.com</t>
  </si>
  <si>
    <t>AK 7 # 72-64 INT 10</t>
  </si>
  <si>
    <t>078-2020</t>
  </si>
  <si>
    <t>https://community.secop.gov.co/Public/Tendering/OpportunityDetail/Index?noticeUID=CO1.NTC.1187205&amp;isFromPublicArea=True&amp;isModal=true&amp;asPopupView=true</t>
  </si>
  <si>
    <t>CD-019-2020-HOMIL</t>
  </si>
  <si>
    <t>SA-007-2020-HOMIL</t>
  </si>
  <si>
    <t>https://community.secop.gov.co/Public/Tendering/OpportunityDetail/Index?noticeUID=CO1.NTC.1138723&amp;isFromPublicArea=True&amp;isModal=true&amp;asPopupView=true</t>
  </si>
  <si>
    <t>MC-025-2020-HOMIL</t>
  </si>
  <si>
    <t>https://community.secop.gov.co/Public/Tendering/OpportunityDetail/Index?noticeUID=CO1.NTC.1180191&amp;isFromPublicArea=True&amp;isModal=true&amp;asPopupView=true</t>
  </si>
  <si>
    <t>CD-015-2020-HOMIL</t>
  </si>
  <si>
    <t>https://community.secop.gov.co/Public/Tendering/OpportunityDetail/Index?noticeUID=CO1.NTC.1202910&amp;isFromPublicArea=True&amp;isModal=true&amp;asPopupView=true</t>
  </si>
  <si>
    <t>LP-002-2020-HOMIL</t>
  </si>
  <si>
    <t>https://community.secop.gov.co/Public/Tendering/OpportunityDetail/Index?noticeUID=CO1.NTC.1115790&amp;isFromPublicArea=True&amp;isModal=true&amp;asPopupView=true</t>
  </si>
  <si>
    <t>SI-001-2020-HOMIL</t>
  </si>
  <si>
    <t>https://community.secop.gov.co/Public/Tendering/OpportunityDetail/Index?noticeUID=CO1.NTC.1122894&amp;isFromPublicArea=True&amp;isModal=true&amp;asPopupView=true</t>
  </si>
  <si>
    <t>MANTENIMIENTO DE EQUIPO BIOMEDICO DE COLOMBIA S.A.S - MEBICOL</t>
  </si>
  <si>
    <t>CD-023-2020-HOMIL</t>
  </si>
  <si>
    <t>https://community.secop.gov.co/Public/Tendering/OpportunityDetail/Index?noticeUID=CO1.NTC.1207114&amp;isFromPublicArea=True&amp;isModal=true&amp;asPopupView=true</t>
  </si>
  <si>
    <t>SA-008-2020-HOMIL</t>
  </si>
  <si>
    <t>https://community.secop.gov.co/Public/Tendering/OpportunityDetail/Index?noticeUID=CO1.NTC.1145904&amp;isFromPublicArea=True&amp;isModal=true&amp;asPopupView=true</t>
  </si>
  <si>
    <t>SA-012-2020-HOMIL</t>
  </si>
  <si>
    <t>https://community.secop.gov.co/Public/Tendering/OpportunityDetail/Index?noticeUID=CO1.NTC.1158552&amp;isFromPublicArea=True&amp;isModal=true&amp;asPopupView=true</t>
  </si>
  <si>
    <t>SA-014-2020-HOMIL</t>
  </si>
  <si>
    <t>https://community.secop.gov.co/Public/Tendering/OpportunityDetail/Index?noticeUID=CO1.NTC.1164968&amp;isFromPublicArea=True&amp;isModal=true&amp;asPopupView=true</t>
  </si>
  <si>
    <t>SA-009-2020-HOMIL</t>
  </si>
  <si>
    <t>https://community.secop.gov.co/Public/Tendering/OpportunityDetail/Index?noticeUID=CO1.NTC.1158553&amp;isFromPublicArea=True&amp;isModal=true&amp;asPopupView=true</t>
  </si>
  <si>
    <t>080-2020</t>
  </si>
  <si>
    <t>FREDDY ESTRADA RODRIGUEZ</t>
  </si>
  <si>
    <t>INTERVENTORIA TECNICA, ADMINISTRATIVA, JURIDICA, FINANCIERA, CONTABLE Y AMBIENTAL AL CONTRATO DE OBRA CUYO OBJETO ES EL MANTENIMIENTO PREVENTIVO Y CORERCTIVO DE LOS SISTEMAS DE REDES, SISTEMA DE EXTRACION Y CALDERAS CON INCLUSION DE OBRA PARA EL HOSPITAL MILITAR CENTRAL</t>
  </si>
  <si>
    <t>FREDDY ESTRADA RODRÍGUEZ</t>
  </si>
  <si>
    <t>CALLE 10 # 80 F 40 Torre 2 Apto 907</t>
  </si>
  <si>
    <t>freddyestrada.arq@gmail.com</t>
  </si>
  <si>
    <t>079-2020</t>
  </si>
  <si>
    <t>CONTROL Y GESTION AMBIENTAL S.A.S</t>
  </si>
  <si>
    <t>PRESTACION DE SERVICIO DE TOMA DE MIUESTRAS, TRANSPORTE, ANALISIS E INFORMES DE CALIDAD DEL AGUA POTABLE, PISCIONA DE HIDROTERAPIA, ALIMENTOS, AGUAS RESIDUALES, LODOS Y EMISIONES ATMOSFERICAS</t>
  </si>
  <si>
    <t>VICTOR RAFAEL GUTIERREZ TORRES</t>
  </si>
  <si>
    <t xml:space="preserve">CARRERA 26 A No. 50 -92 </t>
  </si>
  <si>
    <t>controlygestionambiental1@hotmail.com</t>
  </si>
  <si>
    <t>BUCARAMANGA</t>
  </si>
  <si>
    <t>082-2020</t>
  </si>
  <si>
    <t>NUCLEOFARMA S.A.S</t>
  </si>
  <si>
    <t>SUMINISTRO DE RADIOFARMACOS VARIOS PARA REALIZAR ESTUDIOS, DIAGNOSTICOS Y TRATAMIENTOS DE ENFERMEDADES TIROIDEAS BENIGNAS Y MALIGNAS</t>
  </si>
  <si>
    <t>CAROLINA MORENO MALDONADO</t>
  </si>
  <si>
    <t>diana victoria uejbe cediel</t>
  </si>
  <si>
    <t>carrera 43 # 6-40</t>
  </si>
  <si>
    <t>geraldine.arevalo@nucleofarma.com</t>
  </si>
  <si>
    <t>084-2020</t>
  </si>
  <si>
    <t>SUMINISTRO DE OCTEOTRIDE MARCADO CON TC99 PARA ESTUDIO DE TUMORES NEUROENDOCRINOS</t>
  </si>
  <si>
    <t>087-2020</t>
  </si>
  <si>
    <t>SOLUCIONES INTEGRALES DE OFICINA S.A.S</t>
  </si>
  <si>
    <t>ADQUISICION DE ELEMENTOS PARA COMPLEMENTO DE HABITACIONES DEL HOSPITAL MILITAR CENTRAL</t>
  </si>
  <si>
    <t>ANA ZULAY GONZALEZ BOHORQUEZ</t>
  </si>
  <si>
    <t>CALLE 65 N° 13 50 OFICINA 603</t>
  </si>
  <si>
    <t>agonzalez@sioltda.com</t>
  </si>
  <si>
    <t>089-2020</t>
  </si>
  <si>
    <t>SUMINISTRO DE INSUMOS MEDICO QUIRURGICOS REQUERIDOS PARA TODOS LOS SERVICIOS DEL HOSPITAL MILITAR CENTRAL LOTE 5 INSUMOS METODO DE ESTERILIZACION FORMALDEHIDO</t>
  </si>
  <si>
    <t>088-2020</t>
  </si>
  <si>
    <t>SUMINISTRO DE INSUMOS MEDICO QUIRURGICOS REQUERIDOS PARA TODOS LOS SERVICIOS DEL HOSPITAL MILITAR CENTRAL LOTE 1 AGUJAS E INTRODUCTORES HEMODINAMIA</t>
  </si>
  <si>
    <t>099-2020</t>
  </si>
  <si>
    <t>GREEN BUTTON S.A.S</t>
  </si>
  <si>
    <t>ADQUISICION DE KITS DE PRONACION</t>
  </si>
  <si>
    <t>RICARDO URIBE</t>
  </si>
  <si>
    <t>LADY MARIANA RICO MALAGON</t>
  </si>
  <si>
    <t>TRANSVERSAL 60 # 115-58 TORRE A OFICINA 413</t>
  </si>
  <si>
    <t>info@greenbutton.co</t>
  </si>
  <si>
    <t>094-2020</t>
  </si>
  <si>
    <t>BIOMERIUX COLOMBIA S.A.S</t>
  </si>
  <si>
    <t>SUMINISTRO DE REACTIVOS E INSUMOS PARA DIAGNOSTICO RAPIDO DE DIFERENTES ENFERMEDADES POR BIOLOGIA MOLECULAR (PCR)</t>
  </si>
  <si>
    <t>LAURA MILENA GUAVITA GALLO</t>
  </si>
  <si>
    <t>ROCÍO MÉNDEZ ALEMÁN</t>
  </si>
  <si>
    <t>CARRERA 7 # 127-48</t>
  </si>
  <si>
    <t>nubia.martinez@biomerieux.com</t>
  </si>
  <si>
    <t>085-2020</t>
  </si>
  <si>
    <t>GRANADOS Y CONDECORACIONES S.A.S</t>
  </si>
  <si>
    <t>ADQUISICION DE MEDALLAS E INCENTIVOS PARA EL PERSONAL DEL HOSPITAL MILITAR CENTRAL</t>
  </si>
  <si>
    <t>GERMAN BUITRAGO MEJIA</t>
  </si>
  <si>
    <t>CALLE 44 # 50 - 96</t>
  </si>
  <si>
    <t>comercial@granadosycondecoraciones.com</t>
  </si>
  <si>
    <t>083-2020</t>
  </si>
  <si>
    <t>COMCI S.A.S</t>
  </si>
  <si>
    <t>SUMINISTRO DE MATERIAL RADIOACTIVO PARA REALIZAR ESTUDIOS DIAGNOSTICOS (GAMAGRAFIAS DE LOS DOFERENTES ORGANOS Y SISTEMAS)</t>
  </si>
  <si>
    <t>MIGUEL ANGEL CHONA ALBARRACIN</t>
  </si>
  <si>
    <t>CALLE 24C 26-10</t>
  </si>
  <si>
    <t>gerencia@comci.com.co</t>
  </si>
  <si>
    <t>069-2020</t>
  </si>
  <si>
    <t>UNION TEMPORAL MULTICATEKOM</t>
  </si>
  <si>
    <t>MANTENIMIENTO PREVENTIVO Y CORRECTIVO DE LOS SISTEMAS DE REDES, SISTEMA DE EXTRACCION Y CALDERAS CON INCLUSION DE OBRA PARA EL HOSPITAL MILITAR CENTRAL</t>
  </si>
  <si>
    <t>LUIS CARLOS MONGUI ACOSTA</t>
  </si>
  <si>
    <t>CARRERA 25 No 2A-87</t>
  </si>
  <si>
    <t>ddmongui@catekomsas.com</t>
  </si>
  <si>
    <t>090-2020</t>
  </si>
  <si>
    <t>CENTRO CAR 19 LTDA</t>
  </si>
  <si>
    <t>MANTENIMIENTO PREVENTIVO Y CORRECTIVO INCLUYENDO REPUESTOS Y ACCESORIOS  ORIGINALES, NUEVOS NO REMANUFACTURADOS, PARA EL PARQUE AUTOMOTOR DEL HOSPITAL MILITAR CENTRAL</t>
  </si>
  <si>
    <t>JAIR JAVIER GARCIA POLO</t>
  </si>
  <si>
    <t>FABIO VINICIO TAMAYO TAMAYO</t>
  </si>
  <si>
    <t>CARRERA 18 A 19 50</t>
  </si>
  <si>
    <t>contratos.centrocar19@gmail.com</t>
  </si>
  <si>
    <t>https://community.secop.gov.co/Public/Tendering/OpportunityDetail/Index?noticeUID=CO1.NTC.1160914&amp;isFromPublicArea=True&amp;isModal=true&amp;asPopupView=true</t>
  </si>
  <si>
    <t>LP-003-2020-HOMIL (Fase de Selección (Presentación de ofertas))</t>
  </si>
  <si>
    <t>https://community.secop.gov.co/Public/Tendering/OpportunityDetail/Index?noticeUID=CO1.NTC.1204307&amp;isFromPublicArea=True&amp;isModal=true&amp;asPopupView=true</t>
  </si>
  <si>
    <t>MC-053-2020-HOMIL</t>
  </si>
  <si>
    <t>https://community.secop.gov.co/Public/Tendering/OpportunityDetail/Index?noticeUID=CO1.NTC.1205016&amp;isFromPublicArea=True&amp;isModal=true&amp;asPopupView=true</t>
  </si>
  <si>
    <t>MC-056-2020-HOMIL</t>
  </si>
  <si>
    <t>https://community.secop.gov.co/Public/Tendering/OpportunityDetail/Index?noticeUID=CO1.NTC.1212453&amp;isFromPublicArea=True&amp;isModal=true&amp;asPopupView=true</t>
  </si>
  <si>
    <t>MC-059-2020-HOMIL</t>
  </si>
  <si>
    <t>https://community.secop.gov.co/Public/Tendering/OpportunityDetail/Index?noticeUID=CO1.NTC.1204403&amp;isFromPublicArea=True&amp;isModal=true&amp;asPopupView=true</t>
  </si>
  <si>
    <t>MC-030-2020-HOMIL</t>
  </si>
  <si>
    <t>https://community.secop.gov.co/Public/Tendering/OpportunityDetail/Index?noticeUID=CO1.NTC.1215628&amp;isFromPublicArea=True&amp;isModal=true&amp;asPopupView=true</t>
  </si>
  <si>
    <t>https://community.secop.gov.co/Public/Tendering/OpportunityDetail/Index?noticeUID=CO1.NTC.1212454&amp;isFromPublicArea=True&amp;isModal=true&amp;asPopupView=true</t>
  </si>
  <si>
    <t>MC-055-2020-HOMIL</t>
  </si>
  <si>
    <t>MC-060-2020-HOMIL</t>
  </si>
  <si>
    <t>https://community.secop.gov.co/Public/Tendering/OpportunityDetail/Index?noticeUID=CO1.NTC.1193238&amp;isFromPublicArea=True&amp;isModal=true&amp;asPopupView=true</t>
  </si>
  <si>
    <t>SA-015-2020-HOMIL (Manifestación de interés (Menor Cuantía)) (Presentación de oferta)</t>
  </si>
  <si>
    <t>https://community.secop.gov.co/Public/Tendering/OpportunityDetail/Index?noticeUID=CO1.NTC.1183545&amp;isFromPublicArea=True&amp;isModal=true&amp;asPopupView=true</t>
  </si>
  <si>
    <t>LP-004-2020-HOMIL  (Presentación de oferta)</t>
  </si>
  <si>
    <t>SA-006-2020-HOMIL (Manifestación de interés (Menor Cuantía)) (Presentación de oferta)</t>
  </si>
  <si>
    <t>https://community.secop.gov.co/Public/Tendering/OpportunityDetail/Index?noticeUID=CO1.NTC.1194673&amp;isFromPublicArea=True&amp;isModal=true&amp;asPopupView=true</t>
  </si>
  <si>
    <t>https://community.secop.gov.co/Public/Tendering/OpportunityDetail/Index?noticeUID=CO1.NTC.1244008&amp;isFromPublicArea=True&amp;isModal=true&amp;asPopupView=true</t>
  </si>
  <si>
    <t>CD-025-2020-HOMIL</t>
  </si>
  <si>
    <t>CD-024-2020-HOMIL-UM</t>
  </si>
  <si>
    <t>https://community.secop.gov.co/Public/Tendering/OpportunityDetail/Index?noticeUID=CO1.NTC.1241877&amp;isFromPublicArea=True&amp;isModal=true&amp;asPopupView=true</t>
  </si>
  <si>
    <t>100-2020</t>
  </si>
  <si>
    <t>DIABEN S.A.S</t>
  </si>
  <si>
    <t>CONTRATAR EL SERVICIO DE CAFECTERIA PARA LA ATENCION DE LOS DIFERENTES EVENTOS QUE SE REALIZAN EN LA DIRECCION GENERAL DEL HOSPITAL MILITAR CENTRAL</t>
  </si>
  <si>
    <t xml:space="preserve">CARLOS FELIPE DIAGO MENDEZ </t>
  </si>
  <si>
    <t>CR 7 No. 156 78 OFC 305 NORTH POINT TORRE II</t>
  </si>
  <si>
    <t>carlos.diago10@gmail.com</t>
  </si>
  <si>
    <t>MC-033-2020-HOMIL</t>
  </si>
  <si>
    <t>https://community.secop.gov.co/Public/Tendering/OpportunityDetail/Index?noticeUID=CO1.NTC.1217310&amp;isFromPublicArea=True&amp;isModal=true&amp;asPopupVi</t>
  </si>
  <si>
    <t>THINK MANAGEMENT SOLUTIONS S.A.S</t>
  </si>
  <si>
    <t>ADQUISICION DE LICENCIAS ACROBAT CREATIVE COULD PARA EL HOSPITAL MILITAR CENTRAL</t>
  </si>
  <si>
    <t>ARIEL VALENCIA SANDOVAL</t>
  </si>
  <si>
    <t>Elisa Fajardo Useche</t>
  </si>
  <si>
    <t>Calle 25 f # 73 b - 85</t>
  </si>
  <si>
    <t>administrativa@tms.net.co</t>
  </si>
  <si>
    <t>074-2020</t>
  </si>
  <si>
    <t>FUNDACION CARDIOVASCULAR DE COLOMBIA</t>
  </si>
  <si>
    <t>SUMINISTRO DE ALOINJERTOS, BANCO E HUESOS PARA EL AREA DE ORTOPEDIA Y TRAUMATOLOGIA DEL HOSPITAL MILITAR CENTRAL</t>
  </si>
  <si>
    <t>Ana Maria Florez Ocampo</t>
  </si>
  <si>
    <t>Calle 155 a No. 23-58 urbanización el Bosque</t>
  </si>
  <si>
    <t>6796470-4283</t>
  </si>
  <si>
    <t>solicitudjuridica@fcv.org</t>
  </si>
  <si>
    <t>JOSE IGNACIO SANCHEZ URBINA</t>
  </si>
  <si>
    <t>086-2020</t>
  </si>
  <si>
    <t>HOSPITECNICA LTDA</t>
  </si>
  <si>
    <t>SUMINISTRO DE PAPEL TERMICO PARA ELECTROCARDIOGRAFO, DESTINADOS A LA ATENCION DE PACIENTES DEL HOSPITAL MILITAR CENTRAL</t>
  </si>
  <si>
    <t>HUGO GERMAN MENDIVELSO OJEDA</t>
  </si>
  <si>
    <t>CALLE 85 A No. 49 A - 64</t>
  </si>
  <si>
    <t>licitaciones@hospitecnica.com.co</t>
  </si>
  <si>
    <t>081-2020</t>
  </si>
  <si>
    <t>PROASECAL S.A.S</t>
  </si>
  <si>
    <t>SUMINISTRO DE ESTUCHES PARA EL CONTROL DE CALIDAD EXTERNO PARA LAS AREAS DE INMUNOSEROLOGIA E INMUNOHEMATOLOGIA DEL BANCO DE SANGRE DEL HOSPITAL MILITAR CENTRAL</t>
  </si>
  <si>
    <t>GLORIA NEIRA SILVA</t>
  </si>
  <si>
    <t>Calle 102 A No. 47 A - 64</t>
  </si>
  <si>
    <t>+57(1)6914847</t>
  </si>
  <si>
    <t>secretaria.mercadeo2@proasecal.com</t>
  </si>
  <si>
    <t>CLARA EUGENIA MORALES CAMARGO</t>
  </si>
  <si>
    <t>095-2020</t>
  </si>
  <si>
    <t>EQUITRONIC S.A</t>
  </si>
  <si>
    <t>SUMINISTRO DE ELEMENTOS DE TERAPIA RESPIRATORIA, DESTINADOS A LA ATENCION DE PACIENTES DEL HOSPITAL MILITAR CENTRAL</t>
  </si>
  <si>
    <t>MARTHA LUCIA PINZON</t>
  </si>
  <si>
    <t>ANDRES JARAMILLO GIRALDO</t>
  </si>
  <si>
    <t>CRA 49 N 61 SUR 68 LOCAL 103</t>
  </si>
  <si>
    <t>comercial@equitronic.com.co</t>
  </si>
  <si>
    <t>092-2020</t>
  </si>
  <si>
    <t>MC-050-2020-HOMIL</t>
  </si>
  <si>
    <t>https://community.secop.gov.co/Public/Tendering/OpportunityDetail/Index?noticeUID=CO1.NTC.1195030&amp;isFromPublicArea=True&amp;isModal=true&amp;asPopupView=true</t>
  </si>
  <si>
    <t>MC-054-2020-HOMIL</t>
  </si>
  <si>
    <t>https://community.secop.gov.co/Public/Tendering/OpportunityDetail/Index?noticeUID=CO1.NTC.1206219&amp;isFromPublicArea=True&amp;isModal=true&amp;asPopupView=true</t>
  </si>
  <si>
    <t>MC-051-2020-HOMIL</t>
  </si>
  <si>
    <t>https://community.secop.gov.co/Public/Tendering/OpportunityDetail/Index?noticeUID=CO1.NTC.1205212&amp;isFromPublicArea=True&amp;isModal=true&amp;asPopupView=true</t>
  </si>
  <si>
    <t>MC-049-2020-HOMIL</t>
  </si>
  <si>
    <t>https://community.secop.gov.co/Public/Tendering/OpportunityDetail/Index?noticeUID=CO1.NTC.1224512&amp;isFromPublicArea=True&amp;isModal=true&amp;asPopupView=true</t>
  </si>
  <si>
    <t>MC-048-2020-HOMIL</t>
  </si>
  <si>
    <t>https://community.secop.gov.co/Public/Tendering/OpportunityDetail/Index?noticeUID=CO1.NTC.1224150&amp;isFromPublicArea=True&amp;isModal=true&amp;asPopupView=true</t>
  </si>
  <si>
    <t>MC-044-2020-HOMIL</t>
  </si>
  <si>
    <t>https://community.secop.gov.co/Public/Tendering/OpportunityDetail/Index?noticeUID=CO1.NTC.1236409&amp;isFromPublicArea=True&amp;isModal=true&amp;asPopupView=true</t>
  </si>
  <si>
    <t>093-2020</t>
  </si>
  <si>
    <t>C Y A LTDA</t>
  </si>
  <si>
    <t xml:space="preserve">ADQUIRIR LOS ELEMENTOS DE PROTECCION PERSONAL (ADQUISCION DE MONOGAFAS DE PROTECCION BIOLGICA) PARA EL RIESGO BIOLOGICO DE LOS TRABAJADORES ASISTENCIALES Y PERSONAL DEL HOSPITAL MILITAR CENTRAL QUE DEBA REALIZAR LA ATENCION DE PACIENTES DEL CASO PROBABLE Y SOSPECHOSO DE COVID </t>
  </si>
  <si>
    <t>DANIEL ALVAREZ SAMPER</t>
  </si>
  <si>
    <t>cyasas.cotizaciones@gmail.com</t>
  </si>
  <si>
    <t>CRR 27 No. 83-34</t>
  </si>
  <si>
    <t>CD-026-2020-HOMIL-UM</t>
  </si>
  <si>
    <t>https://community.secop.gov.co/Public/Tendering/OpportunityDetail/Index?noticeUID=CO1.NTC.1240819&amp;isFromPublicArea=True&amp;isModal=true&amp;asPopupView=true</t>
  </si>
  <si>
    <t>102-2020</t>
  </si>
  <si>
    <t>LILIANA GOMEZ SANTOFIMIO</t>
  </si>
  <si>
    <t>058-2020</t>
  </si>
  <si>
    <t>FRANCISCO VARGAS</t>
  </si>
  <si>
    <t>PRESTACION DE SERVICIOS PROFESIONALES DE UN MEDICO ESPECIALISTA EN RADIOLOIA PARA EL HOSPITAL MILITAR CENTRAL</t>
  </si>
  <si>
    <t>ALVARO TAFUR</t>
  </si>
  <si>
    <t xml:space="preserve">francisco javier vargas malaver </t>
  </si>
  <si>
    <t>CALLE 147 No. 12-80int.1 AP 402</t>
  </si>
  <si>
    <t>fvargasmalaver@gmail.com</t>
  </si>
  <si>
    <t>CD-021-2020-HOMIL</t>
  </si>
  <si>
    <t>https://community.secop.gov.co/Public/Tendering/OpportunityDetail/Index?noticeUID=CO1.NTC.1194301&amp;isFromPublicArea=True&amp;isModal=true&amp;asPopupView=true</t>
  </si>
  <si>
    <t>MC-064-2020-HOMIL</t>
  </si>
  <si>
    <t>https://community.secop.gov.co/Public/Tendering/OpportunityDetail/Index?noticeUID=CO1.NTC.1237820&amp;isFromPublicArea=True&amp;isModal=true&amp;asPopupView=true</t>
  </si>
  <si>
    <t>103-2020</t>
  </si>
  <si>
    <t>ECOLOGIA Y ENTORNO S.A.S</t>
  </si>
  <si>
    <t>PRESTACION DE SERVICIOS DE GESTION EXTERNA PARA LOS RESIDUOS PELIGROSOS DE RIESGO QUIMICO DEL HOSPITAL MILITAR CENTRAL</t>
  </si>
  <si>
    <t>Diego Guzman Uriba</t>
  </si>
  <si>
    <t>Carrera 12 N°79-32. Edificio Orion, oficina 601</t>
  </si>
  <si>
    <t>comercial@ecoentorno.com</t>
  </si>
  <si>
    <t>091-2020</t>
  </si>
  <si>
    <t>TECNICA ELECTROMEDICA S.A.</t>
  </si>
  <si>
    <t>SUMINISTRO DE ELEMENTOS DE TERAPIA RESPIRATORIA, DESTINADOS A LA ATENCIÓN DE PACIENTES DEL HOSPITAL MILITAR CENTRAL</t>
  </si>
  <si>
    <t>CALLE 47 Nº 5-26 OFICINA 201</t>
  </si>
  <si>
    <t>licitaciones1@tecnicaelectromedica.com</t>
  </si>
  <si>
    <t>109-2020</t>
  </si>
  <si>
    <t>SA-023-2020-HOMIL</t>
  </si>
  <si>
    <t>https://community.secop.gov.co/Public/Tendering/OpportunityDetail/Index?noticeUID=CO1.NTC.1207884&amp;isFromPublicArea=True&amp;isModal=true&amp;asPopupView=true</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</si>
  <si>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</si>
  <si>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</si>
  <si>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</si>
  <si>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CALLE 98 N° 15-17</t>
  </si>
  <si>
    <t>6257723</t>
  </si>
  <si>
    <t>info@cirugiaocular.com.co</t>
  </si>
  <si>
    <t>107-2020</t>
  </si>
  <si>
    <t>SA-024-2020-HOMIL</t>
  </si>
  <si>
    <t>BOSTON SCIENTIFIC COLOMBIA LTDA.</t>
  </si>
  <si>
    <t>SUMINISTRO DE URETEROSCOPIOS FLEXIBLES DESCARTABLES PARA EL SERVICIO DE UROLOGIA</t>
  </si>
  <si>
    <t>JHON ALEJANDRO MARTINEZ MORENO</t>
  </si>
  <si>
    <t>CALLE 113 # 7-45</t>
  </si>
  <si>
    <t>6295045</t>
  </si>
  <si>
    <t>111-2020</t>
  </si>
  <si>
    <t>MC-081-2020-HOMIL</t>
  </si>
  <si>
    <t>NIL SAS</t>
  </si>
  <si>
    <t>SUMINISTRO DE TAPABOCAS RESPIRADORES CON FILTRO N 95 CONTRA RIESGO BIOLOGICO PARA EL HOSPITAL MILITAR CENTRAL</t>
  </si>
  <si>
    <t>NELSON IZACIGA LEON</t>
  </si>
  <si>
    <t>CALLE 98 No.8 28 OFC 401</t>
  </si>
  <si>
    <t>6183550</t>
  </si>
  <si>
    <t xml:space="preserve"> dayanaromero25@yahoo.com</t>
  </si>
  <si>
    <t>096-2020</t>
  </si>
  <si>
    <t>SI-002-2020-HOMIL</t>
  </si>
  <si>
    <t>https://community.secop.gov.co/Public/Tendering/OpportunityDetail/Index?noticeUID=CO1.NTC.1154294&amp;isFromPublicArea=True&amp;isModal=true&amp;asPopupView=true</t>
  </si>
  <si>
    <t>INSTITUCIONAL STAR SERVICES LTDA</t>
  </si>
  <si>
    <t>ADQUISICIÓN UTILES DE ESCRITORIO Y PAPEL FOTOCOPIA PARA IMPRESIÓN TAMAÑOS CARTA Y OFICIO, PARA LOS SERVICIOS QUE SE PRESTAN EN EL HOSPITAL MILITAR CENTRAL</t>
  </si>
  <si>
    <t>JHON JAIRO JULIO JIMENEZ</t>
  </si>
  <si>
    <t xml:space="preserve">LILIANA YANNETH UNIBIO CAMARGO </t>
  </si>
  <si>
    <t>CARRERA 68H NO. 74B-33</t>
  </si>
  <si>
    <t xml:space="preserve"> lidia.torres@starservices.com.co</t>
  </si>
  <si>
    <t>DISPAPELES S.A.S.</t>
  </si>
  <si>
    <t xml:space="preserve">CARLOS ALBERTO MATALLANA AYALA </t>
  </si>
  <si>
    <t>CALLE 103 NO. 69 - 53</t>
  </si>
  <si>
    <t xml:space="preserve"> Ejecutivo.zona13@dispapeles.com</t>
  </si>
  <si>
    <t>110-2020</t>
  </si>
  <si>
    <t>MC-073-2020-HOMIL</t>
  </si>
  <si>
    <t>LIVANOVA COLOMBIA SAS</t>
  </si>
  <si>
    <t xml:space="preserve"> SUMINISTRO DE INSUMOS MÉDICO-QUIRÚRGICOS (OXIGENADORES, HEMOCONCENTRADORES, CONECTORES E INTERCAMBIADOR DE CALOR) PARA EL HOSPITAL MILITAR CENTRAL</t>
  </si>
  <si>
    <t>SANDRA ROCIO BUSTAMANTE CALEÑO</t>
  </si>
  <si>
    <t>CALLE 127A N° 53A-45</t>
  </si>
  <si>
    <t>3174013682</t>
  </si>
  <si>
    <t>ext-zully.alviz@livanova.com</t>
  </si>
  <si>
    <t>106-2020</t>
  </si>
  <si>
    <t>SA-011-2020-HOMIL</t>
  </si>
  <si>
    <t>https://community.secop.gov.co/Public/Tendering/OpportunityDetail/Index?noticeUID=CO1.NTC.1179105&amp;isFromPublicArea=True&amp;isModal=true&amp;asPopupView=true</t>
  </si>
  <si>
    <t>CONSORCIO OBRAS JEP 2020</t>
  </si>
  <si>
    <t>CONTRATACIÓN DE OBRA LLAVE EN MANO PARA REALIZAR EL DISEÑO, CONSTRUCCIÓN, ADECUACIÓN, MANTENIMIENTO E INSTALACIÓN DE LAS ÁREAS QUE CONFORMAN LAS SALAS DE OBSERVACIÓN PEDIÁTRICAS DE URGENCIAS SÓTANO 2 - FARMACIA HOSPITALARIA - CIRCULACIONES Y SALA DE ESPERAS DEL ÁREA DE URGENCIAS DEL MILITAR CENTRAL, QUE CUMPLA CON EL MARCO NORMATIVO PARA SU HABILITACIÓN Y ACREDITACIÓN DE DICHAS AREAS</t>
  </si>
  <si>
    <t>LUIS AGUSTÍN GARCÍA CASTAÑEDA</t>
  </si>
  <si>
    <t>JESUS EVELIO PINZON ROMERO</t>
  </si>
  <si>
    <t>CARRERA 53 # 104B – 35, OFICINA 208.</t>
  </si>
  <si>
    <t>6941725</t>
  </si>
  <si>
    <t xml:space="preserve">consorcioobrasjep2019@gmail.com
</t>
  </si>
  <si>
    <t>113-2020</t>
  </si>
  <si>
    <t>WORLD MEDICAL SAS</t>
  </si>
  <si>
    <t>INSUMOS PARA PROCEDIMIENTOS DE RADIOLOGIA INTERVENCIONISTA. (LOTE No 5)</t>
  </si>
  <si>
    <t>SUBDIRECCIÓN DE APOYO</t>
  </si>
  <si>
    <t>CARRERA 7 N° 156-68PISO 28</t>
  </si>
  <si>
    <t>7433292
7433291</t>
  </si>
  <si>
    <t>worldmedical@wordmedical.com.co</t>
  </si>
  <si>
    <t>112-2020</t>
  </si>
  <si>
    <t>RP MEDICAS SA</t>
  </si>
  <si>
    <t>INSUMOS PARA PROCEDIMIENTOS DE RADIOLOGIA INTERVENCIONISTA. (LOTE No 1,2,3)</t>
  </si>
  <si>
    <t>CALLE 25 G N° 75-47</t>
  </si>
  <si>
    <t>7436685</t>
  </si>
  <si>
    <t>acomercial@rpmedicas.co</t>
  </si>
  <si>
    <t>098-2020</t>
  </si>
  <si>
    <t>SA-010-2020-HOMIL</t>
  </si>
  <si>
    <t>https://community.secop.gov.co/Public/Tendering/OpportunityDetail/Index?noticeUID=CO1.NTC.1156424&amp;isFromPublicArea=True&amp;isModal=true&amp;asPopupView=true</t>
  </si>
  <si>
    <t>LUIS ARMANDO BORDA VANEGAS</t>
  </si>
  <si>
    <t>CONTRATACIÓN DE DISEÑO, CONSTRUCCIÓN BAÑOS PUBLICOS DE PARQUEADERO Y MANTENIMIENTO BAÑOS DE CONSULTA EXTERNA DEL HOSPITAL MILITAR CENTRAL, QUE CUMPLA CON EL MARCO NORMATIVO PARA SU HABILITACIÓN Y ACREDITACIÓN DE DICHAS AREA.</t>
  </si>
  <si>
    <t>CARRERA 10 N° 25-93 OF 501</t>
  </si>
  <si>
    <t>inv-labor@hotmail.com</t>
  </si>
  <si>
    <t>114-2020</t>
  </si>
  <si>
    <t>MC-080-2020-HOMIL</t>
  </si>
  <si>
    <t>ADQUISICIÓN DE INSTRUMENTAL QUIRÚRGICO PARA EL SERVICIO DE CIRUGÍA CARDIO VASCULAR DEL HOSPITAL MILITAR CENTRAL (lote No 1)</t>
  </si>
  <si>
    <t>SUBDIRECCIÓN MÉDICA</t>
  </si>
  <si>
    <t>119-2020</t>
  </si>
  <si>
    <t>MC-085-2020-HOMIL</t>
  </si>
  <si>
    <t>ISOMEDIX TECHNOLOGY S.A.S.</t>
  </si>
  <si>
    <t>SUMINISTRO DE MATERIAL RADIACTIVO YODO 131 (I131) PARA DIAGNÓSTICO Y TRATAMIENTO DE ENFERMEDADES TIROIDEAS BENIGNAS Y MALIGNAS</t>
  </si>
  <si>
    <t>LILIANA MARIA ARDILA SALAS</t>
  </si>
  <si>
    <t>Carrera 17 No. 161 a 18</t>
  </si>
  <si>
    <t xml:space="preserve"> gerencia@isomedix.com.co</t>
  </si>
  <si>
    <t>115-2020</t>
  </si>
  <si>
    <t>BBRAUN MEDCIAL SA</t>
  </si>
  <si>
    <t>ALEXANDRA PARRADO BALLESTEROS</t>
  </si>
  <si>
    <t xml:space="preserve">Calle 44 No. 8-08/31 </t>
  </si>
  <si>
    <t>info.colombiafflbbraun.com</t>
  </si>
  <si>
    <t>117-2020</t>
  </si>
  <si>
    <t>LABORATORIOS ALCON DE COLOMBIA S.A.</t>
  </si>
  <si>
    <t>CD-027-2020-HOMIL</t>
  </si>
  <si>
    <t>SUMINISTRO DE ELEMENTOS, INSUMOS Y DISPOSITIVOS MÉDICOS PARA LOS EQUIPOS CONSTELLATION Y CENTURION PARA LOS PROCEDIMIENTOS QUIRÚRGICOS DEL SERVICIO DE OFTALMOLOGIA DEL HOSPITAL MILITAR CENTRAL</t>
  </si>
  <si>
    <t>118-2020</t>
  </si>
  <si>
    <t>BENJAMIN HERNANDEZ ACOSTA - VIVERO EL PORTAL DEL EDEN</t>
  </si>
  <si>
    <t>SUMINISTRO DE PLANTAS Y MATERIALES NECESARIOS PARA CONTINUAR CON EL MANTENIMIENTO, RESTAURACIÓN Y ADECUACIÓN DE JARDINES Y ZONAS VERDES DEL HOSPITAL MILITAR CENTRAL</t>
  </si>
  <si>
    <t>GIOVANY ANDRES PORRAS RODRIGUEZ</t>
  </si>
  <si>
    <t>BENJAMIN HERNANDEZ ACOSTA</t>
  </si>
  <si>
    <t>AVENIDA CIRCUNVALAR # 26-05</t>
  </si>
  <si>
    <t>VIVEROELPORTALDELEDEN@HOTMAIL.COM</t>
  </si>
  <si>
    <t>MC-074-2020-HOMIL</t>
  </si>
  <si>
    <t>https://community.secop.gov.co/Public/Tendering/OpportunityDetail/Index?noticeUID=CO1.NTC.1252628&amp;isFromPublicArea=True&amp;isModal=true&amp;asPopupView=true</t>
  </si>
  <si>
    <t>https://community.secop.gov.co/Public/Tendering/OpportunityDetail/Index?noticeUID=CO1.NTC.1267910&amp;isFromPublicArea=True&amp;isModal=true&amp;asPopupView=true</t>
  </si>
  <si>
    <t>https://community.secop.gov.co/Public/Tendering/OpportunityDetail/Index?noticeUID=CO1.NTC.1252276&amp;isFromPublicArea=True&amp;isModal=true&amp;asPopupView=true</t>
  </si>
  <si>
    <t>MC-072-2020-HOMIL</t>
  </si>
  <si>
    <t>https://community.secop.gov.co/Public/Tendering/OpportunityDetail/Index?noticeUID=CO1.NTC.1267808&amp;isFromPublicArea=True&amp;isModal=true&amp;asPopupView=true</t>
  </si>
  <si>
    <t>MC-078-2020-HOMIL</t>
  </si>
  <si>
    <t>https://community.secop.gov.co/Public/Tendering/OpportunityDetail/Index?noticeUID=CO1.NTC.1275566&amp;isFromPublicArea=True&amp;isModal=true&amp;asPopupView=true</t>
  </si>
  <si>
    <t>https://community.secop.gov.co/Public/Tendering/OpportunityDetail/Index?noticeUID=CO1.NTC.1288450&amp;isFromPublicArea=True&amp;isModal=true&amp;asPopupView=true</t>
  </si>
  <si>
    <t>https://community.secop.gov.co/Public/Tendering/OpportunityDetail/Index?noticeUID=CO1.NTC.1290814&amp;isFromPublicArea=True&amp;isModal=true&amp;asPopupView=true</t>
  </si>
  <si>
    <t>KATIA ELENA MARTINEZ MENDEZ</t>
  </si>
  <si>
    <t>120-2020</t>
  </si>
  <si>
    <t>C &amp; C CORTE Y CONFECCION CESAR EDILSON CAROZO CESPEDES</t>
  </si>
  <si>
    <t>SUMINISTROS DE VESTIDOS DE LABOR PARA EL PERSONL QUE DEVENGA UN INGRESO IGUAL O INFERIOR A DOS SALAROS MINIMOS LEGALES MENSUALES VIGENTES Y QUE LABORAN PARA EL ESTABLECIMIENTO PUBICO HOSPITAL MILITAR CENTRAL VIGENCIA 2020</t>
  </si>
  <si>
    <t>ALEXANDER CARDOZO CESPEDES</t>
  </si>
  <si>
    <t>AVENIDA AMBALA No.40-28</t>
  </si>
  <si>
    <t>alexcarcyc@hotmail.com</t>
  </si>
  <si>
    <t>SUMINISTRO DE MATERIAL RADIOACTIVO PARA REALIZAR ESTUDIOS ISGNOSTICOS CON LEUCOCITOS MARCADOS CON TC99M</t>
  </si>
  <si>
    <t>097-2020</t>
  </si>
  <si>
    <t>116-2020</t>
  </si>
  <si>
    <t>PROYECTOS INGENIERIA Y MANTENIMIENTO S.A.S</t>
  </si>
  <si>
    <t>LUIS AGUSTIN GARCIA CASTAÑEDA</t>
  </si>
  <si>
    <t>Darling Patricia Tatis Gaviria</t>
  </si>
  <si>
    <t>Carrera 14 N° 94A-24</t>
  </si>
  <si>
    <t>proimatsas@gmail.com</t>
  </si>
  <si>
    <t>122-2020</t>
  </si>
  <si>
    <t>ENTREGAR BAJO LA MODALIDAD DE CONTRATO DE ARRENDAMIENTO, UN AREA FISICA CORRESPONDIENTE A LA FARMACIA CONSULTA EXTERNA (AMBULATORIA) CON 173,3 M2  A ETICOS UT 2020, A CUAL SE DESTINARA PARA LA DIKSPENSACION DE MEDICAMENTOS EN EL HOSPITAL MILITAR CENTRAL EN LA CIUDAD DE BOGOTA DC EN VIRTUD DEL CONTRATO N° 106-DIGSA-2020 SUSCRITO CON LA DIRECCION GENERAL DE SANIDAD MILITAR</t>
  </si>
  <si>
    <t>GUSTAVO VISBAL GALOFRE</t>
  </si>
  <si>
    <t>gerencia@eticos.com</t>
  </si>
  <si>
    <t>VIA 40 # 71 - 124</t>
  </si>
  <si>
    <t>ETICOS UT 2020</t>
  </si>
  <si>
    <t>123-2020</t>
  </si>
  <si>
    <t>G Y G CONSTRUCCIONES S.A.S</t>
  </si>
  <si>
    <t>MANTENIMIENTO Y ADECUACION DE AREAS DE HOSPITALIZACION PISO SEXTO DEL HOSPITAL MILITAR CENTRAL NIVEL III Y IV, QUE CUMPLA CON EL MARCO NORMATIVO PARA SU HABILITACION Y ACREDITACION DE DICHSA AREAS</t>
  </si>
  <si>
    <t>CARLOS EDUARDO ESQUIVIA ESCOBAR</t>
  </si>
  <si>
    <t>CALLE 127C No. 4-16</t>
  </si>
  <si>
    <t>licitacionesgygconstrucciones@gmail.com</t>
  </si>
  <si>
    <t>SUBDIRCCION MEDICA</t>
  </si>
  <si>
    <t>PLANEACION</t>
  </si>
  <si>
    <t>124-2020</t>
  </si>
  <si>
    <t>SOLIDARIA</t>
  </si>
  <si>
    <t>ADQUISICION DE LAS POLIZAS DE SEGURO OBLIGATORIO DE ACCIDENTES DE TRANSITO SOAT PARA EL PARQUE AUTOMOTOR DEL HOSPITAL MILITA CENTRAL</t>
  </si>
  <si>
    <t>JAIR GARCIA POLO</t>
  </si>
  <si>
    <t>Ramiro Alberto Ruiz Clavijo</t>
  </si>
  <si>
    <t>calle 100 No. 9 A - 45</t>
  </si>
  <si>
    <t>apuerto@solidaria.com.co</t>
  </si>
  <si>
    <t>125-2020</t>
  </si>
  <si>
    <t>ESCUELA NACIONAL DE RESCATE E.U</t>
  </si>
  <si>
    <t>ADQUISICION, INSTALACION, CERTIFICACION Y RECERTIFICACION DE LOS PUNTOS DE ANCLAJE PARA LAS EDIFICACIONES  DEL HOSPITAL MILITAR CENTRAL</t>
  </si>
  <si>
    <t>DANIEL ENRIQUE ALFONSO BECERRA</t>
  </si>
  <si>
    <t>contacto@escueladerescate.com</t>
  </si>
  <si>
    <t xml:space="preserve">CO-CAS-85001 - Yopal Departamento: Casanare </t>
  </si>
  <si>
    <t>YOPAL</t>
  </si>
  <si>
    <t>126-2020</t>
  </si>
  <si>
    <t>SUMINISTRO DE INSUMOS MEDICO - QUIRURGICOS PARA EL SERVICIO DE CIRUGIA VASCULAR DEL HOSPITAL MILITAR CENTRAL</t>
  </si>
  <si>
    <t>127-2020</t>
  </si>
  <si>
    <t>JUAN MANUEL FONSECA SARAVIA</t>
  </si>
  <si>
    <t>128-2020</t>
  </si>
  <si>
    <t>VJ CARDIOSISTEMAS S.A.S</t>
  </si>
  <si>
    <t>LUIS FERNANDO VELANDIA CARDENAS</t>
  </si>
  <si>
    <t>calle 106 A No 45 A-35</t>
  </si>
  <si>
    <t>ventas@vjcardiosistemas.com</t>
  </si>
  <si>
    <t>129-2020</t>
  </si>
  <si>
    <t>JULIETA DIAZ GRANADOS DIAZ</t>
  </si>
  <si>
    <t>CALLE 113 # 7-45 TORRE B OFICINA 713</t>
  </si>
  <si>
    <t>david.calero@bsci.com</t>
  </si>
  <si>
    <t>130-2020</t>
  </si>
  <si>
    <t>TWINS AND MARTIN COLOMBIA S.A.S</t>
  </si>
  <si>
    <t>Sandra Garcia</t>
  </si>
  <si>
    <t>sandra.garcia@twinsandmartin.com.co</t>
  </si>
  <si>
    <t xml:space="preserve">CALLE 83 No 16-28 </t>
  </si>
  <si>
    <t>131-2020</t>
  </si>
  <si>
    <t>CTP MEDIC S.A</t>
  </si>
  <si>
    <t>SUMINISTRO DE AGUJAS PARA BIOPSIA DE PROSTATA REQUERIDOS PARA ELL SERVICIO DE UROLOGIA DEL HOSPITAL MILITAR CENTRAL</t>
  </si>
  <si>
    <t>WILLIAM QUIROGA MATAMOROS</t>
  </si>
  <si>
    <t>CAROLINA PERDOMO MEZA</t>
  </si>
  <si>
    <t xml:space="preserve">Km.1.5 Vía Sibería Cota - Parque Industrial Potrero Chico Interior San Miguel Bodega 6A </t>
  </si>
  <si>
    <t>servicioalcliente@ctpmedica.com</t>
  </si>
  <si>
    <t>104-2020</t>
  </si>
  <si>
    <t>PATRICIA ALVAREZ IPS LCM S.A.S</t>
  </si>
  <si>
    <t>PRESTACION DE SERVICIOS MEDICOS PARA LA REALIZACION DE MANOMETRIAS ANORECTALES DE ALTA RESOLUCION (POBLACION ADULTA Y PEDIATRICA), MANOMETRIAS ESOFAGICAS DE ALTA RESOLUCION (POBLACION ADULTA Y PEDIATRICA), FIBROSCAN, PHMETRIAS DE 24 HORAS (POBLACION PEDIATRICA) CON IMPEDANCIOMETRIA PARA USUARIOS DEL SUBSISTEMA DE SALUD DE LAS FUERZAS MILITARES REMITIDOS POR EL HOSPITAL MILITAR CENTRAL</t>
  </si>
  <si>
    <t>HAROLDO JULIAO NACITH</t>
  </si>
  <si>
    <t>Santiago Idarriaga Alvarez</t>
  </si>
  <si>
    <t>Cra 14 No. 127-11 Cs 502 - 503</t>
  </si>
  <si>
    <t>info@lacarolinamedical.com</t>
  </si>
  <si>
    <t>134-2020</t>
  </si>
  <si>
    <t>GRUPO LOS LAGOS S.A.S</t>
  </si>
  <si>
    <t xml:space="preserve">SUMINISTRO DE ELEMENTOS E INSUMOS DE LIMPIEZA PARA DIFERENTES AREAS DEL HOSPITAL MILITAR CENTRAL </t>
  </si>
  <si>
    <t>HECTOR CORREA GIRALDO</t>
  </si>
  <si>
    <t>CARRERA 28 N°78-27</t>
  </si>
  <si>
    <t>HCG.LAGOS@GMAIL.COM</t>
  </si>
  <si>
    <t>SA-022-2020-HOMIL</t>
  </si>
  <si>
    <t>https://community.secop.gov.co/Public/Tendering/OpportunityDetail/Index?noticeUID=CO1.NTC.1211928&amp;isFromPublicArea=True&amp;isModal=true&amp;asPopupView=true</t>
  </si>
  <si>
    <t>https://community.secop.gov.co/Public/Tendering/OpportunityDetail/Index?noticeUID=CO1.NTC.1265398&amp;isFromPublicArea=True&amp;isModal=true&amp;asPopupView=true</t>
  </si>
  <si>
    <t>MC-063-2020-HOMIL</t>
  </si>
  <si>
    <t>https://community.secop.gov.co/Public/Tendering/OpportunityDetail/Index?noticeUID=CO1.NTC.1279133&amp;isFromPublicArea=True&amp;isModal=true&amp;asPopupView=true</t>
  </si>
  <si>
    <t>MC-083-2020-HOMIL</t>
  </si>
  <si>
    <t>https://community.secop.gov.co/Public/Tendering/OpportunityDetail/Index?noticeUID=CO1.NTC.1285296&amp;isFromPublicArea=True&amp;isModal=true&amp;asPopupView=true</t>
  </si>
  <si>
    <t>CD-031-2020-HOMIL</t>
  </si>
  <si>
    <t>https://community.secop.gov.co/Public/Tendering/OpportunityDetail/Index?noticeUID=CO1.NTC.1319227&amp;isFromPublicArea=True&amp;isModal=true&amp;asPopupView=true</t>
  </si>
  <si>
    <t>SA-019-2020</t>
  </si>
  <si>
    <t>https://community.secop.gov.co/Public/Tendering/OpportunityDetail/Index?noticeUID=CO1.NTC.1178854&amp;isFromPublicArea=True&amp;isModal=true&amp;asPopupView=true</t>
  </si>
  <si>
    <t>SA-013-2020- HOMIL</t>
  </si>
  <si>
    <t>https://community.secop.gov.co/Public/Tendering/OpportunityDetail/Index?noticeUID=CO1.NTC.1178652&amp;isFromPublicArea=True&amp;isModal=true&amp;asPopupView=true</t>
  </si>
  <si>
    <t>MC-092-2020-HOMIL</t>
  </si>
  <si>
    <t>https://community.secop.gov.co/Public/Tendering/OpportunityDetail/Index?noticeUID=CO1.NTC.1306875&amp;isFromPublicArea=True&amp;isModal=true&amp;asPopupView=true</t>
  </si>
  <si>
    <t>CD.-030-2020-HOMIL</t>
  </si>
  <si>
    <t>https://community.secop.gov.co/Public/Tendering/OpportunityDetail/Index?noticeUID=CO1.NTC.1316719&amp;isFromPublicArea=True&amp;isModal=true&amp;asPopupView=true</t>
  </si>
  <si>
    <t>MC-093-2020-HOMIL</t>
  </si>
  <si>
    <t>https://community.secop.gov.co/Public/Tendering/OpportunityDetail/Index?noticeUID=CO1.NTC.1315313&amp;isFromPublicArea=True&amp;isModal=true&amp;asPopupView=true</t>
  </si>
  <si>
    <t>SA-025-2020-HOMIL</t>
  </si>
  <si>
    <t>https://community.secop.gov.co/Public/Tendering/OpportunityDetail/Index?noticeUID=CO1.NTC.1236308&amp;isFromPublicArea=True&amp;isModal=true&amp;asPopupView=true</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</si>
  <si>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</si>
  <si>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</si>
  <si>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</si>
  <si>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NANCY CHAPARRO</t>
  </si>
  <si>
    <t xml:space="preserve">RAFAEL CAMACHO VILLAMIL </t>
  </si>
  <si>
    <t>KR 15A 118 12</t>
  </si>
  <si>
    <t>instrumentacion@instrumentacion.com.co</t>
  </si>
  <si>
    <t>136-2020</t>
  </si>
  <si>
    <t>PROCIBERNETICA S.A</t>
  </si>
  <si>
    <t>ADQUISICION, INSTALACION Y CONFIGURACION DE TRES HSOT DE VIRTUALIZACION PARA DAR CONTINUIDAD AL ESQUEMA DE ALTA DISPONIBILIDAD DE LOS DATACENTER DEL HOSPITAL MILITAR CENTRAL</t>
  </si>
  <si>
    <t>Jorge Andrés Soto Murillo</t>
  </si>
  <si>
    <t>CARRERA 7NO. 71 - 21 TORRE B OFICINA 103</t>
  </si>
  <si>
    <t>ygonzalez@procibernetica.com</t>
  </si>
  <si>
    <t>SA-029-2020-HOMIL</t>
  </si>
  <si>
    <t>https://community.secop.gov.co/Public/Tendering/OpportunityDetail/Index?noticeUID=CO1.NTC.1274440&amp;isFromPublicArea=True&amp;isModal=true&amp;asPopupView=true</t>
  </si>
  <si>
    <t>CD-034-2020-HOMIL</t>
  </si>
  <si>
    <t>https://community.secop.gov.co/Public/Tendering/OpportunityDetail/Index?noticeUID=CO1.NTC.1339805&amp;isFromPublicArea=True&amp;isModal=true&amp;asPopupView=true</t>
  </si>
  <si>
    <t>138-2020</t>
  </si>
  <si>
    <t>NEUROLOR S.A.S</t>
  </si>
  <si>
    <t>ALQUILER DE EQUIPO MARCO DE EXTEREOTAXIA, PARA LA REALIZACION DE PROCEDIMIENTOS NEUROQUIRURGICOS</t>
  </si>
  <si>
    <t>JUAN CARLOS LUQUE SUAREZ</t>
  </si>
  <si>
    <t>Luis Orlando Rojas Romero</t>
  </si>
  <si>
    <t>CRA 16 # 127B-43 torre 4 apto 902</t>
  </si>
  <si>
    <t>luycon@outlook.com</t>
  </si>
  <si>
    <t>132-2020</t>
  </si>
  <si>
    <t>INCOLMEDICA S.A.S.</t>
  </si>
  <si>
    <t>ADQUISICION DE INSUMOS PARA EL PARQUEADERO PUBLICO DEL HOSPITAL MILITAR CENTRAL</t>
  </si>
  <si>
    <t>JHON EDWIN VEGA SANTOS</t>
  </si>
  <si>
    <t>KRIS DE SUTTER GOMEZ</t>
  </si>
  <si>
    <t>info@incomelec.com.co</t>
  </si>
  <si>
    <t>CRA 49B # 93-31</t>
  </si>
  <si>
    <t>135-2020</t>
  </si>
  <si>
    <t>RP MEDICOS S.A</t>
  </si>
  <si>
    <t>SUMINISTRO DE ELEMENTOS DE CURACION (MEDULA OSEA) DESTINADOS A LA ATENCION DE PACIENTES DEL HOSPITAL MILITAR CENTRAL</t>
  </si>
  <si>
    <t>137-2020</t>
  </si>
  <si>
    <t>SUMINISTROS DE INSUMOS Y DISPOSITIVOS MEDICOS PARA PROCEDIMIENTOS DE CONSULTA Y QUIRURGICOS DEL SERVICIO DE OFTALMOLOGIA DEL HOSPITAL MILITAR CENTRAL</t>
  </si>
  <si>
    <t>compras@panamericaninstruments.com.co</t>
  </si>
  <si>
    <t>MANTENIMIENTO DE PISOS EN ESCALERAS Y RAMPA EDIFICIO FE EN LA CAUSA DEL HOSPITAL MILITAR CENTRAL NIVEL III Y IV QUE CUMPLA CON EL MARCO NORMATIVO PARA SU HABILITACION Y ACREDITACION DE DICHAS AREAS</t>
  </si>
  <si>
    <t>MC-091-2020-HOMIL</t>
  </si>
  <si>
    <t>https://community.secop.gov.co/Public/Tendering/OpportunityDetail/Index?noticeUID=CO1.NTC.1320306&amp;isFromPublicArea=True&amp;isModal=true&amp;asPopupView=true</t>
  </si>
  <si>
    <t>SA-034-2020-HOMIL</t>
  </si>
  <si>
    <t>https://community.secop.gov.co/Public/Tendering/OpportunityDetail/Index?noticeUID=CO1.NTC.1297359&amp;isFromPublicArea=True&amp;isModal=true&amp;asPopupView=true</t>
  </si>
  <si>
    <t>https://community.secop.gov.co/Public/Tendering/OpportunityDetail/Index?noticeUID=CO1.NTC.1277164&amp;isFromPublicArea=True&amp;isModal=true&amp;asPopupView=true</t>
  </si>
  <si>
    <t>SA-030-2020-HOMIL</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</si>
  <si>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</si>
  <si>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</si>
  <si>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</si>
  <si>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GILBERTO ROMERO ARDILA</t>
  </si>
  <si>
    <t>LUZ AMPARO RAMIREZ AGUDELO</t>
  </si>
  <si>
    <t>CALLE 103 # 45 A - 29</t>
  </si>
  <si>
    <t>MACROSEARCH@MACROSEARCH.COM.CO</t>
  </si>
  <si>
    <t>139-2020</t>
  </si>
  <si>
    <t>OPTICA ALEMANA E Y H CHMIDT S.A</t>
  </si>
  <si>
    <t>SUMINISTRO DE LENTES Y MONTURAS Y LENTES DE CONTACTO PARA LOS FUNCIONARIOS DE PLANTA Y BENEFICIARIOS DEL HOSPITAL MILITAR CENTRAL</t>
  </si>
  <si>
    <t>NATALIA GUTIERREZ DUEÑAS</t>
  </si>
  <si>
    <t>CALLE 19 9-47</t>
  </si>
  <si>
    <t>ngutierrez@opticaalemana.com.co</t>
  </si>
  <si>
    <t>146-2020</t>
  </si>
  <si>
    <t>MICROSITIOS S.A.S</t>
  </si>
  <si>
    <t>CONTRATAR LOS SERVICIOS DE CONSULTA EN LA REALIZACION DE LEVANTAMIENTO DE PERFIL  DE RIESGO LAVADO DE ACTIVOS Y FINANCIACION DEL TERRORISMO (LA/FT), REALIZACION SEGMENTACION DE LOS FACTORES DE RIESGO LAFT Y DESARROLAR FORMATO DE VINCULACION O CONOCIMIENTO DE TERCEROS DE ACUERDO CON O SOLICITADO POR EL HOSPITAL MILITAR CENTRAL</t>
  </si>
  <si>
    <t>DIEGO LUIIS BETANCOURT CORREA</t>
  </si>
  <si>
    <t>Leonardo Forero Sandoval</t>
  </si>
  <si>
    <t>Carrera 62 No. 94 A - 71</t>
  </si>
  <si>
    <t>lsuarez@micrositios.net</t>
  </si>
  <si>
    <t>143-2020</t>
  </si>
  <si>
    <t>GRUPO EMPRESARIAL CREAR DE COLOMBIA S.A.S</t>
  </si>
  <si>
    <t>ADQUISICION, CONFIGURACION Y SOPORTE DEL SISTEMA DE CONTROL Y OPERACIÓN PARA EL SERVICIO DE IIMPRESION DEL HOSPITAL MILITAR CENTRAL</t>
  </si>
  <si>
    <t>SULMAN LILIANA PARRA CASALLAS</t>
  </si>
  <si>
    <t>CRA 14 A # 71 A -59 TORRE B OF 207</t>
  </si>
  <si>
    <t>gerencia@creardecolombia.com.co</t>
  </si>
  <si>
    <t>151-2020</t>
  </si>
  <si>
    <t>TECNOLOGIA DE HARDWARE Y SOFWARE PCTECHSOFT S.A.S</t>
  </si>
  <si>
    <t>RENOVACION DEL SOPORTE Y MANTENIMIENTO SUMINISTRO, INSTALACON Y CONFIGURACION DE NUEVAS LICENCIAS DE LA HERRAMIENTA DE SEGURIDAD INFORMATICA PCECURE, DEDICADA A LOS EQUIOS DE USUARIO FINAL DE LA RED DEL HOSPITAL ILITAR CNTRAL</t>
  </si>
  <si>
    <t>JUAN MANUEL OSPINA CARRASQUILLA</t>
  </si>
  <si>
    <t>juanmanuel.ospina@gmail.com</t>
  </si>
  <si>
    <t>CALLE 137 91-97 TORRE 4 APT 202</t>
  </si>
  <si>
    <t>https://community.secop.gov.co/Public/Tendering/OpportunityDetail/Index?noticeUID=CO1.NTC.1306141&amp;isFromPublicArea=True&amp;isModal=true&amp;asPopupView=true</t>
  </si>
  <si>
    <t>MC-087-2020-HOMIL</t>
  </si>
  <si>
    <t>MC-088-2020-HOMIL</t>
  </si>
  <si>
    <t>https://community.secop.gov.co/Public/Tendering/OpportunityDetail/Index?noticeUID=CO1.NTC.1336804&amp;isFromPublicArea=True&amp;isModal=true&amp;asPopupView=true</t>
  </si>
  <si>
    <t>https://community.secop.gov.co/Public/Tendering/OpportunityDetail/Index?noticeUID=CO1.NTC.1327409&amp;isFromPublicArea=True&amp;isModal=true&amp;asPopupView=true</t>
  </si>
  <si>
    <t>MC-097-2020-HOMIL</t>
  </si>
  <si>
    <t>MC-094-2020-HOMIL</t>
  </si>
  <si>
    <t>https://community.secop.gov.co/Public/Tendering/OpportunityDetail/Index?noticeUID=CO1.NTC.1327312&amp;isFromPublicArea=True&amp;isModal=true&amp;asPopupView=true</t>
  </si>
  <si>
    <t>CD-035-2020-HOMIL</t>
  </si>
  <si>
    <t>https://community.secop.gov.co/Public/Tendering/OpportunityDetail/Index?noticeUID=CO1.NTC.1359930&amp;isFromPublicArea=True&amp;isModal=true&amp;asPopupView=true</t>
  </si>
  <si>
    <t>152-2020</t>
  </si>
  <si>
    <t>CD-036-2020-HOMIL</t>
  </si>
  <si>
    <t>https://community.secop.gov.co/Public/Tendering/OpportunityDetail/Index?noticeUID=CO1.NTC.1360030&amp;isFromPublicArea=True&amp;isModal=true&amp;asPopupView=true</t>
  </si>
  <si>
    <t>CONTROL ONLINE S.A.S</t>
  </si>
  <si>
    <t>SERVICIO DE SOPORTE Y MANTENIMIENTO PARA LA GESTION DE INCIDENTES Y ACTUALIZACION DE LOS MODULOS LICENCIADOS DE GESTOR DOCUMENTAL  Y EL SISTEMA DE GESTION DE CALIDAD, INCLUIDO CERTIFICADO SSL PARA EL HOSPITAL MILITAR CENTRAL</t>
  </si>
  <si>
    <t>FELIIX ANTONIO PALACIOS</t>
  </si>
  <si>
    <t>AC 26 N 69 63 ofc 209</t>
  </si>
  <si>
    <t>leni.cordero@controlonline.com.co</t>
  </si>
  <si>
    <t>CARLOS JULIO NIETO GOMEZ</t>
  </si>
  <si>
    <t>IMPULSORES INTERNACIONALES S.A.S</t>
  </si>
  <si>
    <t>SUMINISTRO DE PROTECTORES AUDITIVOS DESECHABLES, ELECTRODOS PARA RESONANCIA MAGNETICA, GEL DE ELECTROCONDUCCION, PAPEL PARA ECOGRAFIA DE ALTA DENSIDAD Y FIJADOR CITOLOGICO EN SPRAY PARA EL SERVICIO DE IIMAGENES DIAGNOSTICAS DEL HOSPITAL MILITAR CENTRAL</t>
  </si>
  <si>
    <t>Julian Ricardo Russi Ramirez</t>
  </si>
  <si>
    <t>Av. Cra. 45 No. 147 - 66</t>
  </si>
  <si>
    <t>ventasmedicos@impulmedicos.com</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</si>
  <si>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</si>
  <si>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</si>
  <si>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</si>
  <si>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YESID ALBERTO MUÑOZ URREGO</t>
  </si>
  <si>
    <t>CRA 12 # 98-38</t>
  </si>
  <si>
    <t>subdireccioncomercial@cayre.co</t>
  </si>
  <si>
    <t xml:space="preserve">MYRIAM LUCIA AVILA </t>
  </si>
  <si>
    <t>144-2020</t>
  </si>
  <si>
    <t>PHARMACEUTICAL SUPPLY CHAIN S.A.S</t>
  </si>
  <si>
    <t>ADQUISICION DE TUBOS COLORIMETRICOS PARA EL ANALISIS DE CONTROL DE CALIDAD DE AIRE MEDICINAL EN PRODUCCION  Y EN PUNTOS DE USO EN EL HOSPITAL MILITAR CENTRAL</t>
  </si>
  <si>
    <t>ELIAS MORA VARGS</t>
  </si>
  <si>
    <t>Carrera 27a No 40a - 32</t>
  </si>
  <si>
    <t>PSC.COLOMBIA@GMAIL.COM</t>
  </si>
  <si>
    <t>JOHN JAIRO GALLO CASTRO</t>
  </si>
  <si>
    <t>156-2020</t>
  </si>
  <si>
    <t>COMCI LTDA</t>
  </si>
  <si>
    <t>CONTROL DE CALIDAD DE PRUEBA DE PRECISION DE LOS ACTIVIMETROS MARCA CAPINTEC MODELO CRC - 15 R MOD 2200 SERIE 158607 Y BIODEX ATOMLAB CHAMBER SERIE 226288003</t>
  </si>
  <si>
    <t>158-2020</t>
  </si>
  <si>
    <t>EVALUA SALUD IPS S.A.S</t>
  </si>
  <si>
    <t>PRESTACIÓN DE SERVICIOS DE SALUD PARA LA REALIZACIÓN DE LOS EXÁMENES MÉDICOS OCUPACIONALES (INGRESOS, EGRESOS, PERIÓDICOS, CAMBIO DE OCUPACIÓN Y POST-INCAPACIDAD), ELABORACIÓN DE CONCEPTOS DE APTITUD PARA TRABAJOS DE ALTO RIESGO, REALIZACIÓN DE ANÁLISIS DE PUESTOS DE TRABAJO CON SU RESPECTIVO INFORME Y LOS CORRESPONDIENTES PARACLÍNICOS DE ACUERDO AL RIESGO DE LOS ASPIRANTES Y EMPLEADOS DEL HOSPITAL MILITAR CENTRAL CON PERIODICIDAD ANUAL</t>
  </si>
  <si>
    <t>William Javier Morales Naranjo</t>
  </si>
  <si>
    <t>direccioncomercial@evaluasalud.com</t>
  </si>
  <si>
    <t xml:space="preserve">)3907146 </t>
  </si>
  <si>
    <t>Car 45 A 93 56</t>
  </si>
  <si>
    <t>154-2020</t>
  </si>
  <si>
    <t>CERTICAMARA</t>
  </si>
  <si>
    <t>ADQQUISICION DE CERTIFICADOS DIGITALES TOKEN PARA REALIZAR LOS REQUISITOS DE SIIF NACION II DEL HOSPTAL MILITAR CENTRAL</t>
  </si>
  <si>
    <t>MARTHA JANETH VARGAS</t>
  </si>
  <si>
    <t>Adriana María Cardona Lenis</t>
  </si>
  <si>
    <t>Cr 7 No. 26 - 20 piso 18 y 19</t>
  </si>
  <si>
    <t>licitaciones@certicamara.com</t>
  </si>
  <si>
    <t>148-2020</t>
  </si>
  <si>
    <t>LABTRONICS S.A.S</t>
  </si>
  <si>
    <t>SUMINISTRO DE INSUMOS Y REACTIVOS PARA REALIZAR TECNICAS INMUNOHISTOQUIMICA, ESTUDIOS DE CITOGENETICA CONVENCIONAL Y BIOLOGIA MOLECULAR Y PCR PARA ENFERMEDADES TUMORALES Y METABOLICAS (LOTES 1 Y 4)</t>
  </si>
  <si>
    <t>Jorge Luis Rodriguez Alvarado</t>
  </si>
  <si>
    <t>Calle 101 a # 47a -09</t>
  </si>
  <si>
    <t>comercial@labtronics.net</t>
  </si>
  <si>
    <t>149-2020</t>
  </si>
  <si>
    <t>BIOCOL LTDA</t>
  </si>
  <si>
    <t>SUMINISTRO DE INSUMOS Y REACTIVOS PARA REALIZAR TECNICAS INMUNOHISTOQUIMICA, ESTUDIOS DE CITOGENETICA CONVENCIONAL Y BIOLOGIA MOLECULAR Y PCR PARA ENFERMEDADES TUMORALES Y METABOLICAS (LOTE 2)</t>
  </si>
  <si>
    <t>PABLO GONZALEZ MARTINEZ</t>
  </si>
  <si>
    <t>CRA 54 # 44A-37</t>
  </si>
  <si>
    <t>biocol@outlook.com</t>
  </si>
  <si>
    <t>150-2020</t>
  </si>
  <si>
    <t>BIO INSTRUMENTS S.A</t>
  </si>
  <si>
    <t>SUMINISTRO DE INSUMOS Y REACTIVOS PARA REALIZAR TECNICAS INMUNOHISTOQUIMICA, ESTUDIOS DE CITOGENETICA CONVENCIONAL Y BIOLOGIA MOLECULAR Y PCR PARA ENFERMEDADES TUMORALES Y METABOLICAS (LOTE 5 Y 6)</t>
  </si>
  <si>
    <t>155-2020</t>
  </si>
  <si>
    <t>ARC ANALISIS S.A.S</t>
  </si>
  <si>
    <t xml:space="preserve">ROCIO DEL ALBA CONTRERAS MONTES </t>
  </si>
  <si>
    <t>CALLE 81 N 74A-05</t>
  </si>
  <si>
    <t>julia.venegas@arcanalisis.com</t>
  </si>
  <si>
    <t>142-2020</t>
  </si>
  <si>
    <t xml:space="preserve">CMT </t>
  </si>
  <si>
    <t>MANTENIMIENTO CORRECTIVO INCLUYENDO SUMINISTRO E INSTALACION DE REPUESTOS ORIGINALES NUEVOS NO REMANUFACTURADOS DEL SISTEMA LLAMADO DE ENFERMERIA CON REFERENCIA LE-128 DESTINADO AL HOSPITAL MILITAR CENTRAL</t>
  </si>
  <si>
    <t>Jesús Alberto Garzón Alonso</t>
  </si>
  <si>
    <t>Calle 30 A No. 6 - 22 Oficina 201-202</t>
  </si>
  <si>
    <t>gerenciacomercial@cmt.net.co</t>
  </si>
  <si>
    <t>153-2020</t>
  </si>
  <si>
    <t>SUMISOF S.A.S</t>
  </si>
  <si>
    <t>SUMINISTRO DE BOLSAS PARAEL MANEJO DE CADAVEREES PARA EL AREA DE LA MORGUE DEL SERVICIO DE PATOLOGIA</t>
  </si>
  <si>
    <t>MARIA HELENA ASTORQUIZA CHAVEZ</t>
  </si>
  <si>
    <t>Luis Gabriel Quiceno Cardenas</t>
  </si>
  <si>
    <t>CARRERA 19A # 173-70 TORRE 3 OF 2103</t>
  </si>
  <si>
    <t>comercial@sumisof.com</t>
  </si>
  <si>
    <t>159-2020</t>
  </si>
  <si>
    <t>LM INSTRUMENTS S.A</t>
  </si>
  <si>
    <t>SUMINISTRO DE ELEMENTOS  DE CURACION (FILTRO ANTIBACTERIAL, INTERCAMBIADOR DE CALOR) DESTINADOS A LA ATENCION DE PACIENTES DEL HOSPITAL MILITAR CENTRAL</t>
  </si>
  <si>
    <t>JOSE LISANDRO GONZALEZ AGUILAR</t>
  </si>
  <si>
    <t>aslicitacion2@lminstruments.com.co</t>
  </si>
  <si>
    <t>Carrera 68D No. 25B-86 Oficina 518</t>
  </si>
  <si>
    <t>157-2020</t>
  </si>
  <si>
    <t>DIIDACTICOS Y LLIROS DIDACLIBROS LTDA</t>
  </si>
  <si>
    <t>ADQUISICION DE AYUDAS DIDACTICAS PARA LA CAPACITACION DE ESTUDIANTES DE LA ESCUELA DE ENFERMERIA DEL HOSPITAL MILITAR CENTRAL</t>
  </si>
  <si>
    <t xml:space="preserve">JULIETA BARRERA CORONADO </t>
  </si>
  <si>
    <t>FLOR DE LIZ WILCHES PULIDO</t>
  </si>
  <si>
    <t>CR 7 No. 17 - 01 OF 818</t>
  </si>
  <si>
    <t>gerencia@didaclibros.com</t>
  </si>
  <si>
    <t>MC-075-2020-HOMIL</t>
  </si>
  <si>
    <t>https://community.secop.gov.co/Public/Tendering/OpportunityDetail/Index?noticeUID=CO1.NTC.1305845&amp;isFromPublicArea=True&amp;isModal=true&amp;asPopupView=true</t>
  </si>
  <si>
    <t>MC-082-2020-HOMIL</t>
  </si>
  <si>
    <t>https://community.secop.gov.co/Public/Tendering/OpportunityDetail/Index?noticeUID=CO1.NTC.1337135&amp;isFromPublicArea=True&amp;isModal=true&amp;asPopupView=true</t>
  </si>
  <si>
    <t>SA-032-2020-HOMIL</t>
  </si>
  <si>
    <t>https://community.secop.gov.co/Public/Tendering/OpportunityDetail/Index?noticeUID=CO1.NTC.1290513&amp;isFromPublicArea=True&amp;isModal=true&amp;asPopupView=true</t>
  </si>
  <si>
    <t>https://community.secop.gov.co/Public/Tendering/OpportunityDetail/Index?noticeUID=CO1.NTC.1275071&amp;isFromPublicArea=True&amp;isModal=true&amp;asPopupView=true</t>
  </si>
  <si>
    <t>SA-026-2020-HOMIL</t>
  </si>
  <si>
    <t>MC-113-2020-HOMIL</t>
  </si>
  <si>
    <t>https://community.secop.gov.co/Public/Tendering/OpportunityDetail/Index?noticeUID=CO1.NTC.1355209&amp;isFromPublicArea=True&amp;isModal=true&amp;asPopupView=true</t>
  </si>
  <si>
    <t>MC-086-2020-HOMIL</t>
  </si>
  <si>
    <t>https://community.secop.gov.co/Public/Tendering/OpportunityDetail/Index?noticeUID=CO1.NTC.1296501&amp;isFromPublicArea=True&amp;isModal=true&amp;asPopupView=true</t>
  </si>
  <si>
    <t>MC-111-2020-HOMIL</t>
  </si>
  <si>
    <t>MC-102-2020-HOMIL</t>
  </si>
  <si>
    <t>https://community.secop.gov.co/Public/Tendering/OpportunityDetail/Index?noticeUID=CO1.NTC.1359601&amp;isFromPublicArea=True&amp;isModal=true&amp;asPopupView=true</t>
  </si>
  <si>
    <t>https://community.secop.gov.co/Public/Tendering/OpportunityDetail/Index?noticeUID=CO1.NTC.1352245&amp;isFromPublicArea=True&amp;isModal=true&amp;asPopupView=true</t>
  </si>
  <si>
    <t>MC-123-2020-HOMIL</t>
  </si>
  <si>
    <t>https://community.secop.gov.co/Public/Tendering/OpportunityDetail/Index?noticeUID=CO1.NTC.1381807&amp;isFromPublicArea=True&amp;isModal=true&amp;asPopupView=true</t>
  </si>
  <si>
    <t>SA-033-2020-HOMIL</t>
  </si>
  <si>
    <t>https://community.secop.gov.co/Public/Tendering/OpportunityDetail/Index?noticeUID=CO1.NTC.1297817&amp;isFromPublicArea=True&amp;isModal=true&amp;asPopupView=true</t>
  </si>
  <si>
    <t>MC-066.2020-HOMIL</t>
  </si>
  <si>
    <t>https://community.secop.gov.co/Public/Tendering/OpportunityDetail/Index?noticeUID=CO1.NTC.1296920&amp;isFromPublicArea=True&amp;isModal=true&amp;asPopupView=true</t>
  </si>
  <si>
    <t>169-2020</t>
  </si>
  <si>
    <t>161-2020</t>
  </si>
  <si>
    <t>CORPORACION SINDROME DE DOWN</t>
  </si>
  <si>
    <t>PRESTACION DE SERVICIOS PROFESIONALES EN TERAPIAS INTEGRALES E INTERDISCIPLINARIAS MENSUALES PARA PCIENTES DEL PROGRAMA DE ATENCION DE NIÑOS Y ADOLESCENTES CON DISCAPACIDAD MOTORA, COGNITIVA, SENSORIAL Y MULTIPLE DEL HOSPITAL MILITAR CENTRAL</t>
  </si>
  <si>
    <t>GRACIELA DEL PILAR GURERRERO</t>
  </si>
  <si>
    <t>Luz Eugenia Garcia de Galindo</t>
  </si>
  <si>
    <t>Carrera 49 # 99 - 10 Barrio La Castellana</t>
  </si>
  <si>
    <t>administracion@corporacionsindromededown.org</t>
  </si>
  <si>
    <t>CARLOS ANDRES CORREDOR SILVA</t>
  </si>
  <si>
    <t>PRESTACION DE SERVICIOS PROFESIONALES DE UN MEDICO RADIOLOGO PARA EL HOSPITAL MILITAR CENTRAL</t>
  </si>
  <si>
    <t>CALLE 138 57 86 APART 406</t>
  </si>
  <si>
    <t>carlos_andres31@hotmaill.com</t>
  </si>
  <si>
    <t>170-2020</t>
  </si>
  <si>
    <t>JUAN MANUEL IVEROS CARREÑO</t>
  </si>
  <si>
    <t>PRESTACION DE SERVICIOS PROFESIONALES DE UN MEDICO ESPECIALISTA EN RADIOLOGIA CON EXPERIENCIA EN INTERVENCIONISMO GENERAL Y VASCULAR  PARA EL HOSPITAL MILITAR CENTRAL</t>
  </si>
  <si>
    <t>JUAN MANUEL VIVEROS CARREÑO</t>
  </si>
  <si>
    <t>carrera 9a 113 - 87 aparta 502</t>
  </si>
  <si>
    <t>jmviverosc@unal.edu.co</t>
  </si>
  <si>
    <t>166-2020</t>
  </si>
  <si>
    <t>AMBICOL - SERVICES S.A.S</t>
  </si>
  <si>
    <t>SERVICIO DE LAVADO Y DESINFECCION DE TANQUES DE ALMACENAMIENTO DE AGUA POTABLE DEL HOSPITAL MILITAR CENTRAL CON ANALISIS FISICO - QUIMICO Y MICROBIOLOGICO</t>
  </si>
  <si>
    <t xml:space="preserve">LUIS GABRIEL NOVA VARGAS </t>
  </si>
  <si>
    <t>ambicolserviceseu@hotmail.com</t>
  </si>
  <si>
    <t>CALLE 26A # 13 - 96</t>
  </si>
  <si>
    <t>164-2020</t>
  </si>
  <si>
    <t>BAYER S.A</t>
  </si>
  <si>
    <t>SUMINISTRO DE LOS MEDIOS DE CONTRASTE PARA LA REALIZACION DE PROCEDIMIENTOS DE RESONANCIA MAGNETICA, TOMOGRAFIA COMPUTARIZADA Y ESTUDIOS ESPECIALES ENTRE OTROS</t>
  </si>
  <si>
    <t>Rene Klemm</t>
  </si>
  <si>
    <t>jeimy.arciniegas@bayer.com</t>
  </si>
  <si>
    <t>AVENIDA AMERICAS No. 57-52</t>
  </si>
  <si>
    <t>160-2020</t>
  </si>
  <si>
    <t>SUMINISTRO DE GAFAS DE PROTECCION BIOLOGICA PARA LOS TRABAJADORES ASISTENCIALES EXPUESTOS A RIESGO BIOLOGICO EN EL HOSPITAL MILITAR CENTRAL</t>
  </si>
  <si>
    <t>MC-115-2020-HOMIL</t>
  </si>
  <si>
    <t>https://community.secop.gov.co/Public/Tendering/OpportunityDetail/Index?noticeUID=CO1.NTC.1361021&amp;isFromPublicArea=True&amp;isModal=true&amp;asPopupView=true</t>
  </si>
  <si>
    <t>CD-033-2020-HOMIL</t>
  </si>
  <si>
    <t>https://community.secop.gov.co/Public/Tendering/OpportunityDetail/Index?noticeUID=CO1.NTC.1362972&amp;isFromPublicArea=True&amp;isModal=true&amp;asPopupView=true</t>
  </si>
  <si>
    <t>https://community.secop.gov.co/Public/Tendering/OpportunityDetail/Index?noticeUID=CO1.NTC.1413669&amp;isFromPublicArea=True&amp;isModal=true&amp;asPopupView=true</t>
  </si>
  <si>
    <t>CD-043-2020-HOMIL</t>
  </si>
  <si>
    <t>CD-037-2020-HOMIL</t>
  </si>
  <si>
    <t>https://community.secop.gov.co/Public/Tendering/OpportunityDetail/Index?noticeUID=CO1.NTC.1413670&amp;isFromPublicArea=True&amp;isModal=true&amp;asPopupView=true</t>
  </si>
  <si>
    <t>MC-116-2020-HOMIL</t>
  </si>
  <si>
    <t>https://community.secop.gov.co/Public/Tendering/OpportunityDetail/Index?noticeUID=CO1.NTC.1378223&amp;isFromPublicArea=True&amp;isModal=true&amp;asPopupView=true</t>
  </si>
  <si>
    <t>SA-027-2020-HOMIL</t>
  </si>
  <si>
    <t>https://community.secop.gov.co/Public/Tendering/OpportunityDetail/Index?noticeUID=CO1.NTC.1288400&amp;isFromPublicArea=True&amp;isModal=true&amp;asPopupView=true</t>
  </si>
  <si>
    <t>165-2020</t>
  </si>
  <si>
    <t>INVERSIONES AJOVECO S.A</t>
  </si>
  <si>
    <t>ADRIANA ENRIQUETA JIMENEZ VILLALBA</t>
  </si>
  <si>
    <t>glopez@ajoveco.com.co</t>
  </si>
  <si>
    <t>Calle 93 B No. 15-31</t>
  </si>
  <si>
    <t>172-2020</t>
  </si>
  <si>
    <t>SUMINISTRO DE INSUMOS MÉDICO-QUIRÚRGICOS (BLOQUEDORES PULMONARES, CUCHILLAS URETROTOMOS, SOPORES PARA AGUJAS Y CATETER DOBLE J PEDIATRICOS) REQUERIDOS PARA LA REALIZACIÓN DEL PROGRAMA QUIRÚRGICO EN SALAS DE CIRUGÍA DEL HOSPITAL MILITAR CENTRAL</t>
  </si>
  <si>
    <t>174-2020</t>
  </si>
  <si>
    <t>BIOTRONITECH COLOMBIA S.A</t>
  </si>
  <si>
    <t>LUIES EDUARDO MORENO MORENO</t>
  </si>
  <si>
    <t>140-2020</t>
  </si>
  <si>
    <t>171-2020</t>
  </si>
  <si>
    <t>FUNDACION CARDIOINFANTIL - INSTITUTO DE CARDIOLOGIA</t>
  </si>
  <si>
    <t>PRESTACION DE SERVICIOS DE SALUD PARA REALIZAR PROCEDIMIENTOS DE TRASPLANTE DE ORGANOS, PARA EL TRATAMIENTO INTEGRAL DE LOS USUARIOS DE LAS FUERZAS MILITARES</t>
  </si>
  <si>
    <t>CAROLINA GUARIN VILLABON</t>
  </si>
  <si>
    <t>SANTIAGO CABRERA GONZALEZ</t>
  </si>
  <si>
    <t>CALLE 163A 13B-60</t>
  </si>
  <si>
    <t>yppena@cardioinfantil.org</t>
  </si>
  <si>
    <t>173-2020</t>
  </si>
  <si>
    <t>AI BIOSEGURIDAD LTDA</t>
  </si>
  <si>
    <t>JEIMY KATHERIN MARTINEZ BAHAMON</t>
  </si>
  <si>
    <t>Pedro Alejandro Pulido Rojas</t>
  </si>
  <si>
    <t>ventasnorte@a1bioseguridad.com</t>
  </si>
  <si>
    <t>CRA. 51 No. 79-35</t>
  </si>
  <si>
    <t>178-2020</t>
  </si>
  <si>
    <t>MILMEDICAL EQUIPOS S.A.S</t>
  </si>
  <si>
    <t xml:space="preserve">MANTENIMIENTO PREVENTIVO (AFILADO, AJUSTE LUBRICACION Y DESMANCHADO) Y MANTENIMIENTO CORRECTIVO INCLUIDOS REPUESTOS NO REMANUFACTURADOS PARA LAS UNIDADES DE INSTRUMENTAL QUIRURGICO BASICO Y ESPECIALIZADO PARA LAS SALAS DE CIRUGIA </t>
  </si>
  <si>
    <t>LUIS ALFONSO PRADA RUEDA</t>
  </si>
  <si>
    <t>CALLE 77 3 26-15</t>
  </si>
  <si>
    <t>milmedicalequipos@hotmail.com</t>
  </si>
  <si>
    <t>121-2020</t>
  </si>
  <si>
    <t>VYGON COLOMBIA S.A</t>
  </si>
  <si>
    <t>SUMINISTRO DE AGUJAS CON ALAS ADULTO Y PEDIATRICO DESTINADOS A LA ATENCION DE PACIENTES DEL HOSPITAL MILITAR CENTRAL</t>
  </si>
  <si>
    <t>JAIME ANTONIO ADDIE GUZMAN</t>
  </si>
  <si>
    <t>CALLE 79 No 74 - 29</t>
  </si>
  <si>
    <t>mangel@vygon.com.co</t>
  </si>
  <si>
    <t>175-2020</t>
  </si>
  <si>
    <t>TM MEDICAS S.A</t>
  </si>
  <si>
    <t>KAROLINA BLANCO FERREIRA</t>
  </si>
  <si>
    <t>CARLOS ALBERTO MURILLAS GIL</t>
  </si>
  <si>
    <t>CRA 43A No 5A 17</t>
  </si>
  <si>
    <t>corporativo@tmmedicas.com</t>
  </si>
  <si>
    <t>167-2020</t>
  </si>
  <si>
    <t>GRUPO  TITANIUM S.A.S</t>
  </si>
  <si>
    <t>CARLOS ANDRES SALAZAR TOBON</t>
  </si>
  <si>
    <t>CARRERA 55 No. 152B-68 OF. 1303</t>
  </si>
  <si>
    <t>grupotitaniumsas@gmail.com</t>
  </si>
  <si>
    <t>162-2020</t>
  </si>
  <si>
    <t>PRESTACION DE SERVICIOS PROFESIONALES ESPECIALIZADOS EN CIRUGIA CARDIOVASCULAR QUE NO SE REALICEN EN LA INSTITUCION</t>
  </si>
  <si>
    <t>LADYS IZQUIERDO BORRERO</t>
  </si>
  <si>
    <t>163-2020</t>
  </si>
  <si>
    <t>SEGURIDAD PERCOL LTDA</t>
  </si>
  <si>
    <t>MANTENIMIENTO PREVENTIVO Y CORRECTIVO INCLUYENDO REPUESTOS ORIGINALES NUEVOS NO REMANUFACTURADOS PARA LAS PUERTAS CORTAFUEGO DEL HOSPITAL MILITAR CENTRAL</t>
  </si>
  <si>
    <t>GINA PAOLA RODRIGUEZ MARIN</t>
  </si>
  <si>
    <t>Transversal 18 Bis No. 13-36 sur</t>
  </si>
  <si>
    <t>licitaciones@seguridadpercol.com</t>
  </si>
  <si>
    <t>181-2020</t>
  </si>
  <si>
    <t>CIACOMEQ S.A.S</t>
  </si>
  <si>
    <t>SUMINISTRO DE ELEMENTOS E INSUMOS PARA EL LAVADO Y DESINFECCION DE PRENDAS HOSPITALARIAS EN EL HOSPITAL MILITAR CENTRAL</t>
  </si>
  <si>
    <t>GLORIA AMPARO ALMECIGA GARCIA</t>
  </si>
  <si>
    <t>CARRERA 63 #5A-85</t>
  </si>
  <si>
    <t>galmeciga@ciacomeq.com</t>
  </si>
  <si>
    <t>141-2020</t>
  </si>
  <si>
    <t>I SECURE S.A.S</t>
  </si>
  <si>
    <t>SERVICIO DE DOSIMETRIA PERSONAL PARA EL SEGUIMIENTO DE LAS DOSIS RECIBIDAS POR LOS TRABAJADORES OCUPACIONALMENTE EXPUESTOS A RADIACIONES IONIZANTES</t>
  </si>
  <si>
    <t>Bernardo Alberto Guerrero Urquijo</t>
  </si>
  <si>
    <t>info@isecure.com.co</t>
  </si>
  <si>
    <t>Carrera 51 # 79-34</t>
  </si>
  <si>
    <t>183-2020</t>
  </si>
  <si>
    <t>MAURICIO ALVAREZ TENJO</t>
  </si>
  <si>
    <t>Calle 12 No 1A-70</t>
  </si>
  <si>
    <t>maalte2000@mac.com</t>
  </si>
  <si>
    <t>180-2020</t>
  </si>
  <si>
    <t>NESTOR FIDEL RODRIGUEZ RODRIGUEZ</t>
  </si>
  <si>
    <t>MANTENIMIENTO PREVENTIVO Y CORRECTIVO ANUAL  DE CINCO EQUIPOS DE IMPRESIÓN DE LA IMPRENTA DEL HOSPITAL MILITAR CENTRAL, INCLUYENDO EL SUMINISTRO DE REPUESTOS Y MANO DE OBRA QUE SEAN NECESARIOS (IMPRESORAS LOTOGRAFICAS FUJI, DAVINSON, GUILLOTINA, QUEMADOR DE PLANCHA Y CAMARA NUARC</t>
  </si>
  <si>
    <t>VICTOR ALFONSO BEJARANO CARDENAS</t>
  </si>
  <si>
    <t>Nestor Fidel Rodriguez Rodriguez</t>
  </si>
  <si>
    <t>nestorfro@hotmail.com</t>
  </si>
  <si>
    <t>Avenida 1° Mayo 68H-51 - Cra 1 Este 67A 66 Sur Apto 101 Torre 6</t>
  </si>
  <si>
    <t>186-2020</t>
  </si>
  <si>
    <t>INTEGRACION Y ADECUACION DE FUNCIONALIDADES PARA EL SISTEMA DE INFORMACION MISIONAL DEL HOSPITAL MILITAR CENTRAL</t>
  </si>
  <si>
    <t>SISTEMAS Y ASESORIAS DE COLOMBIA LTDA  "SYAC"</t>
  </si>
  <si>
    <t>185-2020</t>
  </si>
  <si>
    <t>CONSTRUCTORES JEP S.A.S</t>
  </si>
  <si>
    <t>LA CONTRATACION DEL MANTENIMIENTO Y ADECUACION DE LAS AREAS DE LABORATORIO CLINICO UBICADAS EN EL TERCER PISO DEL HOSPITAL MILITAR CENTRAL NIVEL III, QUE CUMPLA CON EL MARCO NORMATIVO PARA SU HABILITACION Y ACREDITACION DE DICHAS AREAS</t>
  </si>
  <si>
    <t>JESUS PINZON ROMERO</t>
  </si>
  <si>
    <t>licitacionesjpr@gmail.com</t>
  </si>
  <si>
    <t>CLL 7ma Nol 90-64</t>
  </si>
  <si>
    <t>MC-079-2020-HOMIL</t>
  </si>
  <si>
    <t>https://community.secop.gov.co/Public/Tendering/OpportunityDetail/Index?noticeUID=CO1.NTC.1298429&amp;isFromPublicArea=True&amp;isModal=true&amp;asPopupView=true</t>
  </si>
  <si>
    <t>MC-095-2020-HOMIL</t>
  </si>
  <si>
    <t>https://community.secop.gov.co/Public/Tendering/OpportunityDetail/Index?noticeUID=CO1.NTC.1336961&amp;isFromPublicArea=True&amp;isModal=true&amp;asPopupView=true</t>
  </si>
  <si>
    <t>MC-120-2020-HOMIL</t>
  </si>
  <si>
    <t>https://community.secop.gov.co/Public/Tendering/OpportunityDetail/Index?noticeUID=CO1.NTC.1381714&amp;isFromPublicArea=True&amp;isModal=true&amp;asPopupView=true</t>
  </si>
  <si>
    <t>MC-127-2020-HOMIL</t>
  </si>
  <si>
    <t>https://community.secop.gov.co/Public/Tendering/OpportunityDetail/Index?noticeUID=CO1.NTC.1391743&amp;isFromPublicArea=True&amp;isModal=true&amp;asPopupView=true</t>
  </si>
  <si>
    <t>MC-119-2020-HOMIL</t>
  </si>
  <si>
    <t>MC-132- 2020-HOMIL</t>
  </si>
  <si>
    <t>https://community.secop.gov.co/Public/Tendering/OpportunityDetail/Index?noticeUID=CO1.NTC.1399725&amp;isFromPublicArea=True&amp;isModal=true&amp;asPopupView=true</t>
  </si>
  <si>
    <t>https://community.secop.gov.co/Public/Tendering/OpportunityDetail/Index?noticeUID=CO1.NTC.1393046&amp;isFromPublicArea=True&amp;isModal=true&amp;asPopupView=true</t>
  </si>
  <si>
    <t>MC-140-2020-HOMIL</t>
  </si>
  <si>
    <t>https://community.secop.gov.co/Public/Tendering/OpportunityDetail/Index?noticeUID=CO1.NTC.1414819&amp;isFromPublicArea=True&amp;isModal=true&amp;asPopupView=true</t>
  </si>
  <si>
    <t>CD-045-2020-HOMIL</t>
  </si>
  <si>
    <t>https://community.secop.gov.co/Public/Tendering/OpportunityDetail/Index?noticeUID=CO1.NTC.1432310&amp;isFromPublicArea=True&amp;isModal=true&amp;asPopupView=true</t>
  </si>
  <si>
    <t>CD-046-2020-HOMIL</t>
  </si>
  <si>
    <t>https://community.secop.gov.co/Public/Tendering/OpportunityDetail/Index?noticeUID=CO1.NTC.1431916&amp;isFromPublicArea=True&amp;isModal=true&amp;asPopupView=true</t>
  </si>
  <si>
    <t>https://community.secop.gov.co/Public/Tendering/OpportunityDetail/Index?noticeUID=CO1.NTC.1325447&amp;isFromPublicArea=True&amp;isModal=true&amp;asPopupView=true</t>
  </si>
  <si>
    <t>SA-035-2020-HOMIL</t>
  </si>
  <si>
    <t>SA-016-2020-HOMIL</t>
  </si>
  <si>
    <t>https://community.secop.gov.co/Public/Tendering/OpportunityDetail/Index?noticeUID=CO1.NTC.1320061&amp;isFromPublicArea=True&amp;isModal=true&amp;asPopupView=true</t>
  </si>
  <si>
    <t>SAS-037-2020-HOMIL</t>
  </si>
  <si>
    <t>https://community.secop.gov.co/Public/Tendering/OpportunityDetail/Index?noticeUID=CO1.NTC.1330246&amp;isFromPublicArea=True&amp;isModal=true&amp;asPopupView=true</t>
  </si>
  <si>
    <t>184-2020</t>
  </si>
  <si>
    <t>SERVICIO DE SOPORTE Y MANTENIMIENTO PARA LA PÁGINA WEB WWW.HOSPITALMILITAR.GOV.CO E INTRANET CORPORATIVA DEL HOSPITAL MILITAR CENTRAL</t>
  </si>
  <si>
    <t>MARISOL RUBIANO CASAS</t>
  </si>
  <si>
    <t>199-2020</t>
  </si>
  <si>
    <t>ADQUISICION DE INSTRUMENTAL QUIRURGICO PARA EL SERVICIO DE GINECOLOGIA Y OBSTETRICIA DEL HOSPITAL MILITAR CENTRAL</t>
  </si>
  <si>
    <t>IVONNE DIAZ YAMAL</t>
  </si>
  <si>
    <t>177-2020</t>
  </si>
  <si>
    <t>PROFESIONALES GINECOLOGICOS S.A PROGYNE S.A</t>
  </si>
  <si>
    <t>MANTENIMIENTO PREVENTIVO Y CORRECTIVO QUE SEAN NECESARIOS, SUMINISTRO DE REPUESTOS, ACCESORIOS, INSUMOS Y CONSUMIBLES ORIGINALES NUEVOS NO REMANUFACTURADOS PARA LA CAMARA DE RADIACION ULTRAVIOLETA FOUVA DEL SERVICIO DE DERMATOLOGIA DEL HOSPITAL MILITAR CENTRAL</t>
  </si>
  <si>
    <t>SANDRA MILENA BARRERA MARULANDA</t>
  </si>
  <si>
    <t>VENTAS@PROGYNE.COM</t>
  </si>
  <si>
    <t>CALLE10B #28-68</t>
  </si>
  <si>
    <t>182-2020</t>
  </si>
  <si>
    <t>ADQUISICIÓN DE INSUMOS PARA EL ÁREA DE TERAPIA OCUPACIONAL QUE SE REQUIEREN PARA LA ELABORACION DE FERULAS COMO PARTE DE LA INTERVENCIÓN TERAPÉUTICA COADYUVANTE DE PROCESOS QUIRÚRGICOS QUE SON REMITIDOS AL AREA DE TERAPIA OCUPACIONAL DEL HOSPITAL MILITAR CENTRAL</t>
  </si>
  <si>
    <t>ZANNA S.A.S</t>
  </si>
  <si>
    <t xml:space="preserve">CARMEN TERESA ESQUIVIA PAJARO </t>
  </si>
  <si>
    <t>NANCY PATRICIA VEGA LLANOS</t>
  </si>
  <si>
    <t>CALLE 93 No. 48 - 11 PISO 2</t>
  </si>
  <si>
    <t>coordinacion@licitarasesorias.com</t>
  </si>
  <si>
    <t>203-2020</t>
  </si>
  <si>
    <t>INDUSTRIAS LUVFRANK S.A.S</t>
  </si>
  <si>
    <t>ADQUISICIÓN DE PRODUCTOS DE ASEO Y LIMPIEZA PARA LOS VEHÍCULOS DEL PARQUE AUTOMOTOR DE PROPIEDAD DEL ESTABLECIMIENTO PUBLICO HOSPITAL MILITAR CENTRAL</t>
  </si>
  <si>
    <t>LUCILA VERANO VALLEJO</t>
  </si>
  <si>
    <t>Calle 14 # 10 - 75</t>
  </si>
  <si>
    <t>comercial@freshlimp.com</t>
  </si>
  <si>
    <t>194-2020</t>
  </si>
  <si>
    <t>SUMINISTRO E INSTALACION DE SISTEMA DE CONTROL  DE AVES EN EDIFICIO PRINCIPAL, EDIFICIO FE EN LA CAUSA, EDIFICIO IMÁGENES DIAGNOSTICAS Y EDIFICIO DE MANTENIMIENTO  DEL HOSPITAL MILITAR CENTRAL</t>
  </si>
  <si>
    <t>VALOR REDUCCION</t>
  </si>
  <si>
    <t>VALOR ADICION</t>
  </si>
  <si>
    <t>MC-124-2020-HOMIL</t>
  </si>
  <si>
    <t>MC-144-2020-HOMIL</t>
  </si>
  <si>
    <t>SA-040-2020-HOMIL</t>
  </si>
  <si>
    <t>MC-133-2020-HOMIL</t>
  </si>
  <si>
    <t>CD-041-2020-HOMIL</t>
  </si>
  <si>
    <t>SA-036-2020-HOMIL</t>
  </si>
  <si>
    <t>https://community.secop.gov.co/Public/Tendering/OpportunityDetail/Index?noticeUID=CO1.NTC.1424503&amp;isFromPublicArea=True&amp;isModal=true&amp;asPopupView=true</t>
  </si>
  <si>
    <t>https://community.secop.gov.co/Public/Tendering/OpportunityDetail/Index?noticeUID=CO1.NTC.1437500&amp;isFromPublicArea=True&amp;isModal=true&amp;asPopupView=true</t>
  </si>
  <si>
    <t>https://community.secop.gov.co/Public/Tendering/OpportunityDetail/Index?noticeUID=CO1.NTC.1363626&amp;isFromPublicArea=True&amp;isModal=true&amp;asPopupView=true</t>
  </si>
  <si>
    <t>https://community.secop.gov.co/Public/Tendering/OpportunityDetail/Index?noticeUID=CO1.NTC.1404699&amp;isFromPublicArea=True&amp;isModal=true&amp;asPopupView=true</t>
  </si>
  <si>
    <t>https://community.secop.gov.co/Public/Tendering/OpportunityDetail/Index?noticeUID=CO1.NTC.1383737&amp;isFromPublicArea=True&amp;isModal=true&amp;asPopupView=true</t>
  </si>
  <si>
    <t>https://community.secop.gov.co/Public/Tendering/OpportunityDetail/Index?noticeUID=CO1.NTC.1325201&amp;isFromPublicArea=True&amp;isModal=true&amp;asPopupView=true</t>
  </si>
  <si>
    <t>MC-77-2020-HOMIL</t>
  </si>
  <si>
    <t>https://community.secop.gov.co/Public/Tendering/OpportunityDetail/Index?noticeUID=CO1.NTC.1432413&amp;isFromPublicArea=True&amp;isModal=true&amp;asPopupView=true</t>
  </si>
  <si>
    <t>195-2020</t>
  </si>
  <si>
    <t>COMERCIALIZADORA INTERNACIONAL PRESTIGE S.A.S</t>
  </si>
  <si>
    <t>ADQUISICION DE INSUMOS PARA EL AREA DE TERAPIA FISICA QUE SE REQUIEREN PARA OPTIMIZAR PROCESOS DE HABILITACION Y ACREDITACION</t>
  </si>
  <si>
    <t>ZANDRA YASMIN LOPEZ ARDILA</t>
  </si>
  <si>
    <t>CR 36 No 63A - 29</t>
  </si>
  <si>
    <t>coord.licitaciones@ciprestige.com</t>
  </si>
  <si>
    <t>176-2020</t>
  </si>
  <si>
    <t>MANTENIMIENTO PREVENTIVO Y LOS CORRECTIVOS QUE SEAN NECESARIOS INCLUIDO REPUESTOS ORIGINALES NUEVOS NO REMANUFACTURADOS PARA LOS EQUIPOS DE MARCA MEDRAD (MONITOR DE SIGNOS VITALES PARA RESONANCIA MAGNETICA) DEL SERVICIO DE IMÁGENES DIAGNOSTICAS DEL HOSPITAL MILITAR CENTRAL</t>
  </si>
  <si>
    <t>190-2020</t>
  </si>
  <si>
    <t>TECNO DISEÑOS S.A.S</t>
  </si>
  <si>
    <t>MANTENIMIENTO PREVENTIVO Y LOS CORRECTIVOS QUE SEAN NECESARIOS INCLUYENDO REPUESTOS ORIGINALES NUEVOS NO REMANUFACTURADOS DE LOS MICROTOMOS, MICROSCOPIOS Y EQUIPOS MARCA SAKURA, LEICA, NIKON DEL SERVICIO DE PATOLOGÍA DEL HOSPITAL MILITAR CENTRAL</t>
  </si>
  <si>
    <t>SANDRA MILENA ESCOBAR TORRES</t>
  </si>
  <si>
    <t>soporte@tecno.net.co</t>
  </si>
  <si>
    <t>CALLE 74B N 68G-41</t>
  </si>
  <si>
    <t>207-2020</t>
  </si>
  <si>
    <t>GEOCIVILES INGENIERIA S.A.S</t>
  </si>
  <si>
    <t>ADECUACIÓN SALA EDA, CONSULTORIOS Y AULA DE REUNIONES DEL HOSPITAL MILITAR CENTRAL NIVEL III Y IV”, QUE CUMPLA CON EL MARCO NORMATIVO PARA SU HABILITACIÓN Y ACREDITACION DE DICHAS AREAS</t>
  </si>
  <si>
    <t>LUIS ALEJANDRO BERNAL ROMERO</t>
  </si>
  <si>
    <t>CALLE 16 No. 14-41 OF 1006 ED PALMA REAL</t>
  </si>
  <si>
    <t>geocivilesing@yahoo.es</t>
  </si>
  <si>
    <t>198-2020</t>
  </si>
  <si>
    <t>AMAREY NOVA MEDICAL S.A</t>
  </si>
  <si>
    <t>SUMINISTRO DE REPUESTOS PARA LOS DESFIBRILADORES Y MONITORES DE SIGNOS VITALES MARCA NIHON KOHDEN DE LOS DIFERENTES SERVICIOS DEL HOSPITAL MILITAR CENTRAL</t>
  </si>
  <si>
    <t>NICOLAS SANDOBAL BAEZ</t>
  </si>
  <si>
    <t>ESTEBAN LIZARAZO LIZARAZO</t>
  </si>
  <si>
    <t>TRANSVERSAL 23 No. 93-23</t>
  </si>
  <si>
    <t>zulema.yong@grupoamarey.com</t>
  </si>
  <si>
    <t>CD-040-2020-HOMIL</t>
  </si>
  <si>
    <t>https://community.secop.gov.co/Public/Tendering/OpportunityDetail/Index?noticeUID=CO1.NTC.1414906&amp;isFromPublicArea=True&amp;isModal=true&amp;asPopupView=true</t>
  </si>
  <si>
    <t>MC-146-2020-HOMIL</t>
  </si>
  <si>
    <t>https://community.secop.gov.co/Public/Tendering/OpportunityDetail/Index?noticeUID=CO1.NTC.1431914&amp;isFromPublicArea=True&amp;isModal=true&amp;asPopupView=true</t>
  </si>
  <si>
    <t>MC-128-2020-HOMIL</t>
  </si>
  <si>
    <t>https://community.secop.gov.co/Public/Tendering/OpportunityDetail/Index?noticeUID=CO1.NTC.1409507&amp;isFromPublicArea=True&amp;isModal=true&amp;asPopupView=true</t>
  </si>
  <si>
    <t>MC-145-2020-HOMIL</t>
  </si>
  <si>
    <t>https://community.secop.gov.co/Public/Tendering/OpportunityDetail/Index?noticeUID=CO1.NTC.1427005&amp;isFromPublicArea=True&amp;isModal=true&amp;asPopupView=true</t>
  </si>
  <si>
    <t>CD-038-2020-HOMIL</t>
  </si>
  <si>
    <t>https://community.secop.gov.co/Public/Tendering/OpportunityDetail/Index?noticeUID=CO1.NTC.1383738&amp;isFromPublicArea=True&amp;isModal=true&amp;asPopupView=true</t>
  </si>
  <si>
    <t>206-2020</t>
  </si>
  <si>
    <t>MC-151- 2020-HOMIL</t>
  </si>
  <si>
    <t>https://community.secop.gov.co/Public/Tendering/OpportunityDetail/Index?noticeUID=CO1.NTC.1441579&amp;isFromPublicArea=True&amp;isModal=true&amp;asPopupView=true</t>
  </si>
  <si>
    <t>DISTRIBUIDORA MAES S.A.S</t>
  </si>
  <si>
    <t>LEONEL RICARDO GALLEGO</t>
  </si>
  <si>
    <t>CARRERA 69 #8-51 BARRIO MARSELLA</t>
  </si>
  <si>
    <t>maes.comercial1@gmail.com</t>
  </si>
  <si>
    <t>210-2020</t>
  </si>
  <si>
    <t>CD-044-2020-HOMIL</t>
  </si>
  <si>
    <t>https://community.secop.gov.co/Public/Tendering/OpportunityDetail/Index?noticeUID=CO1.NTC.1450811&amp;isFromPublicArea=True&amp;isModal=true&amp;asPopupView=true</t>
  </si>
  <si>
    <t>GRUPO SABERES S.A.S</t>
  </si>
  <si>
    <t>LICENCIAMIENTO DE USO DE LA PLATAFORMA, ADMINISTRACION DE SERVIDORES Y SOPORTE PARA EL SISTEMA DE GESTION ACADEMICA DE LA ESCUELA DE ENFERMERIA DEL HOSPITAL MILITAR CENTRAL</t>
  </si>
  <si>
    <t>MERCEDES DEL PILAR VALERO PEREZ</t>
  </si>
  <si>
    <t>SUBDIRECCION DE DOCENCIA</t>
  </si>
  <si>
    <t>LADY YURANI MORA MORENO</t>
  </si>
  <si>
    <t>CALLE 12 5 35 T3 404</t>
  </si>
  <si>
    <t>info@saberes.com</t>
  </si>
  <si>
    <t>196-2020</t>
  </si>
  <si>
    <t>MC-104-2020-HOMIL</t>
  </si>
  <si>
    <t>https://community.secop.gov.co/Public/Tendering/OpportunityDetail/Index?noticeUID=CO1.NTC.1424231&amp;isFromPublicArea=True&amp;isModal=true&amp;asPopupView=true</t>
  </si>
  <si>
    <t>SUMINISTRO INSUMOS Y MATERIA PRIMA PARA LA ELABORACION DE PAPELERIA REQUERIDA EN EL HOSPITAL MILITAR CENTRAL</t>
  </si>
  <si>
    <t>192-2020</t>
  </si>
  <si>
    <t>MC-147-2020-HOMIL</t>
  </si>
  <si>
    <t>https://community.secop.gov.co/Public/Tendering/OpportunityDetail/Index?noticeUID=CO1.NTC.1430649&amp;isFromPublicArea=True&amp;isModal=true&amp;asPopupView=true</t>
  </si>
  <si>
    <t xml:space="preserve">ICONTEC </t>
  </si>
  <si>
    <t>AUDITORIA DE RENOVACIÓN ISO 9001:2015, NTC 5555 Y NTC 5663 BAJO EL ALCANCE: PRESTACIÓN DE SERVICIO EDUCATIVO PROGRAMA TÉCNICO LABORAL POR COMPETENCIAS EN AUXILIAR EN ENFERMERÍA</t>
  </si>
  <si>
    <t>Roberto Enrique Montoya Villa</t>
  </si>
  <si>
    <t>Carrera 13 No. 97 - 75</t>
  </si>
  <si>
    <t>aalvarez@icontec.org</t>
  </si>
  <si>
    <t>202-2020</t>
  </si>
  <si>
    <t>MC-112-2020-HOMIL</t>
  </si>
  <si>
    <t>https://community.secop.gov.co/Public/Tendering/OpportunityDetail/Index?noticeUID=CO1.NTC.1409310&amp;isFromPublicArea=True&amp;isModal=true&amp;asPopupView=true</t>
  </si>
  <si>
    <t>IMPACT - PSY S.A.S</t>
  </si>
  <si>
    <t>ADQUISICIÓN DE PRUEBAS PSICOTÉCNICAS QUE MIDAN COMPETENCIAS Y ESTILOS DE COMPORTAMIENTOS DE SERVIDORES PÚBLICOS Y/O PRESTADORES DE SERVICIOS DEL HOSPITAL MILITAR CENTRAL</t>
  </si>
  <si>
    <t>MARIA ANDREA GRILLO</t>
  </si>
  <si>
    <t>SOLIS URIBE GERMAN</t>
  </si>
  <si>
    <t>CARRERA 22 # 32 - 80 TORRE 3 APARTAMENTO 204 CONJUNTO LA PENINSULA BARRIO CAÑAVERAL</t>
  </si>
  <si>
    <t>FLORIDABLANCA</t>
  </si>
  <si>
    <t>progressashoy@gmail.com</t>
  </si>
  <si>
    <t>205-2020</t>
  </si>
  <si>
    <t>CLUB CAPITAL S.A.S</t>
  </si>
  <si>
    <t>ADQUISICIÓN DE DOS (2) DISCOS DUROS EXTERNOS DE CUATRO (4) TERABYTE.</t>
  </si>
  <si>
    <t>DIEGO FERNANDO SIERRA SUAREZ</t>
  </si>
  <si>
    <t>Jhon Fredy Panesso Narvaez</t>
  </si>
  <si>
    <t>Carrera 11 #13b-03</t>
  </si>
  <si>
    <t>clubcapitalsas@gmail.com</t>
  </si>
  <si>
    <t>VALLEDUPAR</t>
  </si>
  <si>
    <t>208-2020</t>
  </si>
  <si>
    <t>GAMA INGENIEROS S.A.S</t>
  </si>
  <si>
    <t>SERVICIO DE MANTENIMIENTO, ACTUALIZACIÓN DEL LICENCIAMIENTO Y SOPORTE DE LA SOLUCIÓN DE FORTINET DEL HOSPITAL MILITAR CENTRAL</t>
  </si>
  <si>
    <t>Gabriel de Jesús Mazo Mayorquín</t>
  </si>
  <si>
    <t>Calle 166 No. 20-45</t>
  </si>
  <si>
    <t>comercial@gammaingenieros.com</t>
  </si>
  <si>
    <t>215-2020</t>
  </si>
  <si>
    <t>ADQUISICIÓN DE EQUIPOS DE DOTACIÓN PARA LAS DIFERENTES AREAS DE LA UNIDAD DE SERVICIOS AMBULATORIOS DEL HOSPITAL MILITAR CENTRAL (ÍTEMS 1,2,3,4,5 Y 8)</t>
  </si>
  <si>
    <t>216-2020</t>
  </si>
  <si>
    <t>INGENIERIA CLINICA A SU SERVICIO - INCLISER LTDA</t>
  </si>
  <si>
    <t>ADQUISICIÓN DE EQUIPOS DE DOTACIÓN PARA LAS DIFERENTES AREAS DE LA UNIDAD DE SERVICIOS AMBULATORIOS DEL HOSPITAL MILITAR CENTRAL (ÍTEMS 6 Y 7)</t>
  </si>
  <si>
    <t>JAVIER ORLANDO PINEDA DURAN</t>
  </si>
  <si>
    <t>CALLE 118 A # 11 A 30</t>
  </si>
  <si>
    <t>incliser@gmail.com</t>
  </si>
  <si>
    <t>209-2020</t>
  </si>
  <si>
    <t>IMPOCOSER S.A.S</t>
  </si>
  <si>
    <t>ADQUISICION DE MAQUINAS PLANAS INDUSTRIALES DE COSER, MAQUINA INDUSTRIAL FILETEADORA, BORDADORA Y CORTADORA DE ULTIMA GENERACION PARA GARANTIZAR EL CONTINUO FUNCIONAMIENTO DEL TALLER DE CONFECCIONES A CARGO DEL SERVICIO DE LA LAVANDERIA</t>
  </si>
  <si>
    <t>MARIA MARLY VARGAS MONROY</t>
  </si>
  <si>
    <t>av calle 13 n 22-90</t>
  </si>
  <si>
    <t>dianacuellar@impocoser.com</t>
  </si>
  <si>
    <t>197-2020</t>
  </si>
  <si>
    <t>DIGITAL CENTER</t>
  </si>
  <si>
    <t>ADQUISICIÓN DE EQUIPO COMPLEMENTARIO PARA CÁMARA DE VIDEO DEL ÁREA DE COMUNICACIONES DEL HOSPITAL MILITAR CENTRAL</t>
  </si>
  <si>
    <t xml:space="preserve">YANIRA ASTRID RODRIGUEZ HOLGUIN </t>
  </si>
  <si>
    <t xml:space="preserve">ROSA EDITH RODRIGUEZ SILVA </t>
  </si>
  <si>
    <t>correo@dcventas.com</t>
  </si>
  <si>
    <t>Cr 38 No.10-60</t>
  </si>
  <si>
    <t>179-2020</t>
  </si>
  <si>
    <t xml:space="preserve">INDUSTRIAS METALICAS LOS PINOS </t>
  </si>
  <si>
    <t>SUMINISTRO DE REPUESTOS PARA EL MANTENIMIENTO DE EQUIPO BIOMÉDICO (CAMAS Y CAMILLAS DE REFERENCIA LOS PINOS) DEL HOSPITAL MILITAR CENTRAL</t>
  </si>
  <si>
    <t>JORGE ANDRES GUTIERREZ VELEZ</t>
  </si>
  <si>
    <t xml:space="preserve">CALLE 67 B Nº 45 A 82 BARRIO SIMON BOLIVAR </t>
  </si>
  <si>
    <t>licitaciones@lospinos-sa.com</t>
  </si>
  <si>
    <t>(4)3723031</t>
  </si>
  <si>
    <t>217-2020</t>
  </si>
  <si>
    <t>ASOCIACION DE RECICLADORES CRECER SIN FRONTERAS - ARCRECIFRONT</t>
  </si>
  <si>
    <t>SERVICIO DE RECOLECCIÓN, SEGREGACIÓN Y APROVECHAMIENTO DE LOS RESIDUOS RECICLABLES NO PELIGROSOS QUE SE PRODUCEN EN EL HOSPITAL MILITAR CENTRAL.</t>
  </si>
  <si>
    <t>HUBER MUÑOZ</t>
  </si>
  <si>
    <t>Carrera 1a # 40a- 66 SUR / Calle 1 B # 5a-71</t>
  </si>
  <si>
    <t>crecifront@yahoo.es</t>
  </si>
  <si>
    <t>193-2020</t>
  </si>
  <si>
    <t>TEKVO S.A.S</t>
  </si>
  <si>
    <t>ADQUISICIÓN, INSTALACIÓN Y PUESTA EN FUNCIONAMIENTO DE UN DISPOSITIVO PARA EL INGRESO DE PACIENTES CON DISCAPACIDAD A LAS INSTALACIONES DEL HOSPITAL MILITAR CENTRAL</t>
  </si>
  <si>
    <t>Enrigue Monsalve Ochoa</t>
  </si>
  <si>
    <t>ccalderon@tekvo.co</t>
  </si>
  <si>
    <t>Diagonal 75 c 32E-19</t>
  </si>
  <si>
    <t>MEDELLIN</t>
  </si>
  <si>
    <t>187-2020</t>
  </si>
  <si>
    <t>SUMINISTRO DE REPUESTOS NUEVOS ORIGINALES NO REMANUFACTURADOS PARA EQUIPOS BIOMÉDICOS DE LOS DIFERENTES SERVICIOS DEL HOSPITAL MILITAR CENTRAL</t>
  </si>
  <si>
    <t>188-2020</t>
  </si>
  <si>
    <t>QUIRURGIL S.A</t>
  </si>
  <si>
    <t>SUMINISTRO DE REPUESTOS Y/O ACCESORIOS NUEVOS ORIGINALES NO REMANOFACTURADOS PARA EQUIPOS MARCA ZOLL DE LOS DIFERENTES SERVICIOS DEL HOSPITAL MILITAR CENTRAL</t>
  </si>
  <si>
    <t>EDUIN GIL TOBON</t>
  </si>
  <si>
    <t>CARRERA 45 No. 14-90</t>
  </si>
  <si>
    <t>info@quirurgil.com</t>
  </si>
  <si>
    <t>200-2020</t>
  </si>
  <si>
    <t>VELEZ LAB S.A.S</t>
  </si>
  <si>
    <t>ADQUISICIÓN DE COLORANTES PARA LOS EQUIPOS COLOREADORES DESTINADOS PARA LA LECTURA DE LAMINAS EN LAS AREAS DE HEMATOLOGIA Y MICROBIOLOGIA DEL LABORATORIO CLINICO DEL HOSPITAL MILITAR CENTRAL</t>
  </si>
  <si>
    <t>ELIZABETH BENITEZ CELY</t>
  </si>
  <si>
    <t>ALVARO VELEZ OSORIO</t>
  </si>
  <si>
    <t>CARRERA 17 A # 119 A 42</t>
  </si>
  <si>
    <t>mbotero@velezlab.com.co</t>
  </si>
  <si>
    <t>MC-134-2020-HOMIL</t>
  </si>
  <si>
    <t>https://community.secop.gov.co/Public/Tendering/OpportunityDetail/Index?noticeUID=CO1.NTC.1411603&amp;isFromPublicArea=True&amp;isModal=true&amp;asPopupView=true</t>
  </si>
  <si>
    <t>MC-139-2020-HOMIL</t>
  </si>
  <si>
    <t>https://community.secop.gov.co/Public/Tendering/OpportunityDetail/Index?noticeUID=CO1.NTC.1427559&amp;isFromPublicArea=True&amp;isModal=true&amp;asPopupView=true</t>
  </si>
  <si>
    <t>MC-148-2020-HOMIL</t>
  </si>
  <si>
    <t>https://community.secop.gov.co/Public/Tendering/OpportunityDetail/Index?noticeUID=CO1.NTC.1427643&amp;isFromPublicArea=True&amp;isModal=true&amp;asPopupView=true</t>
  </si>
  <si>
    <t>MC-149-2020-HOMIL</t>
  </si>
  <si>
    <t>https://community.secop.gov.co/Public/Tendering/OpportunityDetail/Index?noticeUID=CO1.NTC.1243625&amp;isFromPublicArea=True&amp;isModal=true&amp;asPopupView=true</t>
  </si>
  <si>
    <t>MC-110-2020-HOMIL</t>
  </si>
  <si>
    <t>https://community.secop.gov.co/Public/Tendering/OpportunityDetail/Index?noticeUID=CO1.NTC.1424229&amp;isFromPublicArea=True&amp;isModal=true&amp;asPopupView=true</t>
  </si>
  <si>
    <t>CD-047-2020-HOMIL</t>
  </si>
  <si>
    <t>https://community.secop.gov.co/Public/Tendering/OpportunityDetail/Index?noticeUID=CO1.NTC.1436225&amp;isFromPublicArea=True&amp;isModal=true&amp;asPopupView=true</t>
  </si>
  <si>
    <t>MC-152-2020-HOMIL</t>
  </si>
  <si>
    <t>https://community.secop.gov.co/Public/Tendering/OpportunityDetail/Index?noticeUID=CO1.NTC.1447071&amp;isFromPublicArea=True&amp;isModal=true&amp;asPopupView=true</t>
  </si>
  <si>
    <t>SA-043-2020-HOMIL</t>
  </si>
  <si>
    <t>https://community.secop.gov.co/Public/Tendering/OpportunityDetail/Index?noticeUID=CO1.NTC.1381806&amp;isFromPublicArea=True&amp;isModal=true&amp;asPopupView=true</t>
  </si>
  <si>
    <t>MC-107-2020-HOMIL</t>
  </si>
  <si>
    <t>https://community.secop.gov.co/Public/Tendering/OpportunityDetail/Index?noticeUID=CO1.NTC.1453401&amp;isFromPublicArea=True&amp;isModal=true&amp;asPopupView=true</t>
  </si>
  <si>
    <t>MC-155- 2020-HOMIL</t>
  </si>
  <si>
    <t>https://community.secop.gov.co/Public/Tendering/OpportunityDetail/Index?noticeUID=CO1.NTC.1467837&amp;isFromPublicArea=True&amp;isModal=true&amp;asPopupView=true</t>
  </si>
  <si>
    <t>MC-156-2020-HOMIL</t>
  </si>
  <si>
    <t>https://community.secop.gov.co/Public/Tendering/OpportunityDetail/Index?noticeUID=CO1.NTC.1474983&amp;isFromPublicArea=True&amp;isModal=true&amp;asPopupView=true</t>
  </si>
  <si>
    <t>218-2020</t>
  </si>
  <si>
    <t>LEGIS EDITORES S A</t>
  </si>
  <si>
    <t>ACTUALIZACIÓN DE OBRAS JURIDICAS LEGIS PARA EL HOSPITAL MILITAR CENTRAL</t>
  </si>
  <si>
    <t>ERICK RINCON CARDENAS</t>
  </si>
  <si>
    <t>notificaciones@legis.com.co</t>
  </si>
  <si>
    <t>AV CL 26 82 70</t>
  </si>
  <si>
    <t>214-2020</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</si>
  <si>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</si>
  <si>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</si>
  <si>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NELSON OSWALDO MOSSOS CHAVEZ</t>
  </si>
  <si>
    <t>SILVIA LUCIA REYES ACEVEDO</t>
  </si>
  <si>
    <t>CALLE 57 No.9-07</t>
  </si>
  <si>
    <t>carlos.sua@previsora.gov.co</t>
  </si>
  <si>
    <t>213-2020</t>
  </si>
  <si>
    <t>CHUBB SEGUROS</t>
  </si>
  <si>
    <t xml:space="preserve">CONTRATACIÓN DE LAS POLIZAS QUE CONFORMAN EL PROGRAMA DE SEGUROS PARA AMPARAR LOS BIENES E INTERESES PATRIMONIALES DEL HOSPITAL MILITAR CENTRAL Y AQUELLOS POR LOS CUALES SEA O LLEGARE A SER LEGALMENTE RESPONSABLE DENTRO Y FUERA DEL TERRITORIO NACIONAL”. LOTE No 1 </t>
  </si>
  <si>
    <t>LORENA GUTIERREZ FLORES</t>
  </si>
  <si>
    <t>Cra 7 No. 71-21 Torre B Piso 7</t>
  </si>
  <si>
    <t>diana.florez@chubb.com</t>
  </si>
  <si>
    <t>201-2020</t>
  </si>
  <si>
    <t>ELECTROCOM S.A.S</t>
  </si>
  <si>
    <t>ADQUISICION DE ELEMENTOS PARA EL MANTENIMIENTO DE SALIDAS LOGICAS Y RACK DE COMUNICACIONES DE LA RED DEL HOSPITAL MILITAR CENTRAL</t>
  </si>
  <si>
    <t>Federico Guillermo Jaramillo Ochoa</t>
  </si>
  <si>
    <t>CL 23D-81C 05</t>
  </si>
  <si>
    <t>servicioalcliente@electrocom.com.co</t>
  </si>
  <si>
    <t>191-2020</t>
  </si>
  <si>
    <t>GAMMA INGENIEROS S.A.S</t>
  </si>
  <si>
    <t>ADQUISICIÓN, RENOVACIÓN Y ACTUALIZACIÓN DEL SOPORTE Y LICENCIAMIENTO DE LA HERRAMIENTA DE ANTIVIRUS DEL HOSPITAL MILITAR CENTRAL</t>
  </si>
  <si>
    <t>189-2020</t>
  </si>
  <si>
    <t>COINSA S.A.S</t>
  </si>
  <si>
    <t>ADQUISICIÓN, INSTALACIÓN, DOTACIÓN Y PUESTA EN FUNCIONAMIENTO DEL NOC/SOC PARA EL ESQUEMA DE ALTA DISPONIBILIDAD DE LOS DATACENTER DEL HOSPITAL MILITAR CENTRAL</t>
  </si>
  <si>
    <t>GLORIA AMPARO FUENTES ROMERO</t>
  </si>
  <si>
    <t>CARRERA 35 No. 46-48</t>
  </si>
  <si>
    <t>(4) 3105830</t>
  </si>
  <si>
    <t>licitaciones@coinsalt.com</t>
  </si>
  <si>
    <t>204-2020</t>
  </si>
  <si>
    <t>ST JUDE MEDICAL COLOMBIA LTDA</t>
  </si>
  <si>
    <t xml:space="preserve">SUMINISTRO DE INSUMOS MÉDICO-QUIRÚRGICOS PARA EL SERVICIO DE HEMODINAMIA Y SALAS DE CIRUGIA DEL HOSPITAL MILITAR CENTRAL. LOTE 1 (INSUMOS TERAPEUTICOS SERVICIO DE HEMODINAMIA). LOTE 3 (HEMODINAMIA CARDIOLOGÍA PEDIATRICA). </t>
  </si>
  <si>
    <t>MARGARITA MARIA ARBELAEZ LONDOÑO</t>
  </si>
  <si>
    <t>CRA 25A # 1-31 PISO 18 ED. PARQUE EMPRESARIAL</t>
  </si>
  <si>
    <t>customerservicebogota@sjm.com</t>
  </si>
  <si>
    <t>219-2020</t>
  </si>
  <si>
    <t>MAZARS COLOMBIA S.A.S</t>
  </si>
  <si>
    <t>PRESTACIÓN DE SERVICIOS ESPECIALIZADOS Y PROFESIONALES DE CONSULTORIA PARA LA REVISORÍA FISCAL - RF, PARA EL HOSPITAL MILITAR CENTRAL</t>
  </si>
  <si>
    <t>CARLOS ANDRES MOLANO CAMELO</t>
  </si>
  <si>
    <t>marketing@mazars.com.co</t>
  </si>
  <si>
    <t>CALLE 93 No 15-40</t>
  </si>
  <si>
    <t>220-2020</t>
  </si>
  <si>
    <t>GASTROMEDICS S.A.S</t>
  </si>
  <si>
    <t>PRESTACION DE SERVICIOS DE SALUD PARA LA REALIZACION DE EXAMENES DE ULTRASONOGRAFIA ENDOSCOPICA DIGESTIVA PARA USUARIOS DEL HOSPITAL MILITAR CENTRAL</t>
  </si>
  <si>
    <t>CAROLINA ISABEL SANCHEZ MARRUGO</t>
  </si>
  <si>
    <t>YANIRA GARCIA BELLO</t>
  </si>
  <si>
    <t>av cll 127 No 19a-28 Cs 303</t>
  </si>
  <si>
    <t>gastromedics@hotmail.com</t>
  </si>
  <si>
    <t>227-2020</t>
  </si>
  <si>
    <t>ANNAR DIAGNOSTICA IMPORT S..A..S</t>
  </si>
  <si>
    <t xml:space="preserve">SUMINISTRO DE REACTIVOS E INSUMOS DESTINADOS PARA EL AREA DE LABORATORIO CLINICO DEL HOSPITAL MILITAR CENTRAL. LOTE 7 (LEPTOSPIRA AUTOMATIZADA). LOTE 9 (PRUEBAS PARA HISTOPLASMA). Y LOTE 10 (PRUEBAS PARA CRIPTOCOCO). </t>
  </si>
  <si>
    <t>GLORIA RAMOS - ELIZABETH BENITEZ</t>
  </si>
  <si>
    <t>Abdón Marcelo Andrade Chávez</t>
  </si>
  <si>
    <t>Calle 49 No. 13 - 60</t>
  </si>
  <si>
    <t>ventas@annardx.com</t>
  </si>
  <si>
    <t>225-2020</t>
  </si>
  <si>
    <t>ROCOL INTERNATIONAL S.A.S</t>
  </si>
  <si>
    <t>SUMINISTRO DE INSUMOS Y DISPOSITIVOS MÉDICOS PARA PROCEDIMIENTOS DE CONSULTA Y QUIRÚRGICOS DEL SERVICIO DE OFTALMOLOGÍA DEL HOSPITAL MILITAR CENTRAL; LOTE 5 (VALVULAS DE AHMED).</t>
  </si>
  <si>
    <t>ROBERTO ANTONIO GARCIA CARBONELL</t>
  </si>
  <si>
    <t>Calle 77B No 57-141</t>
  </si>
  <si>
    <t>internationalrocol@gmail.com</t>
  </si>
  <si>
    <t>222-2020</t>
  </si>
  <si>
    <t>SUMINISTRO DE INSUMOS Y DISPOSITIVOS MÉDICOS PARA PROCEDIMIENTOS DE CONSULTA Y QUIRÚRGICOS DEL SERVICIO DE OFTALMOLOGÍA DEL HOSPITAL MILITAR CENTRAL; LOTE 2 (CONFORMADORES CONJUNTIVALES ADULTO Y PEDIATRICO) Y LOTE 3 (IMPLANTES OCULARES DE METILMETACRILATO VARIOS DIAMETROS).</t>
  </si>
  <si>
    <t>ELIZABETH RINCON MARQUEZ (PROTESIS OCULAR)</t>
  </si>
  <si>
    <t>ELIZABATH RINCÓN</t>
  </si>
  <si>
    <t>CRA 8 BIS # 155-48</t>
  </si>
  <si>
    <t>teylor2012@gmail.com</t>
  </si>
  <si>
    <t>223-2020</t>
  </si>
  <si>
    <t>LENTECH S.A</t>
  </si>
  <si>
    <t>SUMINISTRO DE INSUMOS Y DISPOSITIVOS MÉDICOS PARA PROCEDIMIENTOS DE CONSULTA Y QUIRÚRGICOS DEL SERVICIO DE OFTALMOLOGÍA DEL HOSPITAL MILITAR CENTRAL; LOTE 4 (LENTES INTRAOCULAR FAQUICO DE CAMARA ANTERIOR).</t>
  </si>
  <si>
    <t>JUAN CARLOS VIDAL HENAO</t>
  </si>
  <si>
    <t>CALLE 77B # 57-141 OFICINA 1008 BARRANQUILLA</t>
  </si>
  <si>
    <t>RINCON_ANGELA@LENTECH.COM.CO</t>
  </si>
  <si>
    <t>224-2020</t>
  </si>
  <si>
    <t>NIDIA YAMILE BELTRAN DIAZ</t>
  </si>
  <si>
    <t>ADQUISICIÓN DE BANDERAS PARA EL HOSPITAL MILITAR CENTRAL”.</t>
  </si>
  <si>
    <t>carrera 81 N 51-36 sur</t>
  </si>
  <si>
    <t>yabeldi01@hotmail.com</t>
  </si>
  <si>
    <t>221-2020</t>
  </si>
  <si>
    <t>RINCON MARQUEZ ELIZABETH</t>
  </si>
  <si>
    <t>SUMINISTRO Y ADAPTACION DE PROTESIS OCULARES PARA LA REHABILITACIÓN DE LOS PACIENTES QUE TENGAN DIAGNÓSTICO DE CAVIDAD ANOFTALMICA o PTISIS BULBI DEL SERVICIO DE OFTALMOLOGÍA DEL HOSPITAL MILITAR CENTRAL</t>
  </si>
  <si>
    <t>226-2020</t>
  </si>
  <si>
    <t>ECOMIL S.A.S</t>
  </si>
  <si>
    <t>ADQUISICIÓN Y SOPORTE TÉCNICO PARA EQUIPOS DE COMUNICACIÓN WIFI PARA AMPLIACION DE LA RED INALAMBRICA DEL HOSPITAL MILITAR CENTRAL</t>
  </si>
  <si>
    <t>ALEXANDER SANCHEZ</t>
  </si>
  <si>
    <t>CALLE 102A N 47A-25</t>
  </si>
  <si>
    <t>info@ecomil.co</t>
  </si>
  <si>
    <t>168-2020</t>
  </si>
  <si>
    <t>COMERCALLIZADORA DA VINCI S.A.S</t>
  </si>
  <si>
    <t>SUMINISTRO E INSTALACIÓN DE SEÑALIZACIÓN Y DE BANDAS ANTIDESLIZANTES PARA EL HOSPITAL MILITAR CENTRAL</t>
  </si>
  <si>
    <t>YEISON ALBERTO OROZCO ACEVEDO</t>
  </si>
  <si>
    <t>cra. 16 No 50 - 48</t>
  </si>
  <si>
    <t>licitaciones@davincitapetes.com</t>
  </si>
  <si>
    <t>228-2020</t>
  </si>
  <si>
    <t>CIEL INGENIERIA S.A.S</t>
  </si>
  <si>
    <t>MANTENIMIENTO DE HARDWARE Y SOFTWARE PARA EL SISTEMA DIGITURNO DE LA UNIDAD DE SERVICIOS AMBULATORIA DEL HOSPITAL MILITAR CENTRAL</t>
  </si>
  <si>
    <t>Jairo Danilo Guio Cardenas</t>
  </si>
  <si>
    <t>Calle 36 No 24-38</t>
  </si>
  <si>
    <t>gerenciageneral@cielingenieria.com</t>
  </si>
  <si>
    <t>MC-122-2020-HOMIL</t>
  </si>
  <si>
    <t>https://community.secop.gov.co/Public/Tendering/OpportunityDetail/Index?noticeUID=CO1.NTC.1378039&amp;isFromPublicArea=True&amp;isModal=true&amp;asPopupView=true</t>
  </si>
  <si>
    <t>SA-038-2020-HOMIL</t>
  </si>
  <si>
    <t>https://community.secop.gov.co/Public/Tendering/OpportunityDetail/Index?noticeUID=CO1.NTC.1336530&amp;isFromPublicArea=True&amp;isModal=true&amp;asPopupView=true</t>
  </si>
  <si>
    <t>SA-041-2020-HOMIL</t>
  </si>
  <si>
    <t>https://community.secop.gov.co/Public/Tendering/OpportunityDetail/Index?noticeUID=CO1.NTC.1367277&amp;isFromPublicArea=True&amp;isModal=true&amp;asPopupView=true</t>
  </si>
  <si>
    <t>SA-042-2020-HOMIL</t>
  </si>
  <si>
    <t>https://community.secop.gov.co/Public/Tendering/OpportunityDetail/Index?noticeUID=CO1.NTC.1371937&amp;isFromPublicArea=True&amp;isModal=true&amp;asPopupView=true</t>
  </si>
  <si>
    <t>SA-044-2020-HOMIL</t>
  </si>
  <si>
    <t>https://community.secop.gov.co/Public/Tendering/OpportunityDetail/Index?noticeUID=CO1.NTC.1390421&amp;isFromPublicArea=True&amp;isModal=true&amp;asPopupView=true</t>
  </si>
  <si>
    <t>LP-008-2020-HOMIL (Presentación de oferta)</t>
  </si>
  <si>
    <t>https://community.secop.gov.co/Public/Tendering/OpportunityDetail/Index?noticeUID=CO1.NTC.1441491&amp;isFromPublicArea=True&amp;isModal=true&amp;asPopupView=true</t>
  </si>
  <si>
    <t>CD-050-2020-HOMIL</t>
  </si>
  <si>
    <t>https://community.secop.gov.co/Public/Tendering/OpportunityDetail/Index?noticeUID=CO1.NTC.1489402&amp;isFromPublicArea=True&amp;isModal=true&amp;asPopupView=true</t>
  </si>
  <si>
    <t>CM-001-2020-HOMIL</t>
  </si>
  <si>
    <t>https://community.secop.gov.co/Public/Tendering/OpportunityDetail/Index?noticeUID=CO1.NTC.1368202&amp;isFromPublicArea=True&amp;isModal=true&amp;asPopupView=true</t>
  </si>
  <si>
    <t>SAS-047-2020-HOMIL</t>
  </si>
  <si>
    <t>https://community.secop.gov.co/Public/Tendering/OpportunityDetail/Index?noticeUID=CO1.NTC.1427459&amp;isFromPublicArea=True&amp;isModal=true&amp;asPopupView=true</t>
  </si>
  <si>
    <t>https://community.secop.gov.co/Public/Tendering/OpportunityDetail/Index?noticeUID=CO1.NTC.1411305&amp;isFromPublicArea=True&amp;isModal=true&amp;asPopupView=true</t>
  </si>
  <si>
    <t>SA-045-2020-HOMIL</t>
  </si>
  <si>
    <t>https://community.secop.gov.co/Public/Tendering/OpportunityDetail/Index?noticeUID=CO1.NTC.1442328&amp;isFromPublicArea=True&amp;isModal=true&amp;asPopupView=true</t>
  </si>
  <si>
    <t>SA-048-2020-HOMIL</t>
  </si>
  <si>
    <t>MC-131-2020-HOMIL</t>
  </si>
  <si>
    <t>https://community.secop.gov.co/Public/Tendering/OpportunityDetail/Index?noticeUID=CO1.NTC.1486827&amp;isFromPublicArea=True&amp;isModal=true&amp;asPopupView=true</t>
  </si>
  <si>
    <t>MC-157-2020-HOMIL</t>
  </si>
  <si>
    <t>https://community.secop.gov.co/Public/Tendering/OpportunityDetail/Index?noticeUID=CO1.NTC.1493501&amp;isFromPublicArea=True&amp;isModal=true&amp;asPopupView=true</t>
  </si>
  <si>
    <t>MC-126-2020-HOMIL</t>
  </si>
  <si>
    <t>https://community.secop.gov.co/Public/Tendering/OpportunityDetail/Index?noticeUID=CO1.NTC.1498091&amp;isFromPublicArea=True&amp;isModal=true&amp;asPopupView=true</t>
  </si>
  <si>
    <t>MC-153-2020-HOMIL</t>
  </si>
  <si>
    <t>https://community.secop.gov.co/Public/Tendering/OpportunityDetail/Index?noticeUID=CO1.NTC.1498739&amp;isFromPublicArea=True&amp;isModal=true&amp;asPopupView=true</t>
  </si>
  <si>
    <t>233-2020</t>
  </si>
  <si>
    <t>HELPEN S.A.S</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</si>
  <si>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</si>
  <si>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CARLOS ARNUL SATIZABAL AZUERO</t>
  </si>
  <si>
    <t>Carrera 9A No 17-55 Sur Piso 2</t>
  </si>
  <si>
    <t>helpensas@gmail.com</t>
  </si>
  <si>
    <t>230-2020</t>
  </si>
  <si>
    <t xml:space="preserve">INTERSURGICAL </t>
  </si>
  <si>
    <t>SUMINISTRO DE ELEMENTOS DE TERAPIA RESPIRATORIA DESTINADOS A LA ATENCION DE PACIENTES DEL HOSPITAL MILITAR CENTRAL</t>
  </si>
  <si>
    <t>LORRAINE VIVAS MARTINEZ</t>
  </si>
  <si>
    <t>RICHARD MARK WHITLEY</t>
  </si>
  <si>
    <t>KM 2.5 AUTOPISTA MEDELLÍN PARQUE INDUSTRIAL PORTOS SABANA 80 BODEGA 69</t>
  </si>
  <si>
    <t>pedidos@intersurgical.co</t>
  </si>
  <si>
    <t>229-2020</t>
  </si>
  <si>
    <t>NOVATECNICA S.A.S</t>
  </si>
  <si>
    <t>MANTENIMIENTO PREVENTIVO Y CORRECTIVO QUE SEA NECESARIO, INCLUIDO REPUESTOS ORIGINALES NUEVOS NO REMANUFACTURADOS PARA EQUIPO DE ELECTROMIOGRAFIA DE MARCA NIHON KOHDEN DEL SERVICIODE FISIATRIA DEL HOSPITAL MILITAR CENTRAL</t>
  </si>
  <si>
    <t>leydy.cubillos@grupoamarey.com</t>
  </si>
  <si>
    <t>234-2020</t>
  </si>
  <si>
    <t>MANTENIMIENTO PREVENTIVO Y CORRECTIVO QUE SEA NECESARIO, INCLUIDO REPUESTPS ORIGINALES NUEVOS NO REMANUFACTURADOS PARA EQUIPO DE ELECTROMIOGRAFIA DE MARCA NHON KOHDEN DEL SERVICIO DE FISIATRIA DEL HOSPITAL MILITAR CENTRAL</t>
  </si>
  <si>
    <t>CAMILO ALBERTO ESLAVA JACOME</t>
  </si>
  <si>
    <t>MANOHAY COLOMBIA S.A.S</t>
  </si>
  <si>
    <t>ANDRES ANTONIO URRUTIA ESCOBAR</t>
  </si>
  <si>
    <t xml:space="preserve">AV CRA 9 115 06 OF 1806 </t>
  </si>
  <si>
    <t>diego.cicery@straumann.com</t>
  </si>
  <si>
    <t>235-2020</t>
  </si>
  <si>
    <t>INCOMELEC S.A.S</t>
  </si>
  <si>
    <t>MANTENIMIENTO CORRECTIVO INLCUYENDO REPUESTOS ORIGINALES NUEVOS NO REMANUFACTURADOS PARA LOS EQUIPOS MARCA HORUS DEL SISTEMA DE CONTROL DE INGRESO AL PARQUEADERO PUBLICO DEL HOSPITAL MILITAR CENTRAL</t>
  </si>
  <si>
    <t>236-2020</t>
  </si>
  <si>
    <t>ADQUISICION, PREINSTALLACION, INSTALACION Y PUESTA EN FUNCIONAMIIENTO DEL EQUIPO BIOMEDICO VIDEODUODENOSCOPIO MARCA OLYMPUS, CON DESTINO AL SERVICIO GASTROENTEROLOGIA DEL HOSPITAL MILITAR CENTRAL</t>
  </si>
  <si>
    <t>GILBERTO ROMERO ARDILA - HAROLDO JULIAO NACITH</t>
  </si>
  <si>
    <t>231-2020</t>
  </si>
  <si>
    <t>MCO GLOBAL S.A.</t>
  </si>
  <si>
    <t>PRESTACIÓN DE SERVICIOS DE SOPORTE TÉCNICO Y MANTENIMIENTO PARA LOS EQUIPOS DE COMUNICACIÓN DE TELEFONÍA Y CONTAC CENTER MARCA CISCO QUE ACTUALMENTE TIENE EL HOSPITAL MILITAR CENTRAL</t>
  </si>
  <si>
    <t>MIGUEL ARTURO SANCHEZ TORRES</t>
  </si>
  <si>
    <t>Transversal 19A #98-12 of 602</t>
  </si>
  <si>
    <t>jamaya@mcoglobal.net</t>
  </si>
  <si>
    <t>REVISION, MANTENIMIENTO TECNICO PREVENTIVO - CORRECTIVO Y RECARGA  A LOS EXTINTORES DE LAS DIFERENTES AREAS DEL HOSPITAL MILITAR CENTRAL</t>
  </si>
  <si>
    <t>211-2020</t>
  </si>
  <si>
    <t>GRAN IMAGEN S.A.S</t>
  </si>
  <si>
    <t>ADQUISICION DE EQUIPOS DE COMPUTO PARA EL HOSPITAL MILITAR CENTRAL LOTE 1 - EQUIPOS DE COMPUTO TIPO TODO EN UNO TIPO 1</t>
  </si>
  <si>
    <t>DIEGO MAURICIO LOPEZ ORTIZ</t>
  </si>
  <si>
    <t>CALLE 17 # 33-54</t>
  </si>
  <si>
    <t>gerencia@granimagen.com</t>
  </si>
  <si>
    <t>212-2020</t>
  </si>
  <si>
    <t>COMERCIALIZADORA SERLE.COM S.A.S</t>
  </si>
  <si>
    <t>ADQUISICION DE EQUIPOS DE COMPUTO PARA EL HOSPITAL MILITAR CENTRAL LOTE 2 - EQUIPOS DE COMPUTO TIPO TABLET PC</t>
  </si>
  <si>
    <t>RODOLFO ANTONIO ALBARRACIN MEDINA</t>
  </si>
  <si>
    <t>CALLE 14#15-18P4</t>
  </si>
  <si>
    <t>(8)7654505</t>
  </si>
  <si>
    <t>ventasserlecom@gmail.com</t>
  </si>
  <si>
    <t>237-2020</t>
  </si>
  <si>
    <t>COLSUBSIDIO</t>
  </si>
  <si>
    <t>NESTOR ALFONSO FERNANDEZ DE SOTO VALDERRAMA</t>
  </si>
  <si>
    <t>CALLE 26 # 25 50</t>
  </si>
  <si>
    <t>nina.quinones@colsubsidio.com</t>
  </si>
  <si>
    <t>238-2020</t>
  </si>
  <si>
    <t>E DEA NETWORKS S.A.S</t>
  </si>
  <si>
    <t>RENOVACION DEL SOPORTE Y MANTENIMIENTO DEL SOFTWARE DE MONITOREO Y AMPLIACION DEL LICENCIAMIENTO DEL HOSPITAL MILITAR CENTRAL</t>
  </si>
  <si>
    <t>PEDRO ANDRES ECHEVERRI GOMEZ</t>
  </si>
  <si>
    <t>Carrera 7 # 156 - 10 Oficina 1906 Edificio Torre Krystal</t>
  </si>
  <si>
    <t>administrativo@e-dea.co</t>
  </si>
  <si>
    <t>SI-003-2020-HOMIL (Presentación de oferta)</t>
  </si>
  <si>
    <t>https://community.secop.gov.co/Public/Tendering/OpportunityDetail/Index?noticeUID=CO1.NTC.1414914&amp;isFromPublicArea=True&amp;isModal=true&amp;asPopupView=true</t>
  </si>
  <si>
    <t>https://community.secop.gov.co/Public/Tendering/OpportunityDetail/Index?noticeUID=CO1.NTC.1503606&amp;isFromPublicArea=True&amp;isModal=true&amp;asPopupView=true</t>
  </si>
  <si>
    <t>CD-051-2020-HOMIL.</t>
  </si>
  <si>
    <t>https://community.secop.gov.co/Public/Tendering/OpportunityDetail/Index?noticeUID=CO1.NTC.1505208&amp;isFromPublicArea=True&amp;isModal=true&amp;asPopupView=true</t>
  </si>
  <si>
    <t>MC-137-2020-HOMIL</t>
  </si>
  <si>
    <t>MC-141-2020-HOMIL</t>
  </si>
  <si>
    <t>https://community.secop.gov.co/Public/Tendering/OpportunityDetail/Index?noticeUID=CO1.NTC.1466960&amp;isFromPublicArea=True&amp;isModal=true&amp;asPopupView=true</t>
  </si>
  <si>
    <t>LP-009-2020-HOMIL  (Presentación de oferta)</t>
  </si>
  <si>
    <t>https://community.secop.gov.co/Public/Tendering/OpportunityDetail/Index?noticeUID=CO1.NTC.1467820&amp;isFromPublicArea=True&amp;isModal=true&amp;asPopupView=true</t>
  </si>
  <si>
    <t>https://community.secop.gov.co/Public/Tendering/OpportunityDetail/Index?noticeUID=CO1.NTC.1524502&amp;isFromPublicArea=True&amp;isModal=true&amp;asPopupView=true</t>
  </si>
  <si>
    <t>MC-158-2020-HOMIL</t>
  </si>
  <si>
    <t>https://community.secop.gov.co/Public/Tendering/OpportunityDetail/Index?noticeUID=CO1.NTC.1526334&amp;isFromPublicArea=True&amp;isModal=true&amp;asPopupView=true</t>
  </si>
  <si>
    <t>CD-053-HOMIL-2020</t>
  </si>
  <si>
    <t>CD-052-2020-HOMIL</t>
  </si>
  <si>
    <t>https://community.secop.gov.co/Public/Tendering/OpportunityDetail/Index?noticeUID=CO1.NTC.1537483&amp;isFromPublicArea=True&amp;isModal=true&amp;asPopupView=true</t>
  </si>
  <si>
    <t>https://community.secop.gov.co/Public/Tendering/OpportunityDetail/Index?noticeUID=CO1.NTC.1561820&amp;isFromPublicArea=True&amp;isModal=true&amp;asPopupView=true</t>
  </si>
  <si>
    <t>CD-058-2020HOMIL</t>
  </si>
  <si>
    <t>PRESTAR LOS SERVICIOS PARA EL DESARROLLO DEL PLAN INSTITUCIONAL DE BIENESTAR DEL HOSPITAL MILITAR CENTRAL</t>
  </si>
  <si>
    <t>289-2020</t>
  </si>
  <si>
    <t>RISKS INTERNATIONAL S.A.S</t>
  </si>
  <si>
    <t>SERVICIO DE CONSULTA DE LISTAS RESTRICTIVAS Y VINCULANTES PARA LA ADMINISTRACION  Y GESTION DEL RIESGO  DE LAVADO DE ACTIVAS Y FINANCIACION DEL TERRORIMSO QUE APOYE Y TUTELE EL PROCEDIMIENTO DE CONOCIMIENTO DEL CLIENTE E IDENTIFICACION DE TERCEROS EN EL HOSPITAL MILITAR CENTRAL</t>
  </si>
  <si>
    <t>DIEGO LUIS BETANCOURT CORREA</t>
  </si>
  <si>
    <t>ANDRES DAVID NAVARRO PUELLO</t>
  </si>
  <si>
    <t>CARRERA 43 # 22 A 62</t>
  </si>
  <si>
    <t>CONTACTOS@RISKSINT.COM</t>
  </si>
  <si>
    <t>101-2020</t>
  </si>
  <si>
    <t>242-2020</t>
  </si>
  <si>
    <t xml:space="preserve">CARDINN SOCIEDAD POR ACCIONES CIMPLIFICADA </t>
  </si>
  <si>
    <t>ADQUISICIÓN DE DOTACION DE CALZADO PARA LOS EMPLEADOS PUBLICOS DEL HOSPITAL MILITAR CENTRAL QUE DEVENGAN UN INGRESO IGUAL O INFERIOR A DOS SMMLV Y TRABAJADORES OFICIALES</t>
  </si>
  <si>
    <t>LUIS FRANCISCO CARDOZO BARRETO</t>
  </si>
  <si>
    <t>CARRERA 18C No. 24 - 42 SUR</t>
  </si>
  <si>
    <t>cardinnsas@gmail.com</t>
  </si>
  <si>
    <t>245-2020</t>
  </si>
  <si>
    <t>SUMINISTRO DE MATERIAL RADIACTIVO PARA REALIZAR ESTUDIOS DIAGNÓSTICOS, GAMAGRAFÍAS DE LOS DIFERENTES ÓRGANOS Y SISTEMAS, PARA ESTUDIO DE TUMORES NEUROENDOCRINOS, NANOCOLOIDE Y DTPA 1-5 mCi PARA EL SERVICIO DE MEDICINA NUCLEAR DEL HOSPITAL MILITAR CENTRAL</t>
  </si>
  <si>
    <t>239-2020</t>
  </si>
  <si>
    <t>CONTROL DE CALIDAD PRUEBA DE PRECISIÓN DE LOS ACTIVÍMETROS MARCA CAPINTEC</t>
  </si>
  <si>
    <t>285-2020</t>
  </si>
  <si>
    <t>LIBARDO ENRIQUE LOBATO SUAREZ</t>
  </si>
  <si>
    <t>SERVICIOS PROFESIONALES DE UN MEDICO ESPECIALISTA EN GASTROENTEROLOGÍA PARA EL HOSPITAL MILITAR CENTRAL</t>
  </si>
  <si>
    <t>JULIAO NACITH HAROLDO</t>
  </si>
  <si>
    <t>Kra 72 a # 24 - 72 balcones de salitre torre 7 apartamento 602</t>
  </si>
  <si>
    <t>libar1982@hotmail.com</t>
  </si>
  <si>
    <t>286-2020</t>
  </si>
  <si>
    <t xml:space="preserve">SERVICIOS PROFESIONALES DE UN MEDICO ESPECIALISTA EN GASTROENTEROLOGIA PARA EL HOSPITAL MILITAR CENTRAL </t>
  </si>
  <si>
    <t>orlando salinas perdomo</t>
  </si>
  <si>
    <t>Trans 3 No. 51-16</t>
  </si>
  <si>
    <t>orsal204@hotmail.com</t>
  </si>
  <si>
    <t>MC-172- 2020-HOMIL</t>
  </si>
  <si>
    <t>https://community.secop.gov.co/Public/Tendering/OpportunityDetail/Index?noticeUID=CO1.NTC.1557167&amp;isFromPublicArea=True&amp;isModal=true&amp;asPopupView=true</t>
  </si>
  <si>
    <t>MC-171-2020-HOMIL</t>
  </si>
  <si>
    <t>https://community.secop.gov.co/Public/Tendering/OpportunityDetail/Index?noticeUID=CO1.NTC.1557630&amp;isFromPublicArea=True&amp;isModal=true&amp;asPopupView=true</t>
  </si>
  <si>
    <t>MC-177-2020-HOMIL</t>
  </si>
  <si>
    <t>https://community.secop.gov.co/Public/Tendering/OpportunityDetail/Index?noticeUID=CO1.NTC.1567612&amp;isFromPublicArea=True&amp;isModal=true&amp;asPopupView=true</t>
  </si>
  <si>
    <t>SI-004-2020-HOMIL</t>
  </si>
  <si>
    <t>https://community.secop.gov.co/Public/Tendering/OpportunityDetail/Index?noticeUID=CO1.NTC.1462469&amp;isFromPublicArea=True&amp;isModal=true&amp;asPopupView=true</t>
  </si>
  <si>
    <t>CD-060-2020-HOMIL</t>
  </si>
  <si>
    <t>https://community.secop.gov.co/Public/Tendering/OpportunityDetail/Index?noticeUID=CO1.NTC.1584972&amp;isFromPublicArea=True&amp;isModal=true&amp;asPopupView=true</t>
  </si>
  <si>
    <t>290-2020</t>
  </si>
  <si>
    <t>INSTITUTO DISTRITAL DE CIENCIA BIOTECNOLOGIA E INNOVACION EN SALUD</t>
  </si>
  <si>
    <t>CONTRATAR LA PRESTACIÓN DEL SERVICIO DE IRRADIACIÓN DE COMPONENTES SANGUÍNEOS DESTINADOS A LA ATENCIÓN DE LOS PACIENTES DE PEDIATRÍA DEL HOSPITAL MILITAR CENTRAL Y EL SUMINISTRO DE COMPONENTES SANGUÍNEOS PARA ATENDER LA DEMANDA DE TRANSFUSIÓN CUANDO EL BANCO DE SANGRE DEL HOSPITAL NO CUENTE CON ELLOS</t>
  </si>
  <si>
    <t>BERNARDO ARMANDO CAMACHO RODRÍGUEZ</t>
  </si>
  <si>
    <t>CARRERA 32 # 12-81 EDIFICIO HEMOCENTRO</t>
  </si>
  <si>
    <t>bacamacho@idcbis.org.co</t>
  </si>
  <si>
    <t>SUMINISTRO E INSTALACIÓN DE SEÑALIZACIÓN ARQUITECTÓNICA, DE SEGURIDAD Y ADHESIVOS PARA LOS EDIFICIOS DEL HOSPITAL MILITAR</t>
  </si>
  <si>
    <t>291-2020</t>
  </si>
  <si>
    <t>ALIADOS DE COLOMBIA S.A</t>
  </si>
  <si>
    <t>JENNY PAOLA TORRES GOMEZ</t>
  </si>
  <si>
    <t>CARRERA 102A No 71C - 31</t>
  </si>
  <si>
    <t>aliadosdecolombia@gmail.com</t>
  </si>
  <si>
    <t>296-2020</t>
  </si>
  <si>
    <t>PRESTACIÓN DE SERVICIOS PROFESIONALES PARA LA REALIZACIÓN, ACTUALIZACIÓN Y DETERMINACIÓN DEL CÁLCULO ACTUARIAL DEL VALOR TOTAL DEL PASIVO PENSIONAL DEL HOSPITAL MILITAR CENTRAL (OBLIGACIONES PENSIONALES - PENSIONES, BONOS PENSIONALES, CUOTAS PARTES PENSIONALES Y OTRAS), EN NORMA LOCAL E INTERNACIONAL, CON DATOS CONSOLIDADOS A 31 DE DICIEMBRE DE 2020</t>
  </si>
  <si>
    <t>SOLUCIONES Y GESTION S.A.S</t>
  </si>
  <si>
    <t>CILIA BELEN VIVIAS GOMEZ - GUSTAVO ADOLFO GALVIS PARADA</t>
  </si>
  <si>
    <t>JENNY JUDITH MORENO VEGA</t>
  </si>
  <si>
    <t>CLL 9C BIS 68G 29 of.4-401</t>
  </si>
  <si>
    <t>soluciones@solucionesygestionsas.com</t>
  </si>
  <si>
    <t>105-2020</t>
  </si>
  <si>
    <t>SUMINISTRO DE ELEMENTOS, INSUMOS Y DISPOSITIVOS MÉDICOS PARA LOS PROCEDIMIENTOS DE CONSULTA Y PROCEDIMIENTOS QUIRÚRGICOS DEL SERVICIO DE OFTALMOLOGIA DEL HOSPITAL MILITAR CENTRAL</t>
  </si>
  <si>
    <t>RESTREPO COMERCIAL INTERANDINA CIA LTDA</t>
  </si>
  <si>
    <t>MARTHA LUCIA PINEDA ARIAS</t>
  </si>
  <si>
    <t>AV CLL 80 69-70 BOD 31</t>
  </si>
  <si>
    <t>cfigueroa@restrepocomercial.com</t>
  </si>
  <si>
    <t>108-2020</t>
  </si>
  <si>
    <t>232-2020</t>
  </si>
  <si>
    <t>ADQUISICIÓN DE CINTAS (NUEVAS NO REMANOFACTURADAS) PARA LAS IMPRESORAS MARCA DATA CARD DEL HOSPITAL MILITAR CENTRAL</t>
  </si>
  <si>
    <t>IDENTIFICACION PLASTICA S.A</t>
  </si>
  <si>
    <t>JAIME CONCHA SAMPER</t>
  </si>
  <si>
    <t>CALLE 75 N 11 74</t>
  </si>
  <si>
    <t>gerenciacomercial@veriddica.com</t>
  </si>
  <si>
    <t>240-2020</t>
  </si>
  <si>
    <t>HOLMA DUVAN BASLLESTEROS GOMEZ</t>
  </si>
  <si>
    <t>PRESTACION DE SERVICIOS PROFESIONALES DE PERSONAL MEDICO ESPECIALIZADO DE RADIOTERAPIA ONCOLOGICA Y/O RADIOTERAPIA PARA EL SERVICIO DE RADIOTERAPIA DEL HOSPITAL MILITAR CENTRAL</t>
  </si>
  <si>
    <t>PAULA ANDREA GAITAN ROJAS</t>
  </si>
  <si>
    <t>Holman Duvan Ballesteros Gomez</t>
  </si>
  <si>
    <t>Calle 33 No 6-37</t>
  </si>
  <si>
    <t>duvanballesteros@gmail.com</t>
  </si>
  <si>
    <t>241-2020</t>
  </si>
  <si>
    <t xml:space="preserve">RICARDO ANTONIO SANCHEZ FORERO </t>
  </si>
  <si>
    <t>PRESTACIÓN DE SERVICIOS PROFESIONALES DE PERSONAL MÉDICO ESPECIALIZADO EN RADIOTERAPIA ONCOLOGICA Y/O RADIOTERAPIA PARA EL SERVICIO DE RADIOTERAPIA DEL HOSPITAL MILITAR CENTRAL</t>
  </si>
  <si>
    <t>Ricardo Antonio Sanchez Forero</t>
  </si>
  <si>
    <t>Km 2.5 via Cajica Chia Hacienda Fontanar Tagua casa 74</t>
  </si>
  <si>
    <t>rsanchez3004@yahoo.com</t>
  </si>
  <si>
    <t>300-2020</t>
  </si>
  <si>
    <t>SUMINISTRO DE REPUESTOS (BATERÍAS PARA EQUIPOS BIOMÉDICOS) NUEVOS ORIGINALES NO REMANO FACTURADOS PARA EQUIPOS BIOMÉDICOS (MONITORES, ELECTROCARDIÓGRAFO, DESFIBRILADORES, PRUEBAS DE ESFUERZO, MESAS QUIRÚRGICAS, BALANZAS Y BASCULAS, EQUIPOS BIOMÉDICOS QUE PARA SU FUNCIONAMIENTO DEPENDAN O REQUIERAN BATERÍAS DEL HOSPITAL MILITAR CENTRAL</t>
  </si>
  <si>
    <t>297-2020</t>
  </si>
  <si>
    <t>ADQUISICIÓN DE SENSORES DE PULSO OXIMETRÍA EN CONDICIONES DE MOVIMIENTO Y BAJA PERFUSIÓN CON CINTA ADHESIVA ADICIONAL PARA LA UNIDAD DE CUIDADO INTENSIVO NEONATAL Y PEDIÁTRICO DEL HOSPITAL MILITAR CENTRAL</t>
  </si>
  <si>
    <t>LADYS MARIA IZQUIERDO</t>
  </si>
  <si>
    <t>295-2020</t>
  </si>
  <si>
    <t>ALLERS S.A</t>
  </si>
  <si>
    <t>LA ADQUISICIÓN DE ELEMENTOS PARA LA REDUCCIÓN, RESPUESTA Y RECUPERACIÓN DE EMERGENCIAS, CALAMIDAD PÚBLICA Y DESASTRES DENTRO Y FUERA DE LAS INSTALACIONES DEL HOSPITAL MILITAR CENTRAL.</t>
  </si>
  <si>
    <t>Juliette Anneliese Allers Tejada</t>
  </si>
  <si>
    <t>Carrera 67 Nro 1B-35</t>
  </si>
  <si>
    <t>contratacioncomercial@allers.com.co</t>
  </si>
  <si>
    <t>299-2020</t>
  </si>
  <si>
    <t>SUMINISTRO DE ESTUCHES PARA EL CONTROL DE CALIDAD EXTERNO PARA EL ÁREA DE INMUNOSEROLOGÍA DEL BANCO DE SANGRE DEL HOSPITAL MILITAR CENTRAL</t>
  </si>
  <si>
    <t>CARRERA 7 # 67-39 OFC 218</t>
  </si>
  <si>
    <t>mercadeo@proasecal.com</t>
  </si>
  <si>
    <t>305-2020</t>
  </si>
  <si>
    <t>INGENIERIA DOMOTICA HJC S.A.S</t>
  </si>
  <si>
    <t>MANTENIMIENTO PREVENTIVO, CORRECTIVO INCLUYENDO REPUESTOS ORIGINALES, NUEVOS, NO REMANUFACTURADOS PARA EL SISTEMA DE CIRCUITO CERRADO E ILUMINACION DEL PARQUEDERO PUBLICO DEL HOSPITAL MILITAR CENTRAL</t>
  </si>
  <si>
    <t>HUGO JAVIER CAICEDO CASTILLO</t>
  </si>
  <si>
    <t>proyectos.ingdomotica@gmail.com</t>
  </si>
  <si>
    <t>Cra 111D No. 70D-24</t>
  </si>
  <si>
    <t>278-2020</t>
  </si>
  <si>
    <t>HELVER HERNANDO CARDENAS HOLGUIN</t>
  </si>
  <si>
    <t>PRESTACIÓN DE SERVICIOS PROFESIONALES COMO MÉDICO FAMILIAR EN EL SERVICIO DE URGENCIAS DEL HOSPITAL MILITAR CENTRAL</t>
  </si>
  <si>
    <t>ANDRES JIMENEZ MONTEALEGRE</t>
  </si>
  <si>
    <t>HELVER HERNANDO CÁRDENAS HOLGUÍN</t>
  </si>
  <si>
    <t>CARRERA 89 # 19 a - 50 INTERIOR 1 APARTAMENTO 307</t>
  </si>
  <si>
    <t>drengelbert75@yahoo.es</t>
  </si>
  <si>
    <t>277-2020</t>
  </si>
  <si>
    <t>FABIAN GONZALO CABALLERO</t>
  </si>
  <si>
    <t>FABIAN GONZALO CABALLERO HERRERA</t>
  </si>
  <si>
    <t>TRASVERSAL 80 # 215-30 CASA 3 MORAVERDE 2</t>
  </si>
  <si>
    <t>fabian-caballero@juanncorpas.edu.co</t>
  </si>
  <si>
    <t>JUAN CARLOS LUQUE - RICARDO SILVA RUEDA - CAMILO ALBERTO ESLAVA JACOME - JOSE IGNACIO SANCHEZ - RAMON BUENO</t>
  </si>
  <si>
    <t>304-2020</t>
  </si>
  <si>
    <t>LILIANA MARLENY LOPEZ MURCIA</t>
  </si>
  <si>
    <t>PRESTACIÓN DE SERVICIOS PROFESIONALES DE UN MÉDICO ESPECIALISTA EN GENÉTICA HUMANA PARA EL SERVICIO DE PATOLOGIA DEL HOSPITAL MILITAR CENTRAL</t>
  </si>
  <si>
    <t>Liliana Marleny López Murcia</t>
  </si>
  <si>
    <t>carrera 12 20 A 121 Torre 8 Apto 403</t>
  </si>
  <si>
    <t>gigalop@gmail.com</t>
  </si>
  <si>
    <t>279-2020</t>
  </si>
  <si>
    <t>MARCELIANO MENDIVELSO OJEDA</t>
  </si>
  <si>
    <t>carrera 56 152B 60 apto 702 torre 1</t>
  </si>
  <si>
    <t>marcelomendivelso@hotmail.com</t>
  </si>
  <si>
    <t>280-2020</t>
  </si>
  <si>
    <t>ANGELA ESTEFANIA MURCIA ORJUELA</t>
  </si>
  <si>
    <t>CALLE 25 B 72 80</t>
  </si>
  <si>
    <t>estefa_mo@hotmail.com</t>
  </si>
  <si>
    <t>281-2020</t>
  </si>
  <si>
    <t>JOHANA PAOLA CARRANZA CEPEDA</t>
  </si>
  <si>
    <t>CRA 56 A # 74- 31</t>
  </si>
  <si>
    <t>dra.paolacarranzac@gmail.com</t>
  </si>
  <si>
    <t>282-2020</t>
  </si>
  <si>
    <t>SANTOS FIDEL GONGORA TIRADO</t>
  </si>
  <si>
    <t>Santos Fidel Gongora Tirado</t>
  </si>
  <si>
    <t>Tv 93 22D-35 Ca 88 Modelia Imperial Casas Et I</t>
  </si>
  <si>
    <t>santosgongora@yahoo.com</t>
  </si>
  <si>
    <t>283-2020</t>
  </si>
  <si>
    <t>NESTOR AUGUSTO TORRES RODRIGUEZ</t>
  </si>
  <si>
    <t>Néstor Augusto Torres Rodríguez</t>
  </si>
  <si>
    <t>Calle 12a # 71c-60 Apt 626 Torre 7</t>
  </si>
  <si>
    <t>natorres1972@hotmail.com</t>
  </si>
  <si>
    <t>284-2020</t>
  </si>
  <si>
    <t>ARIEL RODRIGUEZ PARRA</t>
  </si>
  <si>
    <t>Calle 175 N° 17A11 Casa 1</t>
  </si>
  <si>
    <t>arroxim@hotmail.com</t>
  </si>
  <si>
    <t>244-2020</t>
  </si>
  <si>
    <t>IMPORTADORA COLOMBIANA DE ARTICULOS ESPECIALES S.A.S</t>
  </si>
  <si>
    <t>LA ADQUISICIÓN DE 2 CARROS TRANSPORTADORES DE MUESTRAS Y TEJIDOS DE PATOLOGÍA PARA EL HOSPITAL MILITAR CENTRAL</t>
  </si>
  <si>
    <t>ANA LUCIA SIERRA MURCIA</t>
  </si>
  <si>
    <t>Calle 57B Sur 62-92 Int. 73</t>
  </si>
  <si>
    <t>administracion@imcare.com.co</t>
  </si>
  <si>
    <t>298-2020</t>
  </si>
  <si>
    <t>SANOFI - AVENTIS DE COLOMBIA S.A</t>
  </si>
  <si>
    <t>SUMINISTRO DE MEDICAMENTOS DE ALTO COSTO (IMIGLUCERASA 400 UI) PARA PACIENTES DEL HOSPITAL MILITAR CENTRAL</t>
  </si>
  <si>
    <t>Mauricio Boterp Caicedo</t>
  </si>
  <si>
    <t>Trasv 23 No. 97-73 piso 9 - Bogotá D.C.</t>
  </si>
  <si>
    <t>jennyalejandra.rojas@sanofi.com</t>
  </si>
  <si>
    <t>MC-068-2020-HOMIL</t>
  </si>
  <si>
    <t>https://community.secop.gov.co/Public/Tendering/OpportunityDetail/Index?noticeUID=CO1.NTC.1247373&amp;isFromPublicArea=True&amp;isModal=true&amp;asPopupView=true</t>
  </si>
  <si>
    <t>MC-150-2020-HOMIL</t>
  </si>
  <si>
    <t>https://community.secop.gov.co/Public/Tendering/OpportunityDetail/Index?noticeUID=CO1.NTC.1463860&amp;isFromPublicArea=True&amp;isModal=true&amp;asPopupView=true</t>
  </si>
  <si>
    <t>CD-066-2020-HOMIL</t>
  </si>
  <si>
    <t>https://community.secop.gov.co/Public/Tendering/OpportunityDetail/Index?noticeUID=CO1.NTC.1581006&amp;isFromPublicArea=True&amp;isModal=true&amp;asPopupView=true</t>
  </si>
  <si>
    <t>CD-0066-2020-HOMIL</t>
  </si>
  <si>
    <t>https://community.secop.gov.co/Public/Tendering/OpportunityDetail/Index?noticeUID=CO1.NTC.1584949&amp;isFromPublicArea=True&amp;isModal=true&amp;asPopupView=true</t>
  </si>
  <si>
    <t>MC-170-2020-HOMIL</t>
  </si>
  <si>
    <t>https://community.secop.gov.co/Public/Tendering/OpportunityDetail/Index?noticeUID=CO1.NTC.1556245&amp;isFromPublicArea=True&amp;isModal=true&amp;asPopupView=true</t>
  </si>
  <si>
    <t>MC-176 - 2020-HOMIL</t>
  </si>
  <si>
    <t>https://community.secop.gov.co/Public/Tendering/OpportunityDetail/Index?noticeUID=CO1.NTC.1563234&amp;isFromPublicArea=True&amp;isModal=true&amp;asPopupView=true</t>
  </si>
  <si>
    <t>MC-174 -2020-HOMIL</t>
  </si>
  <si>
    <t>https://community.secop.gov.co/Public/Tendering/OpportunityDetail/Index?noticeUID=CO1.NTC.1557174&amp;isFromPublicArea=True&amp;isModal=true&amp;asPopupView=true</t>
  </si>
  <si>
    <t>MC-175-2020-HOMIL</t>
  </si>
  <si>
    <t>https://community.secop.gov.co/Public/Tendering/OpportunityDetail/Index?noticeUID=CO1.NTC.1561786&amp;isFromPublicArea=True&amp;isModal=true&amp;asPopupView=true</t>
  </si>
  <si>
    <t>MC-164-2020-HOMIL</t>
  </si>
  <si>
    <t>https://community.secop.gov.co/Public/Tendering/OpportunityDetail/Index?noticeUID=CO1.NTC.1589227&amp;isFromPublicArea=True&amp;isModal=true&amp;asPopupView=true</t>
  </si>
  <si>
    <t>https://community.secop.gov.co/Public/Tendering/OpportunityDetail/Index?noticeUID=CO1.NTC.1592012&amp;isFromPublicArea=True&amp;isModal=true&amp;asPopupView=true</t>
  </si>
  <si>
    <t>CD-054-2020-HOMIL</t>
  </si>
  <si>
    <t>https://community.secop.gov.co/Public/Tendering/OpportunityDetail/Index?noticeUID=CO1.NTC.1590540&amp;isFromPublicArea=True&amp;isModal=true&amp;asPopupView=true</t>
  </si>
  <si>
    <t>CD-064-2020-HOMIL</t>
  </si>
  <si>
    <t>MC-178-2020-HOMIL</t>
  </si>
  <si>
    <t>https://community.secop.gov.co/Public/Tendering/OpportunityDetail/Index?noticeUID=CO1.NTC.1577219&amp;isFromPublicArea=True&amp;isModal=true&amp;asPopupView=true</t>
  </si>
  <si>
    <t>SA-051-2020-HOMIL</t>
  </si>
  <si>
    <t>https://community.secop.gov.co/Public/Tendering/OpportunityDetail/Index?noticeUID=CO1.NTC.1514897&amp;isFromPublicArea=True&amp;isModal=true&amp;asPopupView=true</t>
  </si>
  <si>
    <t>CD-068-2020-HOMIL</t>
  </si>
  <si>
    <t>https://community.secop.gov.co/Public/Tendering/OpportunityDetail/Index?noticeUID=CO1.NTC.1607713&amp;isFromPublicArea=True&amp;isModal=true&amp;asPopupView=true</t>
  </si>
  <si>
    <t>MC-167-2020-HOMIL</t>
  </si>
  <si>
    <t>https://community.secop.gov.co/Public/Tendering/OpportunityDetail/Index?noticeUID=CO1.NTC.1569653&amp;isFromPublicArea=True&amp;isModal=true&amp;asPopupView=true</t>
  </si>
  <si>
    <t>266-2020</t>
  </si>
  <si>
    <t>XABIER RIASCOS BENAVIDES</t>
  </si>
  <si>
    <t>PRESTACIÓN DE SERVICIOS PROFESIONALES COMO MEDICO GENERAL PARA EL ÁREA DE URGENCIAS DEL HOSPITAL MILITAR CENTRAL</t>
  </si>
  <si>
    <t>xabier2390@hotmail.com</t>
  </si>
  <si>
    <t>Carrera 7 N° 48-03</t>
  </si>
  <si>
    <t>267-2020</t>
  </si>
  <si>
    <t>JUAN DAVID RICAURTE ESCAMILLA</t>
  </si>
  <si>
    <t>Calle 82 N° 112f10</t>
  </si>
  <si>
    <t>juan.ricaurtees@gmail.com</t>
  </si>
  <si>
    <t>268-2020</t>
  </si>
  <si>
    <t>LAURA CRISTINA RODRIGUEZ BRAVO</t>
  </si>
  <si>
    <t>Laura Cristina Rodriguez Bravo</t>
  </si>
  <si>
    <t>calle 168 #8h- 40</t>
  </si>
  <si>
    <t>laurarobr@gmail.com</t>
  </si>
  <si>
    <t>269-2020</t>
  </si>
  <si>
    <t>JUAN SEBASTIAN RODRIGUEZ</t>
  </si>
  <si>
    <t>CALLE 22 BIS # 48-20</t>
  </si>
  <si>
    <t>jsroca24@gmail.com</t>
  </si>
  <si>
    <t>270-2020</t>
  </si>
  <si>
    <t>CHABELY RODRIGUEZ GRACIA</t>
  </si>
  <si>
    <t>CALLE 46 # 3 - 35 APTO 315</t>
  </si>
  <si>
    <t>chabe9519@gmail.com</t>
  </si>
  <si>
    <t>271-2020</t>
  </si>
  <si>
    <t>ELIAS DAVID RUEDA ABAUNZA</t>
  </si>
  <si>
    <t>CARRERA 57 # 53-50 INT 6 A - 144</t>
  </si>
  <si>
    <t>ELIASRUEDA87@HOTMAIL.COM</t>
  </si>
  <si>
    <t>272-2020</t>
  </si>
  <si>
    <t>ESTEFANIA SAIZ GUZMAN</t>
  </si>
  <si>
    <t>CALLE 105 # 21-82</t>
  </si>
  <si>
    <t>estefaniasaizguzman@gmail.com</t>
  </si>
  <si>
    <t>273-2020</t>
  </si>
  <si>
    <t>JORGE SALCEDO ROBLES</t>
  </si>
  <si>
    <t>CARRERA 13 B # 161-84</t>
  </si>
  <si>
    <t>jorgesalcedorobles@gmail.com</t>
  </si>
  <si>
    <t>274-2020</t>
  </si>
  <si>
    <t>LAURA ANDREA SINUCO RUEDA</t>
  </si>
  <si>
    <t>Carrera 20 N° 63C70</t>
  </si>
  <si>
    <t>laurasinucor@gmail.com</t>
  </si>
  <si>
    <t>275-2020</t>
  </si>
  <si>
    <t>MARIA CAMILA VACA SANDOVAL</t>
  </si>
  <si>
    <t>Cra 28 A No 49 A - 79 APTO 202</t>
  </si>
  <si>
    <t>mariacamila_v@hotmail.com</t>
  </si>
  <si>
    <t>276-2020</t>
  </si>
  <si>
    <t>ARNOLD STEVEN GELVES RINCON</t>
  </si>
  <si>
    <t>calle 63 sur n. 64 - 90 int 1141</t>
  </si>
  <si>
    <t>s.mash94@hotmail.com</t>
  </si>
  <si>
    <t>294-2020</t>
  </si>
  <si>
    <t>STRYKER COLOMBIA S.A.S</t>
  </si>
  <si>
    <t>ADQUISICION DE INSTRUMENTAL QUIRURGICO PARA EL SERVICIO DE SALAS DE CIRUGIA DEL HOSPITAL MILITAR CENTRAL</t>
  </si>
  <si>
    <t>CAROLINA MARIA CARDENAS LOPEZ</t>
  </si>
  <si>
    <t>Avenida Calle 82 No. 10-33 Oficina 401</t>
  </si>
  <si>
    <t>edwin.benjumea@stryker.com</t>
  </si>
  <si>
    <t>302-2020</t>
  </si>
  <si>
    <t>ANULADO</t>
  </si>
  <si>
    <t>CONTRATISTA</t>
  </si>
  <si>
    <t>255-2020</t>
  </si>
  <si>
    <t>FELIPE ESTEBAN GARCIA SALAMANCA</t>
  </si>
  <si>
    <t>av cll 116 # 20-50 apto 505</t>
  </si>
  <si>
    <t>fegsalamanca@gmail.com</t>
  </si>
  <si>
    <t>256-2020</t>
  </si>
  <si>
    <t>SEBASTIAN GOMEZ RAMIREZ</t>
  </si>
  <si>
    <t>TRANSVERSAL 4 #52B64</t>
  </si>
  <si>
    <t>sebastian.gomezr@hotmail.com</t>
  </si>
  <si>
    <t>257-2020</t>
  </si>
  <si>
    <t>JONHATAN GUILLERMO JIMENEZ CHIMA</t>
  </si>
  <si>
    <t>Jonhatan Guillermo Jiménez Chimá</t>
  </si>
  <si>
    <t>Calle 145 #47-40</t>
  </si>
  <si>
    <t>jonhatan928@gmail.com</t>
  </si>
  <si>
    <t>258-2020</t>
  </si>
  <si>
    <t>KAREN VIVIANA LUENGAS ROJAS</t>
  </si>
  <si>
    <t>Karen Viviana Luengas Rojas</t>
  </si>
  <si>
    <t>Carrera 10 #54a- 48</t>
  </si>
  <si>
    <t>krnlu14@gmail.com</t>
  </si>
  <si>
    <t>259-2020</t>
  </si>
  <si>
    <t>MARIA CAMILA LUNA HERNANDEZ</t>
  </si>
  <si>
    <t>Calle 44 N° 8-11</t>
  </si>
  <si>
    <t>macaluhe@gmail.com</t>
  </si>
  <si>
    <t>260-2020</t>
  </si>
  <si>
    <t>MATEO SEBASTIAN MUÑOZ CABRERA</t>
  </si>
  <si>
    <t>Carrera 35Bis N° 60-45</t>
  </si>
  <si>
    <t>mateo9418@hotmail.com</t>
  </si>
  <si>
    <t>261-2020</t>
  </si>
  <si>
    <t>MARCOS ELIAS NAVARRO ARAUJO</t>
  </si>
  <si>
    <t>TRANSVERSAL 3 N° 48A-27</t>
  </si>
  <si>
    <t>mna051@hotmail.com</t>
  </si>
  <si>
    <t>262-2020</t>
  </si>
  <si>
    <t>MANUEL AORDUZ VEGA</t>
  </si>
  <si>
    <r>
      <t> </t>
    </r>
    <r>
      <rPr>
        <sz val="8"/>
        <color rgb="FF666666"/>
        <rFont val="Arial"/>
        <family val="2"/>
      </rPr>
      <t>Manuela Orduz Vega</t>
    </r>
  </si>
  <si>
    <t>Cra 80a # 17-85</t>
  </si>
  <si>
    <t>manu.orduz93@gmail.com</t>
  </si>
  <si>
    <t>263-2020</t>
  </si>
  <si>
    <t>DIANA CAROLINA PADILLA PEÑARANDA</t>
  </si>
  <si>
    <t>diana padilla peñaranda</t>
  </si>
  <si>
    <t>calle 106#45-22 apartamento 403</t>
  </si>
  <si>
    <t>dianacpadilla21@gmail.com</t>
  </si>
  <si>
    <t>265-2020</t>
  </si>
  <si>
    <t>ELAN REDONDO</t>
  </si>
  <si>
    <t>ELAN DAVID REDONDO PEREZ</t>
  </si>
  <si>
    <t>TRANSVERSAL 4 #52 A - 33</t>
  </si>
  <si>
    <t>EDAVIDREDONDO@HOTMAIL.COM</t>
  </si>
  <si>
    <t>246-2020</t>
  </si>
  <si>
    <t>LUISA FERNANDA ACERO MUÑOZ</t>
  </si>
  <si>
    <t>CALLE 11 C # 73-82</t>
  </si>
  <si>
    <t>luisaferacero@hotmail.com</t>
  </si>
  <si>
    <t>247-2020</t>
  </si>
  <si>
    <t>SILVANA ARINA ALVARES CUMPLIDO</t>
  </si>
  <si>
    <t>SILVANA ARINDA ALVAREZ CUMPLIDO</t>
  </si>
  <si>
    <t>bittertears26@yahoo.com</t>
  </si>
  <si>
    <t>CRA 16 # 136 - 81</t>
  </si>
  <si>
    <t>248-2020</t>
  </si>
  <si>
    <t>VICTOR ANDRES CAMACHO RAMIREZ</t>
  </si>
  <si>
    <t>victor camacho</t>
  </si>
  <si>
    <t>cra 4 56a 56</t>
  </si>
  <si>
    <t>mdandresramirez@gmail.com</t>
  </si>
  <si>
    <t>249-2020</t>
  </si>
  <si>
    <t>LAURA VANESA CAMPOS FIGUEREDO</t>
  </si>
  <si>
    <t>Laura Vanessa Campos Figueredo</t>
  </si>
  <si>
    <t>Carrera 7ma 47 .63</t>
  </si>
  <si>
    <t>camposf.laura@gmail.com</t>
  </si>
  <si>
    <t>250-2020</t>
  </si>
  <si>
    <t>DANIEL ALFONSO CANCINO BORBON</t>
  </si>
  <si>
    <t>Daniel Alfonso Cancino Borbón</t>
  </si>
  <si>
    <t>Calle 24D # 43A - 34 Apto 302</t>
  </si>
  <si>
    <t>danielcan.16@gmail.com</t>
  </si>
  <si>
    <t>251-2020</t>
  </si>
  <si>
    <t>MARIA LEJANDRA CARIAGA</t>
  </si>
  <si>
    <t>maria alejandra cariaga bustamante</t>
  </si>
  <si>
    <t>calle 168 # 14 b -45</t>
  </si>
  <si>
    <t>marycb-3@hotmail.com</t>
  </si>
  <si>
    <t>252-2020</t>
  </si>
  <si>
    <t>DIEGO FERNANDO CASTILLA SABOGAL</t>
  </si>
  <si>
    <t>carrera 69 b 24 b 55 torre 8 apto 503</t>
  </si>
  <si>
    <t>diegofcastilla@gmail.com</t>
  </si>
  <si>
    <t>253-2020</t>
  </si>
  <si>
    <t>MARIA CLAUDIA COREA VILLAREAL</t>
  </si>
  <si>
    <t>María Claudia Correa Villarreal</t>
  </si>
  <si>
    <t>Carrera 6ta # 45 - 25 Apto 712</t>
  </si>
  <si>
    <t>mclaudiacorrea.md@gmail.com</t>
  </si>
  <si>
    <t>254-2020</t>
  </si>
  <si>
    <t>MARIA ALEJANDRA FAJARDO PERDOMO</t>
  </si>
  <si>
    <t>Calle 133 N° 58-47</t>
  </si>
  <si>
    <t>mariaalejandra2424@hotmail.com</t>
  </si>
  <si>
    <t>309-2020</t>
  </si>
  <si>
    <t>HAYDEE PATRICIA FAJARDO PERDOMO</t>
  </si>
  <si>
    <t>PRESTACIÓN DE SERVICIOS PROFESIONALES DE UN (1) MÉDICO RADIÓLOGO PARA EL SERVICIO DE RADIOLOGIA QUE REALICE ANÁLISIS E INTERPRETACIÓN Y REPORTE DE LAS IMÁGENES OBTENIDAS MEDIANTE RESONANCIA MAGNÉTICA, TOMOGRAFÍA COMPUTARIZADA, ECOGRAFÍA, DOPPLER, RADIOLOGÍA CONVENCIONAL, Y ESTUDIOS ESPECIALES PARA EL HOSPITAL MILITAR CENTRAL</t>
  </si>
  <si>
    <t>haydee patricia fajardo</t>
  </si>
  <si>
    <t>calle24B No 71a-53 Torre 2 apto 904 bogota</t>
  </si>
  <si>
    <t>patriciafajardo.radiologia@gmail.com</t>
  </si>
  <si>
    <t>243-2020</t>
  </si>
  <si>
    <t>CORPORACION MEDICO QUIRURGICA DE COLOMBIA - CORPMED</t>
  </si>
  <si>
    <t>LUIS FERNANDO NUÑEZ</t>
  </si>
  <si>
    <t>Andres Ricardo Barragan Ortiz</t>
  </si>
  <si>
    <t>corp-med@hotmail.com</t>
  </si>
  <si>
    <t>287-2020</t>
  </si>
  <si>
    <t>FREDDY ERNESTOO VILLAMIZAR BENESH</t>
  </si>
  <si>
    <t>PRESTACION DE SERVICIOS PROFESIONALES ESPECIALIZADOS EN CIRUGIa DE TORAX CON CUBRIMIENTPO DE LAS AREAS DE CONSULTA EXTERNA, URGENCIAS, HOSPITALIZACION Y CIRUGIA TANTO ELECTIVA COMO DE URGENCIAS, ACTIVIDAD DOCENTE Y DE INVESTIGACION</t>
  </si>
  <si>
    <t>FREDY ERNESTO VILLAMIZAR BENESCH</t>
  </si>
  <si>
    <t>CALLE 93A # 19 / 39 APT. 806</t>
  </si>
  <si>
    <t>ernivil@gmail.com</t>
  </si>
  <si>
    <t>326-2020</t>
  </si>
  <si>
    <t>ARRENDAMIENTO DE DOS EQUIPOS DE RADIOLOGIA DIGITAL (CONVENCIONAL Y FLUROSCOPIO) Y UN MAMOGRAFO DIGITAL DIRECTO, LOS CUALES DEBEN INCLUIR ADECUACION E INSTALACION MANTENIMIENTO PREVENTIVO, PREDICTIVO, CORRECTIVO Y SOPORT TECNICO (LOTES 1 Y 3)</t>
  </si>
  <si>
    <t>327-2020</t>
  </si>
  <si>
    <t>ARRENDAMIENTO DE DOS EQUIPOS DE RADIOLOGIA DIGITAL (CONVENCIONAL Y FLUROSCOPIO) Y UN MAMOGRAFO DIGITAL DIRECTO, LOS CUALES DEBEN INCLUIR ADECUACION E INSTALACION MANTENIMIENTO PREVENTIVO, PREDICTIVO, CORRECTIVO Y SOPORT TECNICO (LOTES 2)</t>
  </si>
  <si>
    <t>323-2020</t>
  </si>
  <si>
    <t>SUMINISTRO DE INSUMOS PARA PROCEDIMIENTOS DE RADIOLOGIA INTERVENCIONISTA, REALIZADOS EN EL SERVICIO DE IMÁGENES DIAGNOSTICAS DEL HOSPITAL MILITAR CENTRAL. LOTE 1</t>
  </si>
  <si>
    <t>ANGEL OCTAVIO DONATO RENDON</t>
  </si>
  <si>
    <t>330-2020</t>
  </si>
  <si>
    <t>GENERAL MEDICA DE COLOMBIA S.A - GEMEDCO S.A</t>
  </si>
  <si>
    <t>ARRENDAMIENTO DE UN (1) EQUIPO DE RESONADOR MAGNÉTICO INCLUYENDO INSTALACIÓN, MANTENIMIENTO PREVENTIVO, CORRECTIVO Y SOPORTE TÉCNICO PARA LOS DIFERENTES SERVICIOS DEL HOSPITAL MILITAR CENTRAL</t>
  </si>
  <si>
    <t>LUZ STELLA GÓMEZ GÓMEZ</t>
  </si>
  <si>
    <t>CALLE 103 No. 14 A - 43</t>
  </si>
  <si>
    <t>contratacion@gemedco.com</t>
  </si>
  <si>
    <t>314-2020</t>
  </si>
  <si>
    <t>INTERSURGICAL S.A.S</t>
  </si>
  <si>
    <t>SUMINSTRO DE CONSUMIBLES PARA EL SERVICIO DE TERAPIA RESPIRATORIA DEL HOSPITAL MILITAR CENTRAL</t>
  </si>
  <si>
    <t>308-2020</t>
  </si>
  <si>
    <t>SUMINISTRO DE GASES MEDICINALES PARA LOS DIFERENTES SERVICIOS QUE PRESTA EL HOSPITAL MILITAR CENTRAL”. CON EL FIN DE CUBRIR LA VIGENCIA 2020, 2021 Y 2022</t>
  </si>
  <si>
    <t xml:space="preserve">MARIO MENA </t>
  </si>
  <si>
    <t>317-2020</t>
  </si>
  <si>
    <t>COMERCIALIZADORA DAVINCI S.A.S</t>
  </si>
  <si>
    <t>ADQUISICIÓN E INSTALACION DE TAPETES PARA DIFERENTES ÁREAS DEL HOSPITAL MILITAR CENTRAL</t>
  </si>
  <si>
    <t>315-2020</t>
  </si>
  <si>
    <t>SUMINSTRO DE CONSUMIBLES PARA EL SERVICIO DE TERAPIA RESPIRATORIA DEL HOSPITAL MILITAR CENTRAL.</t>
  </si>
  <si>
    <t>307-2020</t>
  </si>
  <si>
    <t>SUMINISTRO DE INSUMOS MÉDICO-QUIRÚRGICOS (OXIGENADORES, HEMOCONCENTRADORES, CONECTORES E INTERCAMBIADOR DE CALOR) PARA EL HOSPITAL MILITAR CENTRAL</t>
  </si>
  <si>
    <t>calle 23 No 43a-100</t>
  </si>
  <si>
    <t>311-2020</t>
  </si>
  <si>
    <t>ADQUISICIÓN DE TERMOHIGROMETROS PARA LOS CARROS DE PARO DE LOS SERVICIOS EN EL HOSPITAL MILITAR CENTRAL</t>
  </si>
  <si>
    <t>306-2020</t>
  </si>
  <si>
    <t>LINA MARIA CARO VALDERRAMA</t>
  </si>
  <si>
    <t>SERVICIOS DE PRESTACIÓN DE SERVICIOS PROFESIONALES DE UN MÉDICO RADIÓLOGO QUE REALICE ANÁLISIS E INTERPRETACIÓN Y REPORTE DE LAS IMÁGENES OBTENIDAS MEDIANTE RESONANCIA MAGNÉTICA, TOMOGRAFÍA COMPUTARIZADA, ECOGRAFÍA, DOPPLER, RADIOLOGÍA CONVENCIONAL, Y ESTUDIOS ESPECIALES PARA EL HOSPITAL MILITAR CENTRAL</t>
  </si>
  <si>
    <t>DIAGONAL 61 B # 22-31 APTO 602</t>
  </si>
  <si>
    <t>linamariacarov@gmail.com</t>
  </si>
  <si>
    <t>293-2020</t>
  </si>
  <si>
    <t>SUMINISTROS INDUSTRIALES DE FERRETERIA S.A.S</t>
  </si>
  <si>
    <t>ADQUISICIÓN DE HERRAMIENTAS MANUALES PARA LA UTILIZACION DEL PROCESO TÉCNICO DE FABRICACIÓN DE PRÓTESIS, CAMBIOS DE COMPONENTES Y CAMBIOS DE SOCKET</t>
  </si>
  <si>
    <t>PEDRO PABLO OTALORA BAYONA</t>
  </si>
  <si>
    <t>ANYI ESTHEFANNY TORRES BENAVIDES</t>
  </si>
  <si>
    <t>CRA 29 # 12-82</t>
  </si>
  <si>
    <t>VENTAS@SUMINFER.COM.CO</t>
  </si>
  <si>
    <t>292-2020</t>
  </si>
  <si>
    <t>ADQUISICIÓN DE EQUIPOS REALIDAD VIRTUAL E IMPRESORA 3D PARA EL LABORATORIO DE INNOVACIÓN - INNLAB, DE LA SUBDIRECCIÓN DE DOCENCIA E INVESTIGACIÓN CIENTÍFICA DEL HOSPITAL MILITAR CENTRAL</t>
  </si>
  <si>
    <t>ADRIANA BELTRAN OSTOS</t>
  </si>
  <si>
    <t>288-2020</t>
  </si>
  <si>
    <t>BRISTOL MYERS SQUIBB DE COLOMBIA S.A</t>
  </si>
  <si>
    <t>SUMINISTRO DE MEDICAMENTOS DE ALTO COSTO ABATACEPT Y NIVOLUMAB PARA PACIENTES DEL HOSPITAL MILITAR CENTRAL</t>
  </si>
  <si>
    <t xml:space="preserve">MARIO MENA BEJARANO </t>
  </si>
  <si>
    <t>Sandra Lucia Ramírez Atehortua</t>
  </si>
  <si>
    <t>Avenida 5 A Norte # 26-80</t>
  </si>
  <si>
    <t>(2)4863449</t>
  </si>
  <si>
    <t>CALI</t>
  </si>
  <si>
    <t>anabel.gutierrez@bms.com</t>
  </si>
  <si>
    <t>303-2020</t>
  </si>
  <si>
    <t>MARIA ISABEL GOINZALEZ CORAL</t>
  </si>
  <si>
    <t>PRESTACIÓN DE SERVICIOS PROFESIONALES Y DE APOYO A LA GESTIÓN DE UN MÉDICO ESPECIALISTA EN PATOLOGÍA CON SUBESPECIALIDAD EN DERMATOLOGÍA PARA EL HOSPITAL MILITAR CENTRAL</t>
  </si>
  <si>
    <t>Maria Isabel Gonzalez Coral</t>
  </si>
  <si>
    <t>Carrera 12 No 110-19</t>
  </si>
  <si>
    <t>marigonc4@gmail.com</t>
  </si>
  <si>
    <t>313-2020</t>
  </si>
  <si>
    <t>MACROSEARCH LTDA</t>
  </si>
  <si>
    <t>ADQUISICION, PREINSTALACIÓN, INSTALACIÓN Y PUESTA EN FUNCIONAMIENTO DE LOS EQUIPOS BIOMÉDICOS CON DESTINO A LOS DIFERENTES SERVICIOS DEL HOSPITAL MILITAR CENTRAL. LOTE 2 (MICROTOMO).</t>
  </si>
  <si>
    <t>YADIRA ASTRID VASQUEZ - GILBERTO ROMERO ARDILA</t>
  </si>
  <si>
    <t>328-2020</t>
  </si>
  <si>
    <t>TOP MEDICAL SYSTEM S.A</t>
  </si>
  <si>
    <t>ARRENDAMIENTO DE UN (1) EQUIPO DE ANGIOGRAFÍA Y DOS (2) TOMOGRAFÍA PARA SERVICIO DE IMÁGENES DIAGNOSTICAS QUE INCLUYA MANTENIENDO PREVENTIVO, CORRECTIVO Y SOPORTE TÉCNICO. LOTES 1 Y 2</t>
  </si>
  <si>
    <t>332-2020</t>
  </si>
  <si>
    <t>LABORATORIOS BAXTER S.A.</t>
  </si>
  <si>
    <t>SUMINISTRO DE INSUMOS PARA LA ELABORACION DE NUTRICIONES PARENTERALES EN LA CENTRAL DE ADECUACION DE MEDICAMENTOS DEL HOSPITAL MILITAR CENTRAL- LOTE (15)</t>
  </si>
  <si>
    <t>JUAN CARLOS FERNANDEZ OROZCO</t>
  </si>
  <si>
    <t>Calle 36 2C-22</t>
  </si>
  <si>
    <t>luisa_quintero@baxter.com</t>
  </si>
  <si>
    <t>334-2020</t>
  </si>
  <si>
    <t>GRUPO ABSTRACT S.A.S</t>
  </si>
  <si>
    <t>ADQUISICIÓN LICENCIAMIENTO PARA DOS (2) MÓDULOS DEL SOFTWARE CREACIÓN DE MODELOS ANATÓMICOS 3D DIGITALES CON EL QUE CUENTA EL LABORATORIO DE INNOVACIÓN, DE LA SUBDIRECCIÓN DE DOCENCIA E INVESTIGACIÓN CIENTÍFICA DEL HOSPITAL MILITAR CENTRAL</t>
  </si>
  <si>
    <t>Henning Bergold</t>
  </si>
  <si>
    <t>y.dizonno@grupoabstract.com</t>
  </si>
  <si>
    <t>Carrera 15 #93A-84</t>
  </si>
  <si>
    <t>CD-059-2020-HOMIL</t>
  </si>
  <si>
    <t>https://community.secop.gov.co/Public/Tendering/OpportunityDetail/Index?noticeUID=CO1.NTC.1569054&amp;isFromPublicArea=True&amp;isModal=true&amp;asPopupView=true</t>
  </si>
  <si>
    <t>CD-061-2020</t>
  </si>
  <si>
    <t>https://community.secop.gov.co/Public/Tendering/OpportunityDetail/Index?noticeUID=CO1.NTC.1582228&amp;isFromPublicArea=True&amp;isModal=true&amp;asPopupView=true</t>
  </si>
  <si>
    <t>CD-062-2020-HOMIL</t>
  </si>
  <si>
    <t>https://community.secop.gov.co/Public/Tendering/OpportunityDetail/Index?noticeUID=CO1.NTC.1582438&amp;isFromPublicArea=True&amp;isModal=true&amp;asPopupView=true</t>
  </si>
  <si>
    <t>CD-056-2020-HOMIL</t>
  </si>
  <si>
    <t>https://community.secop.gov.co/Public/Tendering/OpportunityDetail/Index?noticeUID=CO1.NTC.1577971&amp;isFromPublicArea=True&amp;isModal=true&amp;asPopupView=true</t>
  </si>
  <si>
    <t>MC-180-2020-HOMIL</t>
  </si>
  <si>
    <t>https://community.secop.gov.co/Public/Tendering/OpportunityDetail/Index?noticeUID=CO1.NTC.1581895&amp;isFromPublicArea=True&amp;isModal=true&amp;asPopupView=true</t>
  </si>
  <si>
    <t>MC-135-2020-HOMIL</t>
  </si>
  <si>
    <t>https://community.secop.gov.co/Public/Tendering/OpportunityDetail/Index?noticeUID=CO1.NTC.1581984&amp;isFromPublicArea=True&amp;isModal=true&amp;asPopupView=true</t>
  </si>
  <si>
    <t>MC-161-2020-HOMIL</t>
  </si>
  <si>
    <t>https://community.secop.gov.co/Public/Tendering/OpportunityDetail/Index?noticeUID=CO1.NTC.1573703&amp;isFromPublicArea=True&amp;isModal=true&amp;asPopupView=true</t>
  </si>
  <si>
    <t>CD-070-2020-HOMIL</t>
  </si>
  <si>
    <t>https://community.secop.gov.co/Public/Tendering/OpportunityDetail/Index?noticeUID=CO1.NTC.1607466&amp;isFromPublicArea=True&amp;isModal=true&amp;asPopupView=true</t>
  </si>
  <si>
    <t>CD-067-2020-HOMIL</t>
  </si>
  <si>
    <t>https://community.secop.gov.co/Public/Tendering/OpportunityDetail/Index?noticeUID=CO1.NTC.1607855&amp;isFromPublicArea=True&amp;isModal=true&amp;asPopupView=true</t>
  </si>
  <si>
    <t>MC-179-2020-HOMIL</t>
  </si>
  <si>
    <t>https://community.secop.gov.co/Public/Tendering/OpportunityDetail/Index?noticeUID=CO1.NTC.1585521&amp;isFromPublicArea=True&amp;isModal=true&amp;asPopupView=true</t>
  </si>
  <si>
    <t>LP-010-2020-HOMIL</t>
  </si>
  <si>
    <t>https://community.secop.gov.co/Public/Tendering/OpportunityDetail/Index?noticeUID=CO1.NTC.1498390&amp;isFromPublicArea=True&amp;isModal=true&amp;asPopupView=true</t>
  </si>
  <si>
    <t>CD-065-2020-HOMIL</t>
  </si>
  <si>
    <t>https://community.secop.gov.co/Public/Tendering/OpportunityDetail/Index?noticeUID=CO1.NTC.1611517&amp;isFromPublicArea=True&amp;isModal=true&amp;asPopupView=true</t>
  </si>
  <si>
    <t>MC-186-2020-HOMIL</t>
  </si>
  <si>
    <t>https://community.secop.gov.co/Public/Tendering/OpportunityDetail/Index?noticeUID=CO1.NTC.1604911&amp;isFromPublicArea=True&amp;isModal=true&amp;asPopupView=true</t>
  </si>
  <si>
    <t>MC-182-2020-HOMIL</t>
  </si>
  <si>
    <t>https://community.secop.gov.co/Public/Tendering/OpportunityDetail/Index?noticeUID=CO1.NTC.1605020&amp;isFromPublicArea=True&amp;isModal=true&amp;asPopupView=true</t>
  </si>
  <si>
    <t>SA-054-2020-HOMIL</t>
  </si>
  <si>
    <t>https://community.secop.gov.co/Public/Tendering/OpportunityDetail/Index?noticeUID=CO1.NTC.1554960&amp;isFromPublicArea=True&amp;isModal=true&amp;asPopupView=true</t>
  </si>
  <si>
    <t>MC-185-2020-HOMIL</t>
  </si>
  <si>
    <t>https://community.secop.gov.co/Public/Tendering/OpportunityDetail/Index?noticeUID=CO1.NTC.1604816&amp;isFromPublicArea=True&amp;isModal=true&amp;asPopupView=true</t>
  </si>
  <si>
    <t>MC-187.HOMIL-2020</t>
  </si>
  <si>
    <t>https://community.secop.gov.co/Public/Tendering/OpportunityDetail/Index?noticeUID=CO1.NTC.1609631&amp;isFromPublicArea=True&amp;isModal=true&amp;asPopupView=true</t>
  </si>
  <si>
    <t>LP-011-2020-HOMIL</t>
  </si>
  <si>
    <t>https://community.secop.gov.co/Public/Tendering/OpportunityDetail/Index?noticeUID=CO1.NTC.1537648&amp;isFromPublicArea=True&amp;isModal=true&amp;asPopupView=true</t>
  </si>
  <si>
    <t>LP-013-2020-HOMIL</t>
  </si>
  <si>
    <t>https://community.secop.gov.co/Public/Tendering/OpportunityDetail/Index?noticeUID=CO1.NTC.1537256&amp;isFromPublicArea=True&amp;isModal=true&amp;asPopupView=true</t>
  </si>
  <si>
    <t>LP-012-2020-HOMIL</t>
  </si>
  <si>
    <t>https://community.secop.gov.co/Public/Tendering/OpportunityDetail/Index?noticeUID=CO1.NTC.1540858&amp;isFromPublicArea=True&amp;isModal=true&amp;asPopupView=true</t>
  </si>
  <si>
    <t>SA-057-2020-HOMIL</t>
  </si>
  <si>
    <t>https://community.secop.gov.co/Public/Tendering/OpportunityDetail/Index?noticeUID=CO1.NTC.1575598&amp;isFromPublicArea=True&amp;isModal=true&amp;asPopupView=true</t>
  </si>
  <si>
    <t>SA-058-2020-HOMIL</t>
  </si>
  <si>
    <t>https://community.secop.gov.co/Public/Tendering/OpportunityDetail/Index?noticeUID=CO1.NTC.1584892&amp;isFromPublicArea=True&amp;isModal=true&amp;asPopupView=true</t>
  </si>
  <si>
    <t>321-2020</t>
  </si>
  <si>
    <t>SUMINISTRO DE REACTIVOS E INSUMOS DESTINADOS PARA EL AREA DE LABORATORIO CLINICO DEL HOSPITAL MILITAR CENTRAL. ( Lote No 2 )</t>
  </si>
  <si>
    <t>ANGELA LUCERO MUNEVAR VALDERRAMO</t>
  </si>
  <si>
    <t>BRIGITTE MEYER TELLEZ</t>
  </si>
  <si>
    <t>info@hospimedics.com</t>
  </si>
  <si>
    <t>Avenida Carrera 45 No. 118-60</t>
  </si>
  <si>
    <t>324-2020</t>
  </si>
  <si>
    <t>SUMINISTRO DE INSUMOS PARA PROCEDIMIENTOS DE RADIOLOGIA INTERVENCIONISTA, REALIZADOS EN EL SERVICIO DE IMÁGENES DIAGNOSTICAS DEL HOSPITAL MILITAR CENTRAL. (LOTE No 2)</t>
  </si>
  <si>
    <t>264-2020</t>
  </si>
  <si>
    <t>HOSPIMEDICS S.A</t>
  </si>
  <si>
    <t>MC-183-2020-HOMIL</t>
  </si>
  <si>
    <t>https://community.secop.gov.co/Public/Tendering/OpportunityDetail/Index?noticeUID=CO1.NTC.1605010&amp;isFromPublicArea=True&amp;isModal=true&amp;asPopupView=true</t>
  </si>
  <si>
    <t>301-2020</t>
  </si>
  <si>
    <t>ADQUISICIÓN DE MOBILIARIO ASISTENCIAL Y ADMINISTRATIVO EN EL HOSPITAL MILITAR CENTRAL</t>
  </si>
  <si>
    <t>PRODESCANSO S.A</t>
  </si>
  <si>
    <t>LAUREANO CUADROS DUARTE</t>
  </si>
  <si>
    <t>CARRERA 100 N 133 A 36</t>
  </si>
  <si>
    <t>licitaciones@colchonesprodescanso.com</t>
  </si>
  <si>
    <t>310-2020</t>
  </si>
  <si>
    <t>CONSORCIO BANCO DE SANGRE 2020</t>
  </si>
  <si>
    <t>CONTRATO DE OBRA PÚBLICA PARA EL MANTENIMIENTO, ADECUACIÓN Y HABILITACIÓN DEL ÁREA DE BANCO DE SANGRE Y OFICINAS DE JEFATURAS DEL PISO 3 EN EL HOSPITAL MILITAR CENTRAL NIVEL III Y IV</t>
  </si>
  <si>
    <t>JESUS EVELIO PINZON</t>
  </si>
  <si>
    <t>CARRERA 53 # 104B -35, OFICINA 208</t>
  </si>
  <si>
    <t>licitacionesconstructoresjep@outlook.com</t>
  </si>
  <si>
    <t>333-2020</t>
  </si>
  <si>
    <t>ADQUISICIÓN DE REPUESTOS NUEVOS NO REMANOFACTURADOS PARA EL – ECOGRAFO DE MARCA - HITACHI ALOKA ALPHA 7, DEL SERVICIO DE GINECOLOGIA DEL HOSPITAL MILITAR CENTRAL</t>
  </si>
  <si>
    <t>QUIMBERLAB S.A</t>
  </si>
  <si>
    <t>SUMINISTRO DE REACTIVOS E INSUMOS DESTINADOS PARA EL AREA DE LABORATORIO CLINICO DEL HOSPITAL MILITAR CENTRAL (LOTE NO 3).</t>
  </si>
  <si>
    <t>VIVIANA ANDREA QUINTANA PEREA</t>
  </si>
  <si>
    <t>Calle 67 No. 5-42</t>
  </si>
  <si>
    <t>viviana.quintana@quinberlab.com.co</t>
  </si>
  <si>
    <t>312-2020</t>
  </si>
  <si>
    <t>ADQUISICION, PREINSTALACIÓN, INSTALACIÓN Y PUESTA EN FUNCIONAMIENTO DE LOS EQUIPOS BIOMÉDICOS CON DESTINO A LOS DIFERENTES SERVICIOS DEL HOSPITAL MILITAR CENTRAL. LOTE 1 (ELECTROCARDIÓGRAFO).</t>
  </si>
  <si>
    <t>MIRIAM LUCIA AVILA GUZMAN - WILLIAM WILCHES RODRIGUEZ</t>
  </si>
  <si>
    <t>320-2020</t>
  </si>
  <si>
    <t xml:space="preserve">VELEZ LAB Y CIA </t>
  </si>
  <si>
    <t>SUMINISTRO DE REACTIVOS E INSUMOS DESTINADOS PARA EL AREA DE LABORATORIO CLINICO DEL HOSPITAL MILITAR CENTRAL</t>
  </si>
  <si>
    <t>325-2020</t>
  </si>
  <si>
    <t>SUMINISTRO DE INSUMOS PARA PROCEDIMIENTOS DE RADIOLOGIA INTERVENCIONISTA, REALIZADOS EN EL SERVICIO DE IMÁGENES DIAGNOSTICAS DEL HOSPITAL MILITAR CENTRAL. (LOTE No 3)</t>
  </si>
  <si>
    <t>335-2020</t>
  </si>
  <si>
    <t>INTERVENTORIA TECNICA, ADMINISTRATIVA, JURIDICA, FINANCIERA, CONTABLE Y AMBIENTAL AL CONTRATO CUYO OBJETO ES: “CONTRATAR LA MODERNIZACIÓN Y PUESTA EN FUNCIONAMIENTO DE LA TERCERA FASE - CENTRAL DE GASES MEDICINALES CON LA INCLUSIÓN DE OBRA CIVIL Y ADQUISICIÓN DE EQUIPOS PARA EL HOSPITAL MILITAR CENTRAL NIVEL III Y IV</t>
  </si>
  <si>
    <t>SOLIDOS S.A.S</t>
  </si>
  <si>
    <t>NICOLAS SANABRIA NIETO</t>
  </si>
  <si>
    <t>CARRERA 10 18 44 OFICINA 1101</t>
  </si>
  <si>
    <t>solidosltda@gmail.com</t>
  </si>
  <si>
    <t>318-2020</t>
  </si>
  <si>
    <t>SMN SOLUCIONES INTEGRALES SAS</t>
  </si>
  <si>
    <t>ADQUISICION DE HERRAMIENTAS Y EQUIPOS DE MEDICION Y VERIFICACIÓN DE PARAMETROS DE EQUIPOS BIOMEDICOS NUEVOS ORIGINALES NO REMANUFACTURADOS PARA EL DESARROLLO DE ACTIVIDADES PROPIAS DE MANTENIMIENTO DE LOS EQUIPOS BIOMEDICOS DEL HOSPITAL MILITAR CENTRAL</t>
  </si>
  <si>
    <t>WILLIAM WILCHES RODRIGUEZ</t>
  </si>
  <si>
    <t>MC-181-2020-HOMIL</t>
  </si>
  <si>
    <t>https://community.secop.gov.co/Public/Tendering/OpportunityDetail/Index?noticeUID=CO1.NTC.1585452&amp;isFromPublicArea=True&amp;isModal=true&amp;asPopupView=true</t>
  </si>
  <si>
    <t>SA-055-2020-HOMIL</t>
  </si>
  <si>
    <t>https://community.secop.gov.co/Public/Tendering/OpportunityDetail/Index?noticeUID=CO1.NTC.1550255&amp;isFromPublicArea=True&amp;isModal=true&amp;asPopupView=true</t>
  </si>
  <si>
    <t>SI-005-2020-HOMIL</t>
  </si>
  <si>
    <t>https://community.secop.gov.co/Public/Tendering/OpportunityDetail/Index?noticeUID=CO1.NTC.1563906&amp;isFromPublicArea=True&amp;isModal=true&amp;asPopupView=true</t>
  </si>
  <si>
    <t>CD-072-2020-HOMIL</t>
  </si>
  <si>
    <t>https://community.secop.gov.co/Public/Tendering/OpportunityDetail/Index?noticeUID=CO1.NTC.1619406&amp;isFromPublicArea=True&amp;isModal=true&amp;asPopupView=true</t>
  </si>
  <si>
    <t>MC-190-2020-HOMIL</t>
  </si>
  <si>
    <t>https://community.secop.gov.co/Public/Tendering/OpportunityDetail/Index?noticeUID=CO1.NTC.1613600&amp;isFromPublicArea=True&amp;isModal=true&amp;asPopupView=true</t>
  </si>
  <si>
    <t>319-2020</t>
  </si>
  <si>
    <t>CONTRATAR LA MODERNIZACIÓN Y PUESTA EN FUNCIONAMIENTO DE LA TERCERA FASE - CENTRAL DE GASES MEDICINALES CON LA INCLUSIÓN DE OBRA CIVIL Y ADQUISICIÓN DE EQUIPOS PARA EL HOSPITAL MILITAR CENTRAL NIVEL III Y IV”. CLÁUSULA SEGUNDA</t>
  </si>
  <si>
    <t>CA-TEKOM S.A.S</t>
  </si>
  <si>
    <t>CARRERA 25 # 2 A - 87</t>
  </si>
  <si>
    <t>329-2020</t>
  </si>
  <si>
    <t>MC-162-2020-HOMIL</t>
  </si>
  <si>
    <t>https://community.secop.gov.co/Public/Tendering/OpportunityDetail/Index?noticeUID=CO1.NTC.1609918&amp;isFromPublicArea=True&amp;isModal=true&amp;asPopupView=true</t>
  </si>
  <si>
    <t>EQUIPOS CASABLANCA S.A.S</t>
  </si>
  <si>
    <t>SUMINISTRO DE ELEMENTOS Y EQUIPOS DE PROTECCIÓN PERSONAL DE TRABAJADORES, ESTUDIANTES Y PERSONAL EN COMISIÓN DEL HOSPITAL MILITAR CENTRAL QUE DESARROLLA ACTIVIDADES CON EXPOSICIÓN A RIESGO FISICO, MECANICO Y QUIMICO DE ACUERDO A LOS RIESGOS LABORALES</t>
  </si>
  <si>
    <t>CARLOS GUSTAVO BERNAL DÍAZ</t>
  </si>
  <si>
    <t>CARRERA 70C 52 92</t>
  </si>
  <si>
    <t>equiposcasablanca@gmail.com</t>
  </si>
  <si>
    <t>ORLANDO SALINAS PERDOMO</t>
  </si>
  <si>
    <t>322-2020</t>
  </si>
  <si>
    <t>331-2020</t>
  </si>
  <si>
    <t>FRESENIUS KABI</t>
  </si>
  <si>
    <t>SUMINISTRO DE INSUMOS PARA LA ELABORACION DE NUTRICIONES PARENTERALES EN LA CENTRAL DE ADECUACION DE MEDICAMENTOS DEL HOSPITAL MILITAR CENTRAL- LOTES ( 1,2,3,4,6,10,13,14,17,18,19,20,21 y 22)</t>
  </si>
  <si>
    <t>AMIT KATARIA</t>
  </si>
  <si>
    <t>Av. Cra 7 N° 155C - 20 Piso 40 North Point Torre E</t>
  </si>
  <si>
    <t>kabi.col.sac@fresenius-kabi.com</t>
  </si>
  <si>
    <t>316-2020</t>
  </si>
  <si>
    <t>HEIDY ESPERAZA ROJAS</t>
  </si>
  <si>
    <t>HEIDY ESPERANZA ROJAS</t>
  </si>
  <si>
    <t>PRESTACION DE SERVICIO PROFESIONALES ESPECIALIZADOS EN CIRUGIA CARDIOVASCULAR PARA EL HOSPITAL MILITAR CENTRAL</t>
  </si>
  <si>
    <t>CAROLINA SILVA</t>
  </si>
  <si>
    <t>901294658</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</si>
</sst>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quot;$&quot;* #,##0_-;\-&quot;$&quot;* #,##0_-;_-&quot;$&quot;* &quot;-&quot;_-;_-@_-"/>
    <numFmt numFmtId="165" formatCode="_-&quot;$&quot;* #,##0.00_-;\-&quot;$&quot;* #,##0.00_-;_-&quot;$&quot;* &quot;-&quot;??_-;_-@_-"/>
    <numFmt numFmtId="166" formatCode="[$$-240A]\ #,##0"/>
    <numFmt numFmtId="167" formatCode="&quot;$&quot;\ #,##0"/>
    <numFmt numFmtId="168" formatCode="yyyy\-mm\-dd;@"/>
    <numFmt numFmtId="169" formatCode="&quot;$&quot;#,##0"/>
  </numFmts>
  <fonts count="18"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sz val="9"/>
      <color rgb="FF0074E8"/>
      <name val="Arial"/>
      <family val="2"/>
    </font>
    <font>
      <sz val="9"/>
      <color theme="1"/>
      <name val="Arial"/>
      <family val="2"/>
    </font>
    <font>
      <b/>
      <sz val="10"/>
      <color rgb="FFFF0000"/>
      <name val="Calibri"/>
      <family val="2"/>
      <scheme val="minor"/>
    </font>
    <font>
      <b/>
      <u/>
      <sz val="10"/>
      <color theme="10"/>
      <name val="Calibri"/>
      <family val="2"/>
    </font>
    <font>
      <sz val="10"/>
      <color rgb="FFFF0000"/>
      <name val="Calibri"/>
      <family val="2"/>
      <scheme val="minor"/>
    </font>
    <font>
      <sz val="8"/>
      <color rgb="FF666666"/>
      <name val="Arial"/>
      <family val="2"/>
    </font>
    <font>
      <sz val="9"/>
      <color rgb="FF000000"/>
      <name val="Arial"/>
      <family val="2"/>
    </font>
    <font>
      <sz val="9"/>
      <color indexed="81"/>
      <name val="Tahoma"/>
      <family val="2"/>
    </font>
    <font>
      <b/>
      <sz val="9"/>
      <color indexed="81"/>
      <name val="Tahoma"/>
      <family val="2"/>
    </font>
  </fonts>
  <fills count="7">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FF"/>
        <bgColor indexed="64"/>
      </patternFill>
    </fill>
    <fill>
      <patternFill patternType="solid">
        <fgColor rgb="FFFFFF00"/>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3">
    <xf numFmtId="0" fontId="0" fillId="0" borderId="0" xfId="0"/>
    <xf numFmtId="0" fontId="6" fillId="0" borderId="0" xfId="0" applyFont="1"/>
    <xf numFmtId="49" fontId="5" fillId="2" borderId="10" xfId="0" applyNumberFormat="1" applyFont="1" applyFill="1" applyBorder="1" applyAlignment="1">
      <alignment horizontal="center" vertical="center" wrapText="1"/>
    </xf>
    <xf numFmtId="0" fontId="7" fillId="2" borderId="11" xfId="0" applyFont="1" applyFill="1" applyBorder="1" applyAlignment="1">
      <alignment vertical="center" wrapText="1"/>
    </xf>
    <xf numFmtId="0" fontId="6" fillId="2" borderId="11" xfId="0" applyFont="1" applyFill="1" applyBorder="1" applyAlignment="1">
      <alignment horizontal="justify" vertical="center" wrapText="1"/>
    </xf>
    <xf numFmtId="167" fontId="6" fillId="2" borderId="10" xfId="0" applyNumberFormat="1" applyFont="1" applyFill="1" applyBorder="1" applyAlignment="1">
      <alignment horizontal="center" vertical="center"/>
    </xf>
    <xf numFmtId="167" fontId="6" fillId="2" borderId="10" xfId="1" applyNumberFormat="1" applyFont="1" applyFill="1" applyBorder="1" applyAlignment="1">
      <alignment horizontal="center" vertical="center"/>
    </xf>
    <xf numFmtId="0" fontId="6" fillId="0" borderId="10" xfId="0" applyFont="1" applyBorder="1" applyAlignment="1">
      <alignment horizontal="center" vertical="center" wrapText="1"/>
    </xf>
    <xf numFmtId="14" fontId="6" fillId="0" borderId="10" xfId="0" applyNumberFormat="1" applyFont="1" applyBorder="1" applyAlignment="1">
      <alignment horizontal="center" vertical="center" wrapText="1"/>
    </xf>
    <xf numFmtId="14" fontId="6" fillId="0" borderId="11" xfId="0" applyNumberFormat="1" applyFont="1" applyBorder="1" applyAlignment="1">
      <alignment horizontal="center" vertical="center" wrapText="1"/>
    </xf>
    <xf numFmtId="49" fontId="6" fillId="2" borderId="10" xfId="0" applyNumberFormat="1" applyFont="1" applyFill="1" applyBorder="1" applyAlignment="1">
      <alignment horizontal="center" vertical="center" wrapText="1"/>
    </xf>
    <xf numFmtId="1" fontId="6" fillId="0" borderId="11" xfId="0" applyNumberFormat="1" applyFont="1" applyBorder="1" applyAlignment="1">
      <alignment horizontal="center" vertical="center" wrapText="1"/>
    </xf>
    <xf numFmtId="168" fontId="6" fillId="3" borderId="10" xfId="0" applyNumberFormat="1" applyFont="1" applyFill="1" applyBorder="1" applyAlignment="1">
      <alignment horizontal="center" vertical="center" wrapText="1"/>
    </xf>
    <xf numFmtId="168" fontId="6" fillId="0" borderId="0" xfId="0" applyNumberFormat="1" applyFont="1"/>
    <xf numFmtId="0" fontId="8" fillId="0" borderId="11" xfId="2" applyFont="1" applyBorder="1" applyAlignment="1" applyProtection="1">
      <alignment vertical="center" wrapText="1"/>
    </xf>
    <xf numFmtId="166" fontId="4" fillId="4" borderId="9" xfId="0" applyNumberFormat="1" applyFont="1" applyFill="1" applyBorder="1" applyAlignment="1">
      <alignment horizontal="center" vertical="center" wrapText="1"/>
    </xf>
    <xf numFmtId="167" fontId="5" fillId="4" borderId="9" xfId="1" applyNumberFormat="1" applyFont="1" applyFill="1" applyBorder="1" applyAlignment="1">
      <alignment horizontal="center" vertical="center" wrapText="1"/>
    </xf>
    <xf numFmtId="4" fontId="4" fillId="4" borderId="9"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9"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0" fontId="7" fillId="2" borderId="11" xfId="0" applyFont="1" applyFill="1" applyBorder="1" applyAlignment="1">
      <alignment horizontal="center" vertical="center" wrapText="1"/>
    </xf>
    <xf numFmtId="0" fontId="9" fillId="0" borderId="11" xfId="0" applyFont="1" applyBorder="1" applyAlignment="1">
      <alignment horizontal="center" vertical="center"/>
    </xf>
    <xf numFmtId="169" fontId="6" fillId="2" borderId="10" xfId="0" applyNumberFormat="1" applyFont="1" applyFill="1" applyBorder="1" applyAlignment="1">
      <alignment horizontal="center" vertical="center"/>
    </xf>
    <xf numFmtId="49" fontId="11" fillId="2" borderId="10" xfId="0" applyNumberFormat="1" applyFont="1" applyFill="1" applyBorder="1" applyAlignment="1">
      <alignment horizontal="center" vertical="center" wrapText="1"/>
    </xf>
    <xf numFmtId="0" fontId="9" fillId="0" borderId="11" xfId="0" applyFont="1" applyBorder="1" applyAlignment="1">
      <alignment horizontal="center" vertical="center" wrapText="1"/>
    </xf>
    <xf numFmtId="0" fontId="7" fillId="2" borderId="10" xfId="0"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0" fontId="6" fillId="4" borderId="0" xfId="0" applyFont="1" applyFill="1"/>
    <xf numFmtId="164" fontId="6" fillId="2" borderId="10" xfId="1" applyNumberFormat="1" applyFont="1" applyFill="1" applyBorder="1" applyAlignment="1">
      <alignment horizontal="center" vertical="center"/>
    </xf>
    <xf numFmtId="164" fontId="11" fillId="2" borderId="10" xfId="1" applyNumberFormat="1" applyFont="1" applyFill="1" applyBorder="1" applyAlignment="1">
      <alignment horizontal="center" vertical="center"/>
    </xf>
    <xf numFmtId="0" fontId="12" fillId="0" borderId="11" xfId="2" applyFont="1" applyBorder="1" applyAlignment="1" applyProtection="1">
      <alignment vertical="center" wrapText="1"/>
    </xf>
    <xf numFmtId="0" fontId="13" fillId="0" borderId="10" xfId="0" applyFont="1" applyBorder="1" applyAlignment="1">
      <alignment horizontal="center" vertical="center" wrapText="1"/>
    </xf>
    <xf numFmtId="164" fontId="13" fillId="2" borderId="10" xfId="1" applyNumberFormat="1" applyFont="1" applyFill="1" applyBorder="1" applyAlignment="1">
      <alignment horizontal="center" vertical="center"/>
    </xf>
    <xf numFmtId="0" fontId="15" fillId="5" borderId="11" xfId="0" applyFont="1" applyFill="1" applyBorder="1" applyAlignment="1">
      <alignment horizontal="left" vertical="center" wrapText="1"/>
    </xf>
    <xf numFmtId="169" fontId="6" fillId="2" borderId="11" xfId="0" applyNumberFormat="1" applyFont="1" applyFill="1" applyBorder="1" applyAlignment="1">
      <alignment horizontal="center" vertical="center"/>
    </xf>
    <xf numFmtId="0" fontId="11" fillId="0" borderId="10" xfId="0" applyFont="1" applyBorder="1" applyAlignment="1">
      <alignment horizontal="center" vertical="center" wrapText="1"/>
    </xf>
    <xf numFmtId="49" fontId="11" fillId="0" borderId="10" xfId="0" applyNumberFormat="1" applyFont="1" applyBorder="1" applyAlignment="1">
      <alignment horizontal="center" vertical="center" wrapText="1"/>
    </xf>
    <xf numFmtId="164" fontId="5" fillId="2" borderId="10" xfId="1" applyNumberFormat="1" applyFont="1" applyFill="1" applyBorder="1" applyAlignment="1">
      <alignment horizontal="center" vertical="center"/>
    </xf>
    <xf numFmtId="164" fontId="6" fillId="6" borderId="10" xfId="1" applyNumberFormat="1" applyFont="1" applyFill="1" applyBorder="1" applyAlignment="1">
      <alignment horizontal="center" vertical="center"/>
    </xf>
    <xf numFmtId="168"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xf numFmtId="49" fontId="8" fillId="2" borderId="10" xfId="2" applyNumberFormat="1" applyFont="1" applyFill="1" applyBorder="1" applyAlignment="1" applyProtection="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0</xdr:colOff>
          <xdr:row>333</xdr:row>
          <xdr:rowOff>0</xdr:rowOff>
        </xdr:from>
        <xdr:to>
          <xdr:col>16</xdr:col>
          <xdr:colOff>219075</xdr:colOff>
          <xdr:row>338</xdr:row>
          <xdr:rowOff>66675</xdr:rowOff>
        </xdr:to>
        <xdr:sp macro="" textlink="">
          <xdr:nvSpPr>
            <xdr:cNvPr id="1142" name="Control 118" hidden="1">
              <a:extLst>
                <a:ext uri="{63B3BB69-23CF-44E3-9099-C40C66FF867C}">
                  <a14:compatExt spid="_x0000_s1142"/>
                </a:ext>
                <a:ext uri="{FF2B5EF4-FFF2-40B4-BE49-F238E27FC236}">
                  <a16:creationId xmlns:a16="http://schemas.microsoft.com/office/drawing/2014/main" xmlns=""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1154294&amp;isFromPublicArea=True&amp;isModal=true&amp;asPopupView=true" TargetMode="External"/><Relationship Id="rId13" Type="http://schemas.openxmlformats.org/officeDocument/2006/relationships/hyperlink" Target="mailto:worldmedical@wordmedical.com.co" TargetMode="External"/><Relationship Id="rId18" Type="http://schemas.openxmlformats.org/officeDocument/2006/relationships/hyperlink" Target="https://community.secop.gov.co/Public/Tendering/OpportunityDetail/Index?noticeUID=CO1.NTC.1160914&amp;isFromPublicArea=True&amp;isModal=true&amp;asPopupView=true" TargetMode="External"/><Relationship Id="rId26" Type="http://schemas.openxmlformats.org/officeDocument/2006/relationships/printerSettings" Target="../printerSettings/printerSettings1.bin"/><Relationship Id="rId3" Type="http://schemas.openxmlformats.org/officeDocument/2006/relationships/hyperlink" Target="https://community.secop.gov.co/Public/Tendering/OpportunityDetail/Index?noticeUID=CO1.NTC.1224512&amp;isFromPublicArea=True&amp;isModal=true&amp;asPopupView=true" TargetMode="External"/><Relationship Id="rId21" Type="http://schemas.openxmlformats.org/officeDocument/2006/relationships/hyperlink" Target="mailto:chabe9519@gmail.com" TargetMode="External"/><Relationship Id="rId7" Type="http://schemas.openxmlformats.org/officeDocument/2006/relationships/hyperlink" Target="https://community.secop.gov.co/Public/Tendering/OpportunityDetail/Index?noticeUID=CO1.NTC.1145612&amp;isFromPublicArea=True&amp;isModal=true&amp;asPopupView=true" TargetMode="External"/><Relationship Id="rId12" Type="http://schemas.openxmlformats.org/officeDocument/2006/relationships/hyperlink" Target="mailto:consorcioobrasjep2019@gmail.com" TargetMode="External"/><Relationship Id="rId17" Type="http://schemas.openxmlformats.org/officeDocument/2006/relationships/hyperlink" Target="https://community.secop.gov.co/Public/Tendering/OpportunityDetail/Index?noticeUID=CO1.NTC.1467837&amp;isFromPublicArea=True&amp;isModal=true&amp;asPopupView=true" TargetMode="External"/><Relationship Id="rId25" Type="http://schemas.openxmlformats.org/officeDocument/2006/relationships/hyperlink" Target="https://community.secop.gov.co/Public/Tendering/OpportunityDetail/Index?noticeUID=CO1.NTC.1575598&amp;isFromPublicArea=True&amp;isModal=true&amp;asPopupView=true" TargetMode="External"/><Relationship Id="rId2" Type="http://schemas.openxmlformats.org/officeDocument/2006/relationships/hyperlink" Target="https://community.secop.gov.co/Public/Tendering/OpportunityDetail/Index?noticeUID=CO1.NTC.1185435&amp;isFromPublicArea=True&amp;isModal=true&amp;asPopupView=true" TargetMode="External"/><Relationship Id="rId16" Type="http://schemas.openxmlformats.org/officeDocument/2006/relationships/hyperlink" Target="mailto:inv-labor@hotmail.com" TargetMode="External"/><Relationship Id="rId20" Type="http://schemas.openxmlformats.org/officeDocument/2006/relationships/hyperlink" Target="mailto:jsroca24@gmail.com" TargetMode="External"/><Relationship Id="rId29" Type="http://schemas.openxmlformats.org/officeDocument/2006/relationships/control" Target="../activeX/activeX1.xml"/><Relationship Id="rId1" Type="http://schemas.openxmlformats.org/officeDocument/2006/relationships/hyperlink" Target="mailto:soportec@kaika.com.co" TargetMode="External"/><Relationship Id="rId6" Type="http://schemas.openxmlformats.org/officeDocument/2006/relationships/hyperlink" Target="mailto:info@cirugiaocular.com.co" TargetMode="External"/><Relationship Id="rId11" Type="http://schemas.openxmlformats.org/officeDocument/2006/relationships/hyperlink" Target="https://community.secop.gov.co/Public/Tendering/OpportunityDetail/Index?noticeUID=CO1.NTC.1179105&amp;isFromPublicArea=True&amp;isModal=true&amp;asPopupView=true" TargetMode="External"/><Relationship Id="rId24" Type="http://schemas.openxmlformats.org/officeDocument/2006/relationships/hyperlink" Target="https://community.secop.gov.co/Public/Tendering/OpportunityDetail/Index?noticeUID=CO1.NTC.1569054&amp;isFromPublicArea=True&amp;isModal=true&amp;asPopupView=true" TargetMode="External"/><Relationship Id="rId5" Type="http://schemas.openxmlformats.org/officeDocument/2006/relationships/hyperlink" Target="https://community.secop.gov.co/Public/Tendering/OpportunityDetail/Index?noticeUID=CO1.NTC.1207884&amp;isFromPublicArea=True&amp;isModal=true&amp;asPopupView=true" TargetMode="External"/><Relationship Id="rId15" Type="http://schemas.openxmlformats.org/officeDocument/2006/relationships/hyperlink" Target="https://community.secop.gov.co/Public/Tendering/OpportunityDetail/Index?noticeUID=CO1.NTC.1156424&amp;isFromPublicArea=True&amp;isModal=true&amp;asPopupView=true" TargetMode="External"/><Relationship Id="rId23" Type="http://schemas.openxmlformats.org/officeDocument/2006/relationships/hyperlink" Target="mailto:estefaniasaizguzman@gmail.com" TargetMode="External"/><Relationship Id="rId28" Type="http://schemas.openxmlformats.org/officeDocument/2006/relationships/vmlDrawing" Target="../drawings/vmlDrawing1.vml"/><Relationship Id="rId10" Type="http://schemas.openxmlformats.org/officeDocument/2006/relationships/hyperlink" Target="mailto:ext-zully.alviz@livanova.com" TargetMode="External"/><Relationship Id="rId19" Type="http://schemas.openxmlformats.org/officeDocument/2006/relationships/hyperlink" Target="https://community.secop.gov.co/Public/Tendering/OpportunityDetail/Index?noticeUID=CO1.NTC.1180191&amp;isFromPublicArea=True&amp;isModal=true&amp;asPopupView=true" TargetMode="External"/><Relationship Id="rId31" Type="http://schemas.openxmlformats.org/officeDocument/2006/relationships/comments" Target="../comments1.xml"/><Relationship Id="rId4" Type="http://schemas.openxmlformats.org/officeDocument/2006/relationships/hyperlink" Target="mailto:licitaciones1@tecnicaelectromedica.com" TargetMode="External"/><Relationship Id="rId9" Type="http://schemas.openxmlformats.org/officeDocument/2006/relationships/hyperlink" Target="https://community.secop.gov.co/Public/Tendering/OpportunityDetail/Index?noticeUID=CO1.NTC.1154294&amp;isFromPublicArea=True&amp;isModal=true&amp;asPopupView=true" TargetMode="External"/><Relationship Id="rId14" Type="http://schemas.openxmlformats.org/officeDocument/2006/relationships/hyperlink" Target="mailto:acomercial@rpmedicas.co" TargetMode="External"/><Relationship Id="rId22" Type="http://schemas.openxmlformats.org/officeDocument/2006/relationships/hyperlink" Target="mailto:ELIASRUEDA87@HOTMAIL.COM" TargetMode="External"/><Relationship Id="rId27" Type="http://schemas.openxmlformats.org/officeDocument/2006/relationships/drawing" Target="../drawings/drawing1.xml"/><Relationship Id="rId30"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filterMode="1"/>
  <dimension ref="A1:Y337"/>
  <sheetViews>
    <sheetView tabSelected="1" zoomScaleNormal="100" workbookViewId="0">
      <pane xSplit="1" ySplit="2" topLeftCell="R3" activePane="bottomRight" state="frozen"/>
      <selection pane="topRight" activeCell="B1" sqref="B1"/>
      <selection pane="bottomLeft" activeCell="A3" sqref="A3"/>
      <selection pane="bottomRight" activeCell="Y20" sqref="Y20"/>
    </sheetView>
  </sheetViews>
  <sheetFormatPr baseColWidth="10" defaultRowHeight="12.75" x14ac:dyDescent="0.2"/>
  <cols>
    <col min="1" max="1" width="13.85546875" style="1" customWidth="1"/>
    <col min="2" max="2" width="24.140625" style="1" customWidth="1"/>
    <col min="3" max="3" width="29.7109375" style="1" customWidth="1"/>
    <col min="4" max="4" width="28.28515625" style="1" customWidth="1"/>
    <col min="5" max="5" width="48.42578125" style="1" customWidth="1"/>
    <col min="6" max="6" width="14.42578125" style="1" hidden="1" customWidth="1"/>
    <col min="7" max="7" width="15.85546875" style="1" hidden="1" customWidth="1"/>
    <col min="8" max="8" width="15.42578125" style="1" hidden="1" customWidth="1"/>
    <col min="9" max="9" width="17.140625" style="1" customWidth="1"/>
    <col min="10" max="10" width="17.28515625" style="1" customWidth="1"/>
    <col min="11" max="12" width="17.140625" style="1" customWidth="1"/>
    <col min="13" max="13" width="16.42578125" style="1" customWidth="1"/>
    <col min="14" max="14" width="19.28515625" style="1" customWidth="1"/>
    <col min="15" max="15" width="13.5703125" style="13" customWidth="1"/>
    <col min="16" max="16" width="15.28515625" style="13" customWidth="1"/>
    <col min="17" max="17" width="28.85546875" style="1" customWidth="1"/>
    <col min="18" max="18" width="22.5703125" style="1" customWidth="1"/>
    <col min="19" max="19" width="25.42578125" style="1" customWidth="1"/>
    <col min="20" max="20" width="19.42578125" style="1" customWidth="1"/>
    <col min="21" max="21" width="13.7109375" style="1" customWidth="1"/>
    <col min="22" max="22" width="22" style="1" customWidth="1"/>
    <col min="23" max="23" width="18.140625" style="1" customWidth="1"/>
    <col min="24" max="24" width="22.5703125" style="1" customWidth="1"/>
    <col min="25" max="25" width="16.5703125" style="1" customWidth="1"/>
    <col min="26" max="16384" width="11.42578125" style="1"/>
  </cols>
  <sheetData>
    <row r="1" spans="1:25" s="28" customFormat="1" ht="15.75" customHeight="1" thickBot="1" x14ac:dyDescent="0.25">
      <c r="A1" s="41" t="s">
        <v>17</v>
      </c>
      <c r="B1" s="43" t="s">
        <v>20</v>
      </c>
      <c r="C1" s="43" t="s">
        <v>19</v>
      </c>
      <c r="D1" s="43" t="s">
        <v>2008</v>
      </c>
      <c r="E1" s="41" t="s">
        <v>0</v>
      </c>
      <c r="F1" s="45" t="s">
        <v>1</v>
      </c>
      <c r="G1" s="46"/>
      <c r="H1" s="46"/>
      <c r="I1" s="46"/>
      <c r="J1" s="46"/>
      <c r="K1" s="46"/>
      <c r="L1" s="46"/>
      <c r="M1" s="46"/>
      <c r="N1" s="47"/>
      <c r="O1" s="50" t="s">
        <v>2</v>
      </c>
      <c r="P1" s="51"/>
      <c r="Q1" s="40"/>
      <c r="R1" s="41" t="s">
        <v>21</v>
      </c>
      <c r="S1" s="48" t="s">
        <v>4</v>
      </c>
      <c r="T1" s="49"/>
      <c r="U1" s="49"/>
      <c r="V1" s="49"/>
      <c r="W1" s="49"/>
      <c r="X1" s="49"/>
      <c r="Y1" s="49"/>
    </row>
    <row r="2" spans="1:25" s="28" customFormat="1" ht="98.25" customHeight="1" thickBot="1" x14ac:dyDescent="0.25">
      <c r="A2" s="42"/>
      <c r="B2" s="43"/>
      <c r="C2" s="43"/>
      <c r="D2" s="44"/>
      <c r="E2" s="42"/>
      <c r="F2" s="15" t="s">
        <v>5</v>
      </c>
      <c r="G2" s="16" t="s">
        <v>1364</v>
      </c>
      <c r="H2" s="16" t="s">
        <v>1363</v>
      </c>
      <c r="I2" s="17" t="s">
        <v>6</v>
      </c>
      <c r="J2" s="18" t="s">
        <v>7</v>
      </c>
      <c r="K2" s="18" t="s">
        <v>8</v>
      </c>
      <c r="L2" s="18" t="s">
        <v>18</v>
      </c>
      <c r="M2" s="18" t="s">
        <v>23</v>
      </c>
      <c r="N2" s="18" t="s">
        <v>9</v>
      </c>
      <c r="O2" s="19" t="s">
        <v>10</v>
      </c>
      <c r="P2" s="19" t="s">
        <v>11</v>
      </c>
      <c r="Q2" s="27" t="s">
        <v>3</v>
      </c>
      <c r="R2" s="42"/>
      <c r="S2" s="20" t="s">
        <v>12</v>
      </c>
      <c r="T2" s="20" t="s">
        <v>79</v>
      </c>
      <c r="U2" s="20" t="s">
        <v>22</v>
      </c>
      <c r="V2" s="20" t="s">
        <v>13</v>
      </c>
      <c r="W2" s="20" t="s">
        <v>14</v>
      </c>
      <c r="X2" s="20" t="s">
        <v>15</v>
      </c>
      <c r="Y2" s="20" t="s">
        <v>16</v>
      </c>
    </row>
    <row r="3" spans="1:25" ht="84.95" hidden="1" customHeight="1" x14ac:dyDescent="0.2">
      <c r="A3" s="2" t="s">
        <v>48</v>
      </c>
      <c r="B3" s="25" t="s">
        <v>50</v>
      </c>
      <c r="C3" s="14" t="s">
        <v>108</v>
      </c>
      <c r="D3" s="3" t="s">
        <v>49</v>
      </c>
      <c r="E3" s="4" t="s">
        <v>44</v>
      </c>
      <c r="F3" s="5">
        <v>58000000</v>
      </c>
      <c r="G3" s="29">
        <v>0</v>
      </c>
      <c r="H3" s="29">
        <v>0</v>
      </c>
      <c r="I3" s="29">
        <v>58000000</v>
      </c>
      <c r="J3" s="29">
        <v>0</v>
      </c>
      <c r="K3" s="29">
        <v>0</v>
      </c>
      <c r="L3" s="29">
        <v>0</v>
      </c>
      <c r="M3" s="29">
        <v>0</v>
      </c>
      <c r="N3" s="29">
        <f>SUM(I3:M3)</f>
        <v>58000000</v>
      </c>
      <c r="O3" s="12">
        <v>43843</v>
      </c>
      <c r="P3" s="12">
        <v>44196</v>
      </c>
      <c r="Q3" s="9" t="s">
        <v>80</v>
      </c>
      <c r="R3" s="7" t="s">
        <v>28</v>
      </c>
      <c r="S3" s="21" t="s">
        <v>49</v>
      </c>
      <c r="T3" s="21">
        <v>1016001749</v>
      </c>
      <c r="U3" s="10"/>
      <c r="V3" s="21" t="s">
        <v>51</v>
      </c>
      <c r="W3" s="21">
        <v>311587279</v>
      </c>
      <c r="X3" s="21" t="s">
        <v>52</v>
      </c>
      <c r="Y3" s="10" t="s">
        <v>31</v>
      </c>
    </row>
    <row r="4" spans="1:25" ht="84.95" hidden="1" customHeight="1" x14ac:dyDescent="0.2">
      <c r="A4" s="2" t="s">
        <v>53</v>
      </c>
      <c r="B4" s="25" t="s">
        <v>45</v>
      </c>
      <c r="C4" s="14" t="s">
        <v>109</v>
      </c>
      <c r="D4" s="3" t="s">
        <v>54</v>
      </c>
      <c r="E4" s="4" t="s">
        <v>44</v>
      </c>
      <c r="F4" s="5">
        <v>57500000</v>
      </c>
      <c r="G4" s="29">
        <v>0</v>
      </c>
      <c r="H4" s="29">
        <v>0</v>
      </c>
      <c r="I4" s="29">
        <v>57500000</v>
      </c>
      <c r="J4" s="29">
        <v>0</v>
      </c>
      <c r="K4" s="29">
        <v>0</v>
      </c>
      <c r="L4" s="29">
        <v>0</v>
      </c>
      <c r="M4" s="29">
        <v>0</v>
      </c>
      <c r="N4" s="29">
        <f t="shared" ref="N4:N14" si="0">SUM(I4:M4)</f>
        <v>57500000</v>
      </c>
      <c r="O4" s="12">
        <v>43847</v>
      </c>
      <c r="P4" s="12">
        <v>44196</v>
      </c>
      <c r="Q4" s="9" t="s">
        <v>80</v>
      </c>
      <c r="R4" s="7" t="s">
        <v>28</v>
      </c>
      <c r="S4" s="21" t="s">
        <v>54</v>
      </c>
      <c r="T4" s="21">
        <v>1049611826</v>
      </c>
      <c r="U4" s="10"/>
      <c r="V4" s="21" t="s">
        <v>55</v>
      </c>
      <c r="W4" s="21">
        <v>3152663552</v>
      </c>
      <c r="X4" s="21" t="s">
        <v>56</v>
      </c>
      <c r="Y4" s="10" t="s">
        <v>31</v>
      </c>
    </row>
    <row r="5" spans="1:25" ht="84.95" hidden="1" customHeight="1" x14ac:dyDescent="0.2">
      <c r="A5" s="2" t="s">
        <v>57</v>
      </c>
      <c r="B5" s="25" t="s">
        <v>45</v>
      </c>
      <c r="C5" s="14" t="s">
        <v>109</v>
      </c>
      <c r="D5" s="3" t="s">
        <v>58</v>
      </c>
      <c r="E5" s="4" t="s">
        <v>44</v>
      </c>
      <c r="F5" s="5">
        <v>57333333</v>
      </c>
      <c r="G5" s="29">
        <v>0</v>
      </c>
      <c r="H5" s="29">
        <v>28500000</v>
      </c>
      <c r="I5" s="29">
        <v>28833333</v>
      </c>
      <c r="J5" s="29">
        <v>0</v>
      </c>
      <c r="K5" s="29">
        <v>0</v>
      </c>
      <c r="L5" s="29">
        <v>0</v>
      </c>
      <c r="M5" s="29">
        <v>0</v>
      </c>
      <c r="N5" s="29">
        <f t="shared" si="0"/>
        <v>28833333</v>
      </c>
      <c r="O5" s="12">
        <v>43847</v>
      </c>
      <c r="P5" s="12">
        <v>44196</v>
      </c>
      <c r="Q5" s="9" t="s">
        <v>80</v>
      </c>
      <c r="R5" s="7" t="s">
        <v>28</v>
      </c>
      <c r="S5" s="3" t="s">
        <v>58</v>
      </c>
      <c r="T5" s="21">
        <v>100951332</v>
      </c>
      <c r="U5" s="10"/>
      <c r="V5" s="21" t="s">
        <v>59</v>
      </c>
      <c r="W5" s="21">
        <v>3014036399</v>
      </c>
      <c r="X5" s="21" t="s">
        <v>60</v>
      </c>
      <c r="Y5" s="10" t="s">
        <v>31</v>
      </c>
    </row>
    <row r="6" spans="1:25" ht="84.95" hidden="1" customHeight="1" x14ac:dyDescent="0.2">
      <c r="A6" s="2" t="s">
        <v>42</v>
      </c>
      <c r="B6" s="25" t="s">
        <v>45</v>
      </c>
      <c r="C6" s="14" t="s">
        <v>109</v>
      </c>
      <c r="D6" s="3" t="s">
        <v>43</v>
      </c>
      <c r="E6" s="4" t="s">
        <v>44</v>
      </c>
      <c r="F6" s="5">
        <v>57166666</v>
      </c>
      <c r="G6" s="29">
        <v>0</v>
      </c>
      <c r="H6" s="29">
        <v>0</v>
      </c>
      <c r="I6" s="29">
        <v>57166666</v>
      </c>
      <c r="J6" s="29">
        <v>0</v>
      </c>
      <c r="K6" s="29">
        <v>0</v>
      </c>
      <c r="L6" s="29">
        <v>0</v>
      </c>
      <c r="M6" s="29">
        <v>0</v>
      </c>
      <c r="N6" s="29">
        <f t="shared" si="0"/>
        <v>57166666</v>
      </c>
      <c r="O6" s="12">
        <v>43850</v>
      </c>
      <c r="P6" s="12">
        <v>43920</v>
      </c>
      <c r="Q6" s="9" t="s">
        <v>80</v>
      </c>
      <c r="R6" s="7" t="s">
        <v>28</v>
      </c>
      <c r="S6" s="21" t="s">
        <v>43</v>
      </c>
      <c r="T6" s="21">
        <v>79695677</v>
      </c>
      <c r="U6" s="10"/>
      <c r="V6" s="21" t="s">
        <v>46</v>
      </c>
      <c r="W6" s="21">
        <v>8070532</v>
      </c>
      <c r="X6" s="21" t="s">
        <v>47</v>
      </c>
      <c r="Y6" s="10" t="s">
        <v>31</v>
      </c>
    </row>
    <row r="7" spans="1:25" ht="84.95" hidden="1" customHeight="1" x14ac:dyDescent="0.2">
      <c r="A7" s="2" t="s">
        <v>24</v>
      </c>
      <c r="B7" s="25" t="s">
        <v>32</v>
      </c>
      <c r="C7" s="14" t="s">
        <v>110</v>
      </c>
      <c r="D7" s="3" t="s">
        <v>25</v>
      </c>
      <c r="E7" s="4" t="s">
        <v>26</v>
      </c>
      <c r="F7" s="5">
        <v>79800000</v>
      </c>
      <c r="G7" s="29">
        <v>0</v>
      </c>
      <c r="H7" s="29">
        <v>0</v>
      </c>
      <c r="I7" s="29">
        <v>79800000</v>
      </c>
      <c r="J7" s="29">
        <v>0</v>
      </c>
      <c r="K7" s="29">
        <v>0</v>
      </c>
      <c r="L7" s="29">
        <v>0</v>
      </c>
      <c r="M7" s="29">
        <v>0</v>
      </c>
      <c r="N7" s="29">
        <f t="shared" si="0"/>
        <v>79800000</v>
      </c>
      <c r="O7" s="12">
        <v>43850</v>
      </c>
      <c r="P7" s="12">
        <v>44196</v>
      </c>
      <c r="Q7" s="9" t="s">
        <v>27</v>
      </c>
      <c r="R7" s="7" t="s">
        <v>28</v>
      </c>
      <c r="S7" s="21" t="s">
        <v>25</v>
      </c>
      <c r="T7" s="21">
        <v>53052604</v>
      </c>
      <c r="U7" s="10"/>
      <c r="V7" s="21" t="s">
        <v>29</v>
      </c>
      <c r="W7" s="21">
        <v>3023912864</v>
      </c>
      <c r="X7" s="21" t="s">
        <v>30</v>
      </c>
      <c r="Y7" s="10" t="s">
        <v>31</v>
      </c>
    </row>
    <row r="8" spans="1:25" ht="84.95" hidden="1" customHeight="1" x14ac:dyDescent="0.2">
      <c r="A8" s="2" t="s">
        <v>33</v>
      </c>
      <c r="B8" s="25" t="s">
        <v>41</v>
      </c>
      <c r="C8" s="14" t="s">
        <v>111</v>
      </c>
      <c r="D8" s="3" t="s">
        <v>34</v>
      </c>
      <c r="E8" s="4" t="s">
        <v>35</v>
      </c>
      <c r="F8" s="5">
        <v>116733333</v>
      </c>
      <c r="G8" s="29">
        <v>0</v>
      </c>
      <c r="H8" s="29">
        <v>0</v>
      </c>
      <c r="I8" s="29">
        <v>116733333</v>
      </c>
      <c r="J8" s="29">
        <v>0</v>
      </c>
      <c r="K8" s="29">
        <v>0</v>
      </c>
      <c r="L8" s="29">
        <v>0</v>
      </c>
      <c r="M8" s="29">
        <v>0</v>
      </c>
      <c r="N8" s="29">
        <f t="shared" si="0"/>
        <v>116733333</v>
      </c>
      <c r="O8" s="12">
        <v>43851</v>
      </c>
      <c r="P8" s="12">
        <v>44196</v>
      </c>
      <c r="Q8" s="9" t="s">
        <v>37</v>
      </c>
      <c r="R8" s="7" t="s">
        <v>38</v>
      </c>
      <c r="S8" s="21" t="s">
        <v>34</v>
      </c>
      <c r="T8" s="21">
        <v>39779251</v>
      </c>
      <c r="U8" s="10"/>
      <c r="V8" s="21" t="s">
        <v>39</v>
      </c>
      <c r="W8" s="21">
        <v>34886868</v>
      </c>
      <c r="X8" s="10" t="s">
        <v>40</v>
      </c>
      <c r="Y8" s="10" t="s">
        <v>31</v>
      </c>
    </row>
    <row r="9" spans="1:25" ht="84.95" hidden="1" customHeight="1" x14ac:dyDescent="0.2">
      <c r="A9" s="2" t="s">
        <v>99</v>
      </c>
      <c r="B9" s="25" t="s">
        <v>102</v>
      </c>
      <c r="C9" s="14" t="s">
        <v>112</v>
      </c>
      <c r="D9" s="3" t="s">
        <v>100</v>
      </c>
      <c r="E9" s="4" t="s">
        <v>101</v>
      </c>
      <c r="F9" s="5">
        <v>70351453</v>
      </c>
      <c r="G9" s="29">
        <v>0</v>
      </c>
      <c r="H9" s="30">
        <v>5750812</v>
      </c>
      <c r="I9" s="29">
        <f>70351453-5750812</f>
        <v>64600641</v>
      </c>
      <c r="J9" s="29">
        <v>0</v>
      </c>
      <c r="K9" s="29">
        <v>0</v>
      </c>
      <c r="L9" s="29">
        <v>0</v>
      </c>
      <c r="M9" s="29">
        <v>0</v>
      </c>
      <c r="N9" s="29">
        <f t="shared" si="0"/>
        <v>64600641</v>
      </c>
      <c r="O9" s="12">
        <v>43859</v>
      </c>
      <c r="P9" s="12">
        <v>44184</v>
      </c>
      <c r="Q9" s="9" t="s">
        <v>103</v>
      </c>
      <c r="R9" s="8" t="s">
        <v>38</v>
      </c>
      <c r="S9" s="21" t="s">
        <v>100</v>
      </c>
      <c r="T9" s="21">
        <v>901039882</v>
      </c>
      <c r="U9" s="10" t="s">
        <v>107</v>
      </c>
      <c r="V9" s="21" t="s">
        <v>104</v>
      </c>
      <c r="W9" s="21" t="s">
        <v>105</v>
      </c>
      <c r="X9" s="10" t="s">
        <v>106</v>
      </c>
      <c r="Y9" s="10" t="s">
        <v>31</v>
      </c>
    </row>
    <row r="10" spans="1:25" ht="84.95" hidden="1" customHeight="1" x14ac:dyDescent="0.2">
      <c r="A10" s="2" t="s">
        <v>70</v>
      </c>
      <c r="B10" s="25" t="s">
        <v>73</v>
      </c>
      <c r="C10" s="14" t="s">
        <v>113</v>
      </c>
      <c r="D10" s="3" t="s">
        <v>71</v>
      </c>
      <c r="E10" s="4" t="s">
        <v>72</v>
      </c>
      <c r="F10" s="5">
        <v>57000000</v>
      </c>
      <c r="G10" s="29">
        <v>0</v>
      </c>
      <c r="H10" s="30">
        <v>1052000</v>
      </c>
      <c r="I10" s="29">
        <f>57000000-1052000</f>
        <v>55948000</v>
      </c>
      <c r="J10" s="29">
        <v>0</v>
      </c>
      <c r="K10" s="29">
        <v>0</v>
      </c>
      <c r="L10" s="29">
        <v>0</v>
      </c>
      <c r="M10" s="29">
        <v>0</v>
      </c>
      <c r="N10" s="29">
        <f t="shared" si="0"/>
        <v>55948000</v>
      </c>
      <c r="O10" s="12">
        <v>43860</v>
      </c>
      <c r="P10" s="12">
        <v>43921</v>
      </c>
      <c r="Q10" s="9" t="s">
        <v>74</v>
      </c>
      <c r="R10" s="7" t="s">
        <v>66</v>
      </c>
      <c r="S10" s="21" t="s">
        <v>75</v>
      </c>
      <c r="T10" s="21">
        <v>860001911</v>
      </c>
      <c r="U10" s="10" t="s">
        <v>78</v>
      </c>
      <c r="V10" s="21" t="s">
        <v>77</v>
      </c>
      <c r="W10" s="21">
        <v>3904552</v>
      </c>
      <c r="X10" s="10" t="s">
        <v>76</v>
      </c>
      <c r="Y10" s="10" t="s">
        <v>31</v>
      </c>
    </row>
    <row r="11" spans="1:25" ht="84.95" hidden="1" customHeight="1" x14ac:dyDescent="0.2">
      <c r="A11" s="2" t="s">
        <v>61</v>
      </c>
      <c r="B11" s="25" t="s">
        <v>63</v>
      </c>
      <c r="C11" s="14" t="s">
        <v>114</v>
      </c>
      <c r="D11" s="3" t="s">
        <v>62</v>
      </c>
      <c r="E11" s="4" t="s">
        <v>64</v>
      </c>
      <c r="F11" s="5">
        <v>57000000</v>
      </c>
      <c r="G11" s="29">
        <v>0</v>
      </c>
      <c r="H11" s="30">
        <v>96009</v>
      </c>
      <c r="I11" s="29">
        <f>57000000-96009</f>
        <v>56903991</v>
      </c>
      <c r="J11" s="29">
        <v>0</v>
      </c>
      <c r="K11" s="29">
        <v>0</v>
      </c>
      <c r="L11" s="29">
        <v>0</v>
      </c>
      <c r="M11" s="29">
        <v>0</v>
      </c>
      <c r="N11" s="29">
        <f t="shared" si="0"/>
        <v>56903991</v>
      </c>
      <c r="O11" s="12">
        <v>43860</v>
      </c>
      <c r="P11" s="12">
        <v>43921</v>
      </c>
      <c r="Q11" s="9" t="s">
        <v>65</v>
      </c>
      <c r="R11" s="7" t="s">
        <v>66</v>
      </c>
      <c r="S11" s="21" t="s">
        <v>67</v>
      </c>
      <c r="T11" s="21">
        <v>811001723</v>
      </c>
      <c r="U11" s="10" t="s">
        <v>81</v>
      </c>
      <c r="V11" s="21" t="s">
        <v>68</v>
      </c>
      <c r="W11" s="21">
        <v>3561111</v>
      </c>
      <c r="X11" s="10" t="s">
        <v>69</v>
      </c>
      <c r="Y11" s="10" t="s">
        <v>31</v>
      </c>
    </row>
    <row r="12" spans="1:25" ht="84.95" hidden="1" customHeight="1" x14ac:dyDescent="0.2">
      <c r="A12" s="2" t="s">
        <v>82</v>
      </c>
      <c r="B12" s="25" t="s">
        <v>89</v>
      </c>
      <c r="C12" s="14" t="s">
        <v>115</v>
      </c>
      <c r="D12" s="3" t="s">
        <v>83</v>
      </c>
      <c r="E12" s="4" t="s">
        <v>84</v>
      </c>
      <c r="F12" s="5">
        <v>5388000</v>
      </c>
      <c r="G12" s="29">
        <v>0</v>
      </c>
      <c r="H12" s="29">
        <v>0</v>
      </c>
      <c r="I12" s="29">
        <v>5388000</v>
      </c>
      <c r="J12" s="29">
        <v>0</v>
      </c>
      <c r="K12" s="29">
        <v>0</v>
      </c>
      <c r="L12" s="29">
        <v>0</v>
      </c>
      <c r="M12" s="29">
        <v>0</v>
      </c>
      <c r="N12" s="29">
        <f t="shared" si="0"/>
        <v>5388000</v>
      </c>
      <c r="O12" s="12">
        <v>43861</v>
      </c>
      <c r="P12" s="12">
        <v>43906</v>
      </c>
      <c r="Q12" s="9" t="s">
        <v>85</v>
      </c>
      <c r="R12" s="8" t="s">
        <v>28</v>
      </c>
      <c r="S12" s="21" t="s">
        <v>86</v>
      </c>
      <c r="T12" s="21">
        <v>830145023</v>
      </c>
      <c r="U12" s="10" t="s">
        <v>81</v>
      </c>
      <c r="V12" s="21" t="s">
        <v>87</v>
      </c>
      <c r="W12" s="21">
        <v>5617679</v>
      </c>
      <c r="X12" s="10" t="s">
        <v>88</v>
      </c>
      <c r="Y12" s="10" t="s">
        <v>31</v>
      </c>
    </row>
    <row r="13" spans="1:25" ht="84.95" hidden="1" customHeight="1" x14ac:dyDescent="0.2">
      <c r="A13" s="2" t="s">
        <v>90</v>
      </c>
      <c r="B13" s="25" t="s">
        <v>93</v>
      </c>
      <c r="C13" s="14" t="s">
        <v>116</v>
      </c>
      <c r="D13" s="3" t="s">
        <v>91</v>
      </c>
      <c r="E13" s="4" t="s">
        <v>92</v>
      </c>
      <c r="F13" s="5">
        <v>56996500</v>
      </c>
      <c r="G13" s="29">
        <v>0</v>
      </c>
      <c r="H13" s="29">
        <v>465200</v>
      </c>
      <c r="I13" s="29">
        <f>56996500-465200</f>
        <v>56531300</v>
      </c>
      <c r="J13" s="29">
        <v>0</v>
      </c>
      <c r="K13" s="29">
        <v>0</v>
      </c>
      <c r="L13" s="29">
        <v>0</v>
      </c>
      <c r="M13" s="29">
        <v>0</v>
      </c>
      <c r="N13" s="29">
        <f t="shared" si="0"/>
        <v>56531300</v>
      </c>
      <c r="O13" s="12">
        <v>43865</v>
      </c>
      <c r="P13" s="12">
        <v>43921</v>
      </c>
      <c r="Q13" s="9" t="s">
        <v>94</v>
      </c>
      <c r="R13" s="8" t="s">
        <v>66</v>
      </c>
      <c r="S13" s="21" t="s">
        <v>95</v>
      </c>
      <c r="T13" s="21">
        <v>830065332</v>
      </c>
      <c r="U13" s="10" t="s">
        <v>96</v>
      </c>
      <c r="V13" s="21" t="s">
        <v>97</v>
      </c>
      <c r="W13" s="21">
        <v>7433292</v>
      </c>
      <c r="X13" s="10" t="s">
        <v>98</v>
      </c>
      <c r="Y13" s="10" t="s">
        <v>31</v>
      </c>
    </row>
    <row r="14" spans="1:25" ht="84.95" hidden="1" customHeight="1" x14ac:dyDescent="0.2">
      <c r="A14" s="2" t="s">
        <v>117</v>
      </c>
      <c r="B14" s="25" t="s">
        <v>121</v>
      </c>
      <c r="C14" s="14" t="s">
        <v>122</v>
      </c>
      <c r="D14" s="3" t="s">
        <v>118</v>
      </c>
      <c r="E14" s="4" t="s">
        <v>119</v>
      </c>
      <c r="F14" s="5">
        <v>81348960</v>
      </c>
      <c r="G14" s="29">
        <v>0</v>
      </c>
      <c r="H14" s="29">
        <v>0</v>
      </c>
      <c r="I14" s="29">
        <v>81348960</v>
      </c>
      <c r="J14" s="29">
        <v>0</v>
      </c>
      <c r="K14" s="29">
        <v>0</v>
      </c>
      <c r="L14" s="29">
        <v>0</v>
      </c>
      <c r="M14" s="29">
        <v>0</v>
      </c>
      <c r="N14" s="29">
        <f t="shared" si="0"/>
        <v>81348960</v>
      </c>
      <c r="O14" s="12">
        <v>43871</v>
      </c>
      <c r="P14" s="12">
        <v>44196</v>
      </c>
      <c r="Q14" s="9" t="s">
        <v>120</v>
      </c>
      <c r="R14" s="8" t="s">
        <v>123</v>
      </c>
      <c r="S14" s="21" t="s">
        <v>118</v>
      </c>
      <c r="T14" s="21">
        <v>17149613</v>
      </c>
      <c r="U14" s="10"/>
      <c r="V14" s="21" t="s">
        <v>124</v>
      </c>
      <c r="W14" s="21">
        <v>3486868</v>
      </c>
      <c r="X14" s="10" t="s">
        <v>125</v>
      </c>
      <c r="Y14" s="10" t="s">
        <v>31</v>
      </c>
    </row>
    <row r="15" spans="1:25" ht="84.95" customHeight="1" x14ac:dyDescent="0.2">
      <c r="A15" s="2" t="s">
        <v>126</v>
      </c>
      <c r="B15" s="25" t="s">
        <v>133</v>
      </c>
      <c r="C15" s="14" t="s">
        <v>134</v>
      </c>
      <c r="D15" s="3" t="s">
        <v>127</v>
      </c>
      <c r="E15" s="4" t="s">
        <v>128</v>
      </c>
      <c r="F15" s="5">
        <v>15000000</v>
      </c>
      <c r="G15" s="29">
        <v>0</v>
      </c>
      <c r="H15" s="29">
        <v>0</v>
      </c>
      <c r="I15" s="29">
        <v>15000000</v>
      </c>
      <c r="J15" s="29">
        <v>0</v>
      </c>
      <c r="K15" s="29">
        <v>0</v>
      </c>
      <c r="L15" s="29">
        <v>0</v>
      </c>
      <c r="M15" s="29">
        <v>0</v>
      </c>
      <c r="N15" s="29">
        <f t="shared" ref="N15:N46" si="1">SUM(I15:M15)</f>
        <v>15000000</v>
      </c>
      <c r="O15" s="12">
        <v>43868</v>
      </c>
      <c r="P15" s="12">
        <v>44561</v>
      </c>
      <c r="Q15" s="9" t="s">
        <v>129</v>
      </c>
      <c r="R15" s="8" t="s">
        <v>28</v>
      </c>
      <c r="S15" s="21" t="s">
        <v>130</v>
      </c>
      <c r="T15" s="21">
        <v>900280994</v>
      </c>
      <c r="U15" s="10" t="s">
        <v>96</v>
      </c>
      <c r="V15" s="21" t="s">
        <v>131</v>
      </c>
      <c r="W15" s="21">
        <v>3114643721</v>
      </c>
      <c r="X15" s="52" t="s">
        <v>132</v>
      </c>
      <c r="Y15" s="10" t="s">
        <v>31</v>
      </c>
    </row>
    <row r="16" spans="1:25" ht="84.95" hidden="1" customHeight="1" x14ac:dyDescent="0.2">
      <c r="A16" s="2" t="s">
        <v>135</v>
      </c>
      <c r="B16" s="22" t="s">
        <v>136</v>
      </c>
      <c r="C16" s="14" t="s">
        <v>151</v>
      </c>
      <c r="D16" s="3" t="s">
        <v>137</v>
      </c>
      <c r="E16" s="4" t="s">
        <v>138</v>
      </c>
      <c r="F16" s="5">
        <v>116512286</v>
      </c>
      <c r="G16" s="29">
        <v>0</v>
      </c>
      <c r="H16" s="29">
        <v>0</v>
      </c>
      <c r="I16" s="29">
        <v>116512286</v>
      </c>
      <c r="J16" s="29">
        <v>0</v>
      </c>
      <c r="K16" s="29">
        <v>0</v>
      </c>
      <c r="L16" s="29">
        <v>0</v>
      </c>
      <c r="M16" s="29">
        <v>0</v>
      </c>
      <c r="N16" s="29">
        <f t="shared" si="1"/>
        <v>116512286</v>
      </c>
      <c r="O16" s="12">
        <v>43873</v>
      </c>
      <c r="P16" s="12">
        <v>44196</v>
      </c>
      <c r="Q16" s="9" t="s">
        <v>103</v>
      </c>
      <c r="R16" s="8" t="s">
        <v>38</v>
      </c>
      <c r="S16" s="21" t="s">
        <v>139</v>
      </c>
      <c r="T16" s="21">
        <v>90007377</v>
      </c>
      <c r="U16" s="10" t="s">
        <v>78</v>
      </c>
      <c r="V16" s="21" t="s">
        <v>140</v>
      </c>
      <c r="W16" s="21">
        <v>3384904</v>
      </c>
      <c r="X16" s="10" t="s">
        <v>141</v>
      </c>
      <c r="Y16" s="10" t="s">
        <v>31</v>
      </c>
    </row>
    <row r="17" spans="1:25" ht="89.25" hidden="1" customHeight="1" x14ac:dyDescent="0.2">
      <c r="A17" s="2" t="s">
        <v>197</v>
      </c>
      <c r="B17" s="22" t="s">
        <v>204</v>
      </c>
      <c r="C17" s="14" t="s">
        <v>205</v>
      </c>
      <c r="D17" s="3" t="s">
        <v>198</v>
      </c>
      <c r="E17" s="4" t="s">
        <v>199</v>
      </c>
      <c r="F17" s="5">
        <v>299840963</v>
      </c>
      <c r="G17" s="29">
        <v>0</v>
      </c>
      <c r="H17" s="29">
        <v>0</v>
      </c>
      <c r="I17" s="29">
        <v>299840963</v>
      </c>
      <c r="J17" s="29">
        <v>0</v>
      </c>
      <c r="K17" s="29">
        <v>0</v>
      </c>
      <c r="L17" s="29">
        <v>0</v>
      </c>
      <c r="M17" s="29">
        <v>0</v>
      </c>
      <c r="N17" s="29">
        <f t="shared" si="1"/>
        <v>299840963</v>
      </c>
      <c r="O17" s="12">
        <v>43887</v>
      </c>
      <c r="P17" s="12">
        <v>44196</v>
      </c>
      <c r="Q17" s="9" t="s">
        <v>200</v>
      </c>
      <c r="R17" s="8" t="s">
        <v>28</v>
      </c>
      <c r="S17" s="21" t="s">
        <v>201</v>
      </c>
      <c r="T17" s="21">
        <v>800149562</v>
      </c>
      <c r="U17" s="10" t="s">
        <v>96</v>
      </c>
      <c r="V17" s="21" t="s">
        <v>202</v>
      </c>
      <c r="W17" s="21">
        <v>7560520</v>
      </c>
      <c r="X17" s="10" t="s">
        <v>203</v>
      </c>
      <c r="Y17" s="10" t="s">
        <v>31</v>
      </c>
    </row>
    <row r="18" spans="1:25" ht="89.25" hidden="1" customHeight="1" x14ac:dyDescent="0.2">
      <c r="A18" s="2" t="s">
        <v>154</v>
      </c>
      <c r="B18" s="22" t="s">
        <v>187</v>
      </c>
      <c r="C18" s="14" t="s">
        <v>188</v>
      </c>
      <c r="D18" s="3" t="s">
        <v>176</v>
      </c>
      <c r="E18" s="4" t="s">
        <v>177</v>
      </c>
      <c r="F18" s="5">
        <v>53000000</v>
      </c>
      <c r="G18" s="29">
        <v>0</v>
      </c>
      <c r="H18" s="30">
        <v>423366</v>
      </c>
      <c r="I18" s="29">
        <f>53000000-423366</f>
        <v>52576634</v>
      </c>
      <c r="J18" s="29">
        <v>0</v>
      </c>
      <c r="K18" s="29">
        <v>0</v>
      </c>
      <c r="L18" s="29">
        <v>0</v>
      </c>
      <c r="M18" s="29">
        <v>0</v>
      </c>
      <c r="N18" s="29">
        <f t="shared" si="1"/>
        <v>52576634</v>
      </c>
      <c r="O18" s="12">
        <v>43878</v>
      </c>
      <c r="P18" s="12">
        <v>44196</v>
      </c>
      <c r="Q18" s="9" t="s">
        <v>172</v>
      </c>
      <c r="R18" s="8" t="s">
        <v>123</v>
      </c>
      <c r="S18" s="21" t="s">
        <v>178</v>
      </c>
      <c r="T18" s="21">
        <v>901030845</v>
      </c>
      <c r="U18" s="10" t="s">
        <v>81</v>
      </c>
      <c r="V18" s="21" t="s">
        <v>179</v>
      </c>
      <c r="W18" s="21">
        <v>3185356547</v>
      </c>
      <c r="X18" s="10" t="s">
        <v>180</v>
      </c>
      <c r="Y18" s="10" t="s">
        <v>31</v>
      </c>
    </row>
    <row r="19" spans="1:25" ht="89.25" hidden="1" customHeight="1" x14ac:dyDescent="0.2">
      <c r="A19" s="2" t="s">
        <v>142</v>
      </c>
      <c r="B19" s="22" t="s">
        <v>145</v>
      </c>
      <c r="C19" s="14" t="s">
        <v>152</v>
      </c>
      <c r="D19" s="3" t="s">
        <v>143</v>
      </c>
      <c r="E19" s="4" t="s">
        <v>144</v>
      </c>
      <c r="F19" s="5">
        <v>25974493</v>
      </c>
      <c r="G19" s="29">
        <v>0</v>
      </c>
      <c r="H19" s="30">
        <v>5890501</v>
      </c>
      <c r="I19" s="29">
        <f>25974493-5890501</f>
        <v>20083992</v>
      </c>
      <c r="J19" s="29">
        <v>0</v>
      </c>
      <c r="K19" s="29">
        <v>0</v>
      </c>
      <c r="L19" s="29">
        <v>0</v>
      </c>
      <c r="M19" s="29">
        <v>0</v>
      </c>
      <c r="N19" s="29">
        <f t="shared" si="1"/>
        <v>20083992</v>
      </c>
      <c r="O19" s="12">
        <v>43878</v>
      </c>
      <c r="P19" s="12">
        <v>44196</v>
      </c>
      <c r="Q19" s="9" t="s">
        <v>146</v>
      </c>
      <c r="R19" s="8" t="s">
        <v>907</v>
      </c>
      <c r="S19" s="21" t="s">
        <v>147</v>
      </c>
      <c r="T19" s="21">
        <v>804002893</v>
      </c>
      <c r="U19" s="10" t="s">
        <v>148</v>
      </c>
      <c r="V19" s="21" t="s">
        <v>149</v>
      </c>
      <c r="W19" s="21">
        <v>6521020</v>
      </c>
      <c r="X19" s="10" t="s">
        <v>150</v>
      </c>
      <c r="Y19" s="10" t="s">
        <v>31</v>
      </c>
    </row>
    <row r="20" spans="1:25" ht="89.25" customHeight="1" x14ac:dyDescent="0.2">
      <c r="A20" s="2" t="s">
        <v>169</v>
      </c>
      <c r="B20" s="22" t="s">
        <v>182</v>
      </c>
      <c r="C20" s="14" t="s">
        <v>181</v>
      </c>
      <c r="D20" s="3" t="s">
        <v>170</v>
      </c>
      <c r="E20" s="4" t="s">
        <v>171</v>
      </c>
      <c r="F20" s="5">
        <v>40000000</v>
      </c>
      <c r="G20" s="29">
        <v>0</v>
      </c>
      <c r="H20" s="30">
        <v>20000000</v>
      </c>
      <c r="I20" s="29">
        <f>40000000-20000000</f>
        <v>20000000</v>
      </c>
      <c r="J20" s="29">
        <v>0</v>
      </c>
      <c r="K20" s="29">
        <v>0</v>
      </c>
      <c r="L20" s="29">
        <v>0</v>
      </c>
      <c r="M20" s="29">
        <v>0</v>
      </c>
      <c r="N20" s="29">
        <f t="shared" si="1"/>
        <v>20000000</v>
      </c>
      <c r="O20" s="12">
        <v>43879</v>
      </c>
      <c r="P20" s="12">
        <v>44561</v>
      </c>
      <c r="Q20" s="9" t="s">
        <v>172</v>
      </c>
      <c r="R20" s="8" t="s">
        <v>123</v>
      </c>
      <c r="S20" s="21" t="s">
        <v>173</v>
      </c>
      <c r="T20" s="21">
        <v>900110259</v>
      </c>
      <c r="U20" s="10" t="s">
        <v>107</v>
      </c>
      <c r="V20" s="21" t="s">
        <v>174</v>
      </c>
      <c r="W20" s="21">
        <v>2564281</v>
      </c>
      <c r="X20" s="52" t="s">
        <v>175</v>
      </c>
      <c r="Y20" s="10" t="s">
        <v>31</v>
      </c>
    </row>
    <row r="21" spans="1:25" ht="89.25" hidden="1" customHeight="1" x14ac:dyDescent="0.2">
      <c r="A21" s="2" t="s">
        <v>162</v>
      </c>
      <c r="B21" s="22" t="s">
        <v>183</v>
      </c>
      <c r="C21" s="14" t="s">
        <v>184</v>
      </c>
      <c r="D21" s="3" t="s">
        <v>163</v>
      </c>
      <c r="E21" s="4" t="s">
        <v>164</v>
      </c>
      <c r="F21" s="5">
        <v>10000000</v>
      </c>
      <c r="G21" s="29">
        <v>0</v>
      </c>
      <c r="H21" s="29">
        <v>0</v>
      </c>
      <c r="I21" s="29">
        <v>10000000</v>
      </c>
      <c r="J21" s="29">
        <v>0</v>
      </c>
      <c r="K21" s="29">
        <v>0</v>
      </c>
      <c r="L21" s="29">
        <v>0</v>
      </c>
      <c r="M21" s="29">
        <v>0</v>
      </c>
      <c r="N21" s="29">
        <f t="shared" si="1"/>
        <v>10000000</v>
      </c>
      <c r="O21" s="12">
        <v>43881</v>
      </c>
      <c r="P21" s="12">
        <v>44377</v>
      </c>
      <c r="Q21" s="9" t="s">
        <v>165</v>
      </c>
      <c r="R21" s="8" t="s">
        <v>123</v>
      </c>
      <c r="S21" s="21" t="s">
        <v>166</v>
      </c>
      <c r="T21" s="21">
        <v>800066001</v>
      </c>
      <c r="U21" s="10" t="s">
        <v>81</v>
      </c>
      <c r="V21" s="21" t="s">
        <v>167</v>
      </c>
      <c r="W21" s="21">
        <v>7447555</v>
      </c>
      <c r="X21" s="52" t="s">
        <v>168</v>
      </c>
      <c r="Y21" s="10" t="s">
        <v>31</v>
      </c>
    </row>
    <row r="22" spans="1:25" ht="89.25" hidden="1" customHeight="1" x14ac:dyDescent="0.2">
      <c r="A22" s="2" t="s">
        <v>153</v>
      </c>
      <c r="B22" s="22" t="s">
        <v>185</v>
      </c>
      <c r="C22" s="14" t="s">
        <v>186</v>
      </c>
      <c r="D22" s="3" t="s">
        <v>155</v>
      </c>
      <c r="E22" s="4" t="s">
        <v>156</v>
      </c>
      <c r="F22" s="5">
        <v>56909370</v>
      </c>
      <c r="G22" s="29">
        <v>0</v>
      </c>
      <c r="H22" s="30">
        <v>150</v>
      </c>
      <c r="I22" s="29">
        <v>56909370</v>
      </c>
      <c r="J22" s="29">
        <v>0</v>
      </c>
      <c r="K22" s="29">
        <v>0</v>
      </c>
      <c r="L22" s="29">
        <v>0</v>
      </c>
      <c r="M22" s="29">
        <v>0</v>
      </c>
      <c r="N22" s="29">
        <f t="shared" si="1"/>
        <v>56909370</v>
      </c>
      <c r="O22" s="12">
        <v>43890</v>
      </c>
      <c r="P22" s="12">
        <v>43982</v>
      </c>
      <c r="Q22" s="9" t="s">
        <v>157</v>
      </c>
      <c r="R22" s="8" t="s">
        <v>66</v>
      </c>
      <c r="S22" s="21" t="s">
        <v>158</v>
      </c>
      <c r="T22" s="21">
        <v>830011469</v>
      </c>
      <c r="U22" s="10" t="s">
        <v>161</v>
      </c>
      <c r="V22" s="21" t="s">
        <v>160</v>
      </c>
      <c r="W22" s="21">
        <v>61062630</v>
      </c>
      <c r="X22" s="52" t="s">
        <v>159</v>
      </c>
      <c r="Y22" s="10" t="s">
        <v>31</v>
      </c>
    </row>
    <row r="23" spans="1:25" ht="89.25" hidden="1" customHeight="1" x14ac:dyDescent="0.2">
      <c r="A23" s="2" t="s">
        <v>189</v>
      </c>
      <c r="B23" s="22" t="s">
        <v>206</v>
      </c>
      <c r="C23" s="14" t="s">
        <v>207</v>
      </c>
      <c r="D23" s="3" t="s">
        <v>190</v>
      </c>
      <c r="E23" s="4" t="s">
        <v>191</v>
      </c>
      <c r="F23" s="5">
        <v>30000000</v>
      </c>
      <c r="G23" s="29">
        <v>0</v>
      </c>
      <c r="H23" s="29">
        <v>0</v>
      </c>
      <c r="I23" s="29">
        <v>30000000</v>
      </c>
      <c r="J23" s="29">
        <v>0</v>
      </c>
      <c r="K23" s="29">
        <v>0</v>
      </c>
      <c r="L23" s="29">
        <v>0</v>
      </c>
      <c r="M23" s="29">
        <v>0</v>
      </c>
      <c r="N23" s="29">
        <f t="shared" si="1"/>
        <v>30000000</v>
      </c>
      <c r="O23" s="12">
        <v>43889</v>
      </c>
      <c r="P23" s="12">
        <v>44196</v>
      </c>
      <c r="Q23" s="9" t="s">
        <v>192</v>
      </c>
      <c r="R23" s="8" t="s">
        <v>28</v>
      </c>
      <c r="S23" s="21" t="s">
        <v>193</v>
      </c>
      <c r="T23" s="21">
        <v>860526532</v>
      </c>
      <c r="U23" s="10" t="s">
        <v>196</v>
      </c>
      <c r="V23" s="21" t="s">
        <v>194</v>
      </c>
      <c r="W23" s="21">
        <v>7424132</v>
      </c>
      <c r="X23" s="52" t="s">
        <v>195</v>
      </c>
      <c r="Y23" s="10" t="s">
        <v>31</v>
      </c>
    </row>
    <row r="24" spans="1:25" ht="89.25" hidden="1" customHeight="1" x14ac:dyDescent="0.2">
      <c r="A24" s="2" t="s">
        <v>246</v>
      </c>
      <c r="B24" s="22" t="s">
        <v>254</v>
      </c>
      <c r="C24" s="14" t="s">
        <v>255</v>
      </c>
      <c r="D24" s="3" t="s">
        <v>247</v>
      </c>
      <c r="E24" s="4" t="s">
        <v>248</v>
      </c>
      <c r="F24" s="23">
        <v>25294323</v>
      </c>
      <c r="G24" s="29">
        <v>0</v>
      </c>
      <c r="H24" s="29">
        <v>0</v>
      </c>
      <c r="I24" s="29">
        <v>25294323</v>
      </c>
      <c r="J24" s="29">
        <v>0</v>
      </c>
      <c r="K24" s="29">
        <v>0</v>
      </c>
      <c r="L24" s="29">
        <v>0</v>
      </c>
      <c r="M24" s="29">
        <v>0</v>
      </c>
      <c r="N24" s="29">
        <f t="shared" si="1"/>
        <v>25294323</v>
      </c>
      <c r="O24" s="12">
        <v>43895</v>
      </c>
      <c r="P24" s="12">
        <v>44196</v>
      </c>
      <c r="Q24" s="9" t="s">
        <v>249</v>
      </c>
      <c r="R24" s="8" t="s">
        <v>66</v>
      </c>
      <c r="S24" s="21" t="s">
        <v>250</v>
      </c>
      <c r="T24" s="21">
        <v>811019499</v>
      </c>
      <c r="U24" s="10" t="s">
        <v>107</v>
      </c>
      <c r="V24" s="21" t="s">
        <v>251</v>
      </c>
      <c r="W24" s="21">
        <v>2684904</v>
      </c>
      <c r="X24" s="52" t="s">
        <v>252</v>
      </c>
      <c r="Y24" s="10" t="s">
        <v>31</v>
      </c>
    </row>
    <row r="25" spans="1:25" ht="89.25" hidden="1" customHeight="1" x14ac:dyDescent="0.2">
      <c r="A25" s="2" t="s">
        <v>253</v>
      </c>
      <c r="B25" s="22" t="s">
        <v>254</v>
      </c>
      <c r="C25" s="14" t="s">
        <v>255</v>
      </c>
      <c r="D25" s="3" t="s">
        <v>91</v>
      </c>
      <c r="E25" s="4" t="s">
        <v>248</v>
      </c>
      <c r="F25" s="23">
        <v>13871913</v>
      </c>
      <c r="G25" s="29">
        <v>0</v>
      </c>
      <c r="H25" s="30">
        <v>13871913</v>
      </c>
      <c r="I25" s="29">
        <f>13871913-13871913</f>
        <v>0</v>
      </c>
      <c r="J25" s="29">
        <v>0</v>
      </c>
      <c r="K25" s="29">
        <v>0</v>
      </c>
      <c r="L25" s="29">
        <v>0</v>
      </c>
      <c r="M25" s="29">
        <v>0</v>
      </c>
      <c r="N25" s="29">
        <f t="shared" si="1"/>
        <v>0</v>
      </c>
      <c r="O25" s="12">
        <v>43895</v>
      </c>
      <c r="P25" s="12">
        <v>44196</v>
      </c>
      <c r="Q25" s="9" t="s">
        <v>94</v>
      </c>
      <c r="R25" s="8" t="s">
        <v>66</v>
      </c>
      <c r="S25" s="21" t="s">
        <v>95</v>
      </c>
      <c r="T25" s="21">
        <v>830065332</v>
      </c>
      <c r="U25" s="10" t="s">
        <v>96</v>
      </c>
      <c r="V25" s="21" t="s">
        <v>97</v>
      </c>
      <c r="W25" s="21">
        <v>7433292</v>
      </c>
      <c r="X25" s="52" t="s">
        <v>98</v>
      </c>
      <c r="Y25" s="10" t="s">
        <v>31</v>
      </c>
    </row>
    <row r="26" spans="1:25" ht="89.25" hidden="1" customHeight="1" x14ac:dyDescent="0.2">
      <c r="A26" s="2" t="s">
        <v>273</v>
      </c>
      <c r="B26" s="22" t="s">
        <v>356</v>
      </c>
      <c r="C26" s="14" t="s">
        <v>357</v>
      </c>
      <c r="D26" s="3" t="s">
        <v>274</v>
      </c>
      <c r="E26" s="4" t="s">
        <v>355</v>
      </c>
      <c r="F26" s="5">
        <v>74520000</v>
      </c>
      <c r="G26" s="29">
        <v>0</v>
      </c>
      <c r="H26" s="29">
        <v>0</v>
      </c>
      <c r="I26" s="29">
        <v>74520000</v>
      </c>
      <c r="J26" s="29">
        <v>0</v>
      </c>
      <c r="K26" s="29">
        <v>0</v>
      </c>
      <c r="L26" s="29">
        <v>0</v>
      </c>
      <c r="M26" s="29">
        <v>0</v>
      </c>
      <c r="N26" s="29">
        <f t="shared" si="1"/>
        <v>74520000</v>
      </c>
      <c r="O26" s="12">
        <v>43909</v>
      </c>
      <c r="P26" s="12">
        <v>44196</v>
      </c>
      <c r="Q26" s="9" t="s">
        <v>279</v>
      </c>
      <c r="R26" s="8" t="s">
        <v>66</v>
      </c>
      <c r="S26" s="21" t="s">
        <v>275</v>
      </c>
      <c r="T26" s="21">
        <v>830007935</v>
      </c>
      <c r="U26" s="10" t="s">
        <v>272</v>
      </c>
      <c r="V26" s="21" t="s">
        <v>276</v>
      </c>
      <c r="W26" s="21" t="s">
        <v>277</v>
      </c>
      <c r="X26" s="52" t="s">
        <v>278</v>
      </c>
      <c r="Y26" s="10" t="s">
        <v>31</v>
      </c>
    </row>
    <row r="27" spans="1:25" ht="89.25" hidden="1" customHeight="1" x14ac:dyDescent="0.2">
      <c r="A27" s="2" t="s">
        <v>208</v>
      </c>
      <c r="B27" s="22" t="s">
        <v>215</v>
      </c>
      <c r="C27" s="14" t="s">
        <v>216</v>
      </c>
      <c r="D27" s="3" t="s">
        <v>209</v>
      </c>
      <c r="E27" s="4" t="s">
        <v>210</v>
      </c>
      <c r="F27" s="23">
        <v>24981143</v>
      </c>
      <c r="G27" s="29">
        <v>0</v>
      </c>
      <c r="H27" s="29">
        <v>0</v>
      </c>
      <c r="I27" s="29">
        <v>24981143</v>
      </c>
      <c r="J27" s="29">
        <v>0</v>
      </c>
      <c r="K27" s="29">
        <v>0</v>
      </c>
      <c r="L27" s="29">
        <v>0</v>
      </c>
      <c r="M27" s="29">
        <v>0</v>
      </c>
      <c r="N27" s="29">
        <f t="shared" si="1"/>
        <v>24981143</v>
      </c>
      <c r="O27" s="12">
        <v>43895</v>
      </c>
      <c r="P27" s="12">
        <v>43920</v>
      </c>
      <c r="Q27" s="9" t="s">
        <v>211</v>
      </c>
      <c r="R27" s="8" t="s">
        <v>28</v>
      </c>
      <c r="S27" s="21" t="s">
        <v>212</v>
      </c>
      <c r="T27" s="21">
        <v>900934461</v>
      </c>
      <c r="U27" s="10" t="s">
        <v>196</v>
      </c>
      <c r="V27" s="21" t="s">
        <v>213</v>
      </c>
      <c r="W27" s="21">
        <v>3178945464</v>
      </c>
      <c r="X27" s="52" t="s">
        <v>214</v>
      </c>
      <c r="Y27" s="10" t="s">
        <v>31</v>
      </c>
    </row>
    <row r="28" spans="1:25" ht="109.5" hidden="1" customHeight="1" x14ac:dyDescent="0.2">
      <c r="A28" s="2" t="s">
        <v>280</v>
      </c>
      <c r="B28" s="22" t="s">
        <v>336</v>
      </c>
      <c r="C28" s="14" t="s">
        <v>337</v>
      </c>
      <c r="D28" s="3" t="s">
        <v>281</v>
      </c>
      <c r="E28" s="4" t="s">
        <v>282</v>
      </c>
      <c r="F28" s="23">
        <v>50000000</v>
      </c>
      <c r="G28" s="29">
        <v>0</v>
      </c>
      <c r="H28" s="29">
        <v>0</v>
      </c>
      <c r="I28" s="29">
        <v>50000000</v>
      </c>
      <c r="J28" s="29">
        <v>0</v>
      </c>
      <c r="K28" s="29">
        <v>0</v>
      </c>
      <c r="L28" s="29">
        <v>0</v>
      </c>
      <c r="M28" s="29">
        <v>0</v>
      </c>
      <c r="N28" s="29">
        <f t="shared" si="1"/>
        <v>50000000</v>
      </c>
      <c r="O28" s="12">
        <v>43901</v>
      </c>
      <c r="P28" s="12">
        <v>44196</v>
      </c>
      <c r="Q28" s="9" t="s">
        <v>220</v>
      </c>
      <c r="R28" s="8" t="s">
        <v>28</v>
      </c>
      <c r="S28" s="21" t="s">
        <v>221</v>
      </c>
      <c r="T28" s="21">
        <v>800043325</v>
      </c>
      <c r="U28" s="10" t="s">
        <v>196</v>
      </c>
      <c r="V28" s="21" t="s">
        <v>222</v>
      </c>
      <c r="W28" s="21">
        <v>3184431</v>
      </c>
      <c r="X28" s="52" t="s">
        <v>223</v>
      </c>
      <c r="Y28" s="10" t="s">
        <v>283</v>
      </c>
    </row>
    <row r="29" spans="1:25" ht="119.25" hidden="1" customHeight="1" x14ac:dyDescent="0.2">
      <c r="A29" s="2" t="s">
        <v>240</v>
      </c>
      <c r="B29" s="22" t="s">
        <v>338</v>
      </c>
      <c r="C29" s="14" t="s">
        <v>340</v>
      </c>
      <c r="D29" s="3" t="s">
        <v>284</v>
      </c>
      <c r="E29" s="4" t="s">
        <v>285</v>
      </c>
      <c r="F29" s="23">
        <v>50000000</v>
      </c>
      <c r="G29" s="29">
        <v>0</v>
      </c>
      <c r="H29" s="29">
        <v>0</v>
      </c>
      <c r="I29" s="29">
        <v>50000000</v>
      </c>
      <c r="J29" s="29">
        <v>0</v>
      </c>
      <c r="K29" s="29">
        <v>0</v>
      </c>
      <c r="L29" s="29">
        <v>0</v>
      </c>
      <c r="M29" s="29">
        <v>0</v>
      </c>
      <c r="N29" s="29">
        <f t="shared" si="1"/>
        <v>50000000</v>
      </c>
      <c r="O29" s="12">
        <v>43902</v>
      </c>
      <c r="P29" s="12">
        <v>44196</v>
      </c>
      <c r="Q29" s="9" t="s">
        <v>220</v>
      </c>
      <c r="R29" s="8" t="s">
        <v>28</v>
      </c>
      <c r="S29" s="21" t="s">
        <v>286</v>
      </c>
      <c r="T29" s="21">
        <v>900627060</v>
      </c>
      <c r="U29" s="10" t="s">
        <v>161</v>
      </c>
      <c r="V29" s="21" t="s">
        <v>287</v>
      </c>
      <c r="W29" s="21">
        <v>8140874</v>
      </c>
      <c r="X29" s="52" t="s">
        <v>288</v>
      </c>
      <c r="Y29" s="10" t="s">
        <v>31</v>
      </c>
    </row>
    <row r="30" spans="1:25" ht="89.25" hidden="1" customHeight="1" x14ac:dyDescent="0.2">
      <c r="A30" s="2" t="s">
        <v>289</v>
      </c>
      <c r="B30" s="22" t="s">
        <v>339</v>
      </c>
      <c r="C30" s="14" t="s">
        <v>341</v>
      </c>
      <c r="D30" s="3" t="s">
        <v>281</v>
      </c>
      <c r="E30" s="4" t="s">
        <v>290</v>
      </c>
      <c r="F30" s="23">
        <v>21421520</v>
      </c>
      <c r="G30" s="29">
        <v>0</v>
      </c>
      <c r="H30" s="29">
        <v>0</v>
      </c>
      <c r="I30" s="29">
        <v>21421520</v>
      </c>
      <c r="J30" s="29">
        <v>0</v>
      </c>
      <c r="K30" s="29">
        <v>0</v>
      </c>
      <c r="L30" s="29">
        <v>0</v>
      </c>
      <c r="M30" s="29">
        <v>0</v>
      </c>
      <c r="N30" s="29">
        <f t="shared" si="1"/>
        <v>21421520</v>
      </c>
      <c r="O30" s="12">
        <v>43902</v>
      </c>
      <c r="P30" s="12">
        <v>43981</v>
      </c>
      <c r="Q30" s="9" t="s">
        <v>220</v>
      </c>
      <c r="R30" s="8" t="s">
        <v>28</v>
      </c>
      <c r="S30" s="21" t="s">
        <v>221</v>
      </c>
      <c r="T30" s="21">
        <v>800043325</v>
      </c>
      <c r="U30" s="10" t="s">
        <v>196</v>
      </c>
      <c r="V30" s="21" t="s">
        <v>222</v>
      </c>
      <c r="W30" s="21">
        <v>3184431</v>
      </c>
      <c r="X30" s="52" t="s">
        <v>223</v>
      </c>
      <c r="Y30" s="10" t="s">
        <v>283</v>
      </c>
    </row>
    <row r="31" spans="1:25" ht="89.25" hidden="1" customHeight="1" x14ac:dyDescent="0.2">
      <c r="A31" s="2" t="s">
        <v>325</v>
      </c>
      <c r="B31" s="22" t="s">
        <v>256</v>
      </c>
      <c r="C31" s="14" t="s">
        <v>257</v>
      </c>
      <c r="D31" s="3" t="s">
        <v>241</v>
      </c>
      <c r="E31" s="4" t="s">
        <v>242</v>
      </c>
      <c r="F31" s="23">
        <v>37800000</v>
      </c>
      <c r="G31" s="29">
        <v>0</v>
      </c>
      <c r="H31" s="29">
        <v>0</v>
      </c>
      <c r="I31" s="29">
        <v>37800000</v>
      </c>
      <c r="J31" s="29">
        <v>0</v>
      </c>
      <c r="K31" s="29">
        <v>0</v>
      </c>
      <c r="L31" s="29">
        <v>0</v>
      </c>
      <c r="M31" s="29">
        <v>0</v>
      </c>
      <c r="N31" s="29">
        <f t="shared" si="1"/>
        <v>37800000</v>
      </c>
      <c r="O31" s="12">
        <v>43903</v>
      </c>
      <c r="P31" s="12">
        <v>43951</v>
      </c>
      <c r="Q31" s="9" t="s">
        <v>157</v>
      </c>
      <c r="R31" s="8" t="s">
        <v>66</v>
      </c>
      <c r="S31" s="21" t="s">
        <v>243</v>
      </c>
      <c r="T31" s="21">
        <v>860019041</v>
      </c>
      <c r="U31" s="10" t="s">
        <v>148</v>
      </c>
      <c r="V31" s="21" t="s">
        <v>245</v>
      </c>
      <c r="W31" s="21">
        <v>6002626</v>
      </c>
      <c r="X31" s="52" t="s">
        <v>244</v>
      </c>
      <c r="Y31" s="10" t="s">
        <v>31</v>
      </c>
    </row>
    <row r="32" spans="1:25" ht="89.25" hidden="1" customHeight="1" x14ac:dyDescent="0.2">
      <c r="A32" s="2" t="s">
        <v>291</v>
      </c>
      <c r="B32" s="22" t="s">
        <v>342</v>
      </c>
      <c r="C32" s="14" t="s">
        <v>343</v>
      </c>
      <c r="D32" s="3" t="s">
        <v>292</v>
      </c>
      <c r="E32" s="4" t="s">
        <v>293</v>
      </c>
      <c r="F32" s="23">
        <v>52500000</v>
      </c>
      <c r="G32" s="29">
        <v>0</v>
      </c>
      <c r="H32" s="29">
        <v>0</v>
      </c>
      <c r="I32" s="29">
        <v>52500000</v>
      </c>
      <c r="J32" s="29">
        <v>0</v>
      </c>
      <c r="K32" s="29">
        <v>0</v>
      </c>
      <c r="L32" s="29">
        <v>0</v>
      </c>
      <c r="M32" s="29">
        <v>0</v>
      </c>
      <c r="N32" s="29">
        <f t="shared" si="1"/>
        <v>52500000</v>
      </c>
      <c r="O32" s="12">
        <v>43903</v>
      </c>
      <c r="P32" s="12">
        <v>44255</v>
      </c>
      <c r="Q32" s="9" t="s">
        <v>294</v>
      </c>
      <c r="R32" s="8" t="s">
        <v>123</v>
      </c>
      <c r="S32" s="21" t="s">
        <v>879</v>
      </c>
      <c r="T32" s="21">
        <v>860002134</v>
      </c>
      <c r="U32" s="10" t="s">
        <v>297</v>
      </c>
      <c r="V32" s="21" t="s">
        <v>296</v>
      </c>
      <c r="W32" s="21">
        <v>6285745</v>
      </c>
      <c r="X32" s="52" t="s">
        <v>295</v>
      </c>
      <c r="Y32" s="10" t="s">
        <v>31</v>
      </c>
    </row>
    <row r="33" spans="1:25" ht="89.25" hidden="1" customHeight="1" x14ac:dyDescent="0.2">
      <c r="A33" s="2" t="s">
        <v>233</v>
      </c>
      <c r="B33" s="22" t="s">
        <v>258</v>
      </c>
      <c r="C33" s="14" t="s">
        <v>259</v>
      </c>
      <c r="D33" s="3" t="s">
        <v>234</v>
      </c>
      <c r="E33" s="4" t="s">
        <v>235</v>
      </c>
      <c r="F33" s="5">
        <v>80000000</v>
      </c>
      <c r="G33" s="29">
        <v>40000000</v>
      </c>
      <c r="H33" s="29">
        <v>0</v>
      </c>
      <c r="I33" s="29">
        <f>80000000+40000000</f>
        <v>120000000</v>
      </c>
      <c r="J33" s="29">
        <v>0</v>
      </c>
      <c r="K33" s="29">
        <v>0</v>
      </c>
      <c r="L33" s="29">
        <v>0</v>
      </c>
      <c r="M33" s="29">
        <v>0</v>
      </c>
      <c r="N33" s="29">
        <f t="shared" si="1"/>
        <v>120000000</v>
      </c>
      <c r="O33" s="12">
        <v>43907</v>
      </c>
      <c r="P33" s="12">
        <v>44196</v>
      </c>
      <c r="Q33" s="9" t="s">
        <v>220</v>
      </c>
      <c r="R33" s="8" t="s">
        <v>28</v>
      </c>
      <c r="S33" s="21" t="s">
        <v>236</v>
      </c>
      <c r="T33" s="21">
        <v>860534160</v>
      </c>
      <c r="U33" s="10" t="s">
        <v>239</v>
      </c>
      <c r="V33" s="21" t="s">
        <v>237</v>
      </c>
      <c r="W33" s="21">
        <v>2571900</v>
      </c>
      <c r="X33" s="52" t="s">
        <v>238</v>
      </c>
      <c r="Y33" s="10" t="s">
        <v>31</v>
      </c>
    </row>
    <row r="34" spans="1:25" ht="89.25" hidden="1" customHeight="1" x14ac:dyDescent="0.2">
      <c r="A34" s="2" t="s">
        <v>298</v>
      </c>
      <c r="B34" s="22" t="s">
        <v>344</v>
      </c>
      <c r="C34" s="14" t="s">
        <v>345</v>
      </c>
      <c r="D34" s="3" t="s">
        <v>299</v>
      </c>
      <c r="E34" s="4" t="s">
        <v>300</v>
      </c>
      <c r="F34" s="23">
        <v>11379150</v>
      </c>
      <c r="G34" s="29">
        <v>0</v>
      </c>
      <c r="H34" s="29">
        <v>0</v>
      </c>
      <c r="I34" s="29">
        <v>11379150</v>
      </c>
      <c r="J34" s="29">
        <v>0</v>
      </c>
      <c r="K34" s="29">
        <v>0</v>
      </c>
      <c r="L34" s="29">
        <v>0</v>
      </c>
      <c r="M34" s="29">
        <v>0</v>
      </c>
      <c r="N34" s="29">
        <f t="shared" si="1"/>
        <v>11379150</v>
      </c>
      <c r="O34" s="12">
        <v>43907</v>
      </c>
      <c r="P34" s="12">
        <v>43951</v>
      </c>
      <c r="Q34" s="9" t="s">
        <v>301</v>
      </c>
      <c r="R34" s="8" t="s">
        <v>123</v>
      </c>
      <c r="S34" s="21" t="s">
        <v>302</v>
      </c>
      <c r="T34" s="21">
        <v>900528106</v>
      </c>
      <c r="U34" s="10" t="s">
        <v>272</v>
      </c>
      <c r="V34" s="21" t="s">
        <v>303</v>
      </c>
      <c r="W34" s="21">
        <v>5470699</v>
      </c>
      <c r="X34" s="52" t="s">
        <v>304</v>
      </c>
      <c r="Y34" s="10" t="s">
        <v>31</v>
      </c>
    </row>
    <row r="35" spans="1:25" ht="89.25" hidden="1" customHeight="1" x14ac:dyDescent="0.2">
      <c r="A35" s="2" t="s">
        <v>217</v>
      </c>
      <c r="B35" s="22" t="s">
        <v>224</v>
      </c>
      <c r="C35" s="14" t="s">
        <v>225</v>
      </c>
      <c r="D35" s="3" t="s">
        <v>218</v>
      </c>
      <c r="E35" s="4" t="s">
        <v>219</v>
      </c>
      <c r="F35" s="23">
        <v>30000000</v>
      </c>
      <c r="G35" s="29">
        <v>0</v>
      </c>
      <c r="H35" s="29">
        <v>0</v>
      </c>
      <c r="I35" s="29">
        <v>30000000</v>
      </c>
      <c r="J35" s="29">
        <v>0</v>
      </c>
      <c r="K35" s="29">
        <v>0</v>
      </c>
      <c r="L35" s="29">
        <v>0</v>
      </c>
      <c r="M35" s="29">
        <v>0</v>
      </c>
      <c r="N35" s="29">
        <f t="shared" si="1"/>
        <v>30000000</v>
      </c>
      <c r="O35" s="12">
        <v>43908</v>
      </c>
      <c r="P35" s="12">
        <v>44196</v>
      </c>
      <c r="Q35" s="9" t="s">
        <v>220</v>
      </c>
      <c r="R35" s="8" t="s">
        <v>28</v>
      </c>
      <c r="S35" s="21" t="s">
        <v>221</v>
      </c>
      <c r="T35" s="21">
        <v>800043325</v>
      </c>
      <c r="U35" s="10" t="s">
        <v>196</v>
      </c>
      <c r="V35" s="21" t="s">
        <v>222</v>
      </c>
      <c r="W35" s="21">
        <v>3184431</v>
      </c>
      <c r="X35" s="52" t="s">
        <v>223</v>
      </c>
      <c r="Y35" s="10" t="s">
        <v>31</v>
      </c>
    </row>
    <row r="36" spans="1:25" ht="89.25" hidden="1" customHeight="1" x14ac:dyDescent="0.2">
      <c r="A36" s="2" t="s">
        <v>226</v>
      </c>
      <c r="B36" s="22" t="s">
        <v>260</v>
      </c>
      <c r="C36" s="14" t="s">
        <v>261</v>
      </c>
      <c r="D36" s="3" t="s">
        <v>227</v>
      </c>
      <c r="E36" s="4" t="s">
        <v>228</v>
      </c>
      <c r="F36" s="23">
        <v>1938000</v>
      </c>
      <c r="G36" s="29">
        <v>0</v>
      </c>
      <c r="H36" s="29">
        <v>0</v>
      </c>
      <c r="I36" s="29">
        <v>1938000</v>
      </c>
      <c r="J36" s="29">
        <v>0</v>
      </c>
      <c r="K36" s="29">
        <v>0</v>
      </c>
      <c r="L36" s="29">
        <v>0</v>
      </c>
      <c r="M36" s="29">
        <v>0</v>
      </c>
      <c r="N36" s="29">
        <f t="shared" si="1"/>
        <v>1938000</v>
      </c>
      <c r="O36" s="12">
        <v>43908</v>
      </c>
      <c r="P36" s="12">
        <v>44306</v>
      </c>
      <c r="Q36" s="9" t="s">
        <v>229</v>
      </c>
      <c r="R36" s="8" t="s">
        <v>123</v>
      </c>
      <c r="S36" s="21" t="s">
        <v>230</v>
      </c>
      <c r="T36" s="21">
        <v>860070078</v>
      </c>
      <c r="U36" s="10" t="s">
        <v>81</v>
      </c>
      <c r="V36" s="21" t="s">
        <v>231</v>
      </c>
      <c r="W36" s="21">
        <v>2889858</v>
      </c>
      <c r="X36" s="52" t="s">
        <v>232</v>
      </c>
      <c r="Y36" s="10" t="s">
        <v>31</v>
      </c>
    </row>
    <row r="37" spans="1:25" ht="89.25" hidden="1" customHeight="1" x14ac:dyDescent="0.2">
      <c r="A37" s="2" t="s">
        <v>305</v>
      </c>
      <c r="B37" s="22" t="s">
        <v>346</v>
      </c>
      <c r="C37" s="14" t="s">
        <v>347</v>
      </c>
      <c r="D37" s="3" t="s">
        <v>306</v>
      </c>
      <c r="E37" s="4" t="s">
        <v>307</v>
      </c>
      <c r="F37" s="23">
        <v>45000000</v>
      </c>
      <c r="G37" s="29">
        <v>0</v>
      </c>
      <c r="H37" s="29">
        <v>0</v>
      </c>
      <c r="I37" s="29">
        <v>45000000</v>
      </c>
      <c r="J37" s="29">
        <v>0</v>
      </c>
      <c r="K37" s="29">
        <v>0</v>
      </c>
      <c r="L37" s="29">
        <v>0</v>
      </c>
      <c r="M37" s="29">
        <v>0</v>
      </c>
      <c r="N37" s="29">
        <f t="shared" si="1"/>
        <v>45000000</v>
      </c>
      <c r="O37" s="12">
        <v>43909</v>
      </c>
      <c r="P37" s="12">
        <v>44196</v>
      </c>
      <c r="Q37" s="9" t="s">
        <v>308</v>
      </c>
      <c r="R37" s="8" t="s">
        <v>66</v>
      </c>
      <c r="S37" s="21" t="s">
        <v>309</v>
      </c>
      <c r="T37" s="21">
        <v>890101815</v>
      </c>
      <c r="U37" s="10" t="s">
        <v>161</v>
      </c>
      <c r="V37" s="21" t="s">
        <v>310</v>
      </c>
      <c r="W37" s="21">
        <v>2191200</v>
      </c>
      <c r="X37" s="52" t="s">
        <v>311</v>
      </c>
      <c r="Y37" s="10" t="s">
        <v>31</v>
      </c>
    </row>
    <row r="38" spans="1:25" ht="89.25" customHeight="1" x14ac:dyDescent="0.2">
      <c r="A38" s="2" t="s">
        <v>313</v>
      </c>
      <c r="B38" s="22" t="s">
        <v>348</v>
      </c>
      <c r="C38" s="14" t="s">
        <v>350</v>
      </c>
      <c r="D38" s="3" t="s">
        <v>319</v>
      </c>
      <c r="E38" s="4" t="s">
        <v>349</v>
      </c>
      <c r="F38" s="23">
        <v>53000000</v>
      </c>
      <c r="G38" s="29">
        <v>0</v>
      </c>
      <c r="H38" s="29">
        <v>0</v>
      </c>
      <c r="I38" s="29">
        <v>53000000</v>
      </c>
      <c r="J38" s="29">
        <v>0</v>
      </c>
      <c r="K38" s="29">
        <v>0</v>
      </c>
      <c r="L38" s="29">
        <v>0</v>
      </c>
      <c r="M38" s="29">
        <v>0</v>
      </c>
      <c r="N38" s="29">
        <f t="shared" si="1"/>
        <v>53000000</v>
      </c>
      <c r="O38" s="12">
        <v>43916</v>
      </c>
      <c r="P38" s="12">
        <v>44561</v>
      </c>
      <c r="Q38" s="9" t="s">
        <v>2318</v>
      </c>
      <c r="R38" s="8" t="s">
        <v>123</v>
      </c>
      <c r="S38" s="21" t="s">
        <v>321</v>
      </c>
      <c r="T38" s="21">
        <v>900113048</v>
      </c>
      <c r="U38" s="10" t="s">
        <v>81</v>
      </c>
      <c r="V38" s="21" t="s">
        <v>322</v>
      </c>
      <c r="W38" s="21" t="s">
        <v>322</v>
      </c>
      <c r="X38" s="52" t="s">
        <v>323</v>
      </c>
      <c r="Y38" s="10" t="s">
        <v>31</v>
      </c>
    </row>
    <row r="39" spans="1:25" ht="89.25" hidden="1" customHeight="1" x14ac:dyDescent="0.2">
      <c r="A39" s="2" t="s">
        <v>312</v>
      </c>
      <c r="B39" s="22" t="s">
        <v>351</v>
      </c>
      <c r="C39" s="14" t="s">
        <v>352</v>
      </c>
      <c r="D39" s="3" t="s">
        <v>314</v>
      </c>
      <c r="E39" s="4" t="s">
        <v>315</v>
      </c>
      <c r="F39" s="23">
        <v>56000000</v>
      </c>
      <c r="G39" s="29">
        <v>16000000</v>
      </c>
      <c r="H39" s="29">
        <v>0</v>
      </c>
      <c r="I39" s="29">
        <f>56000000+16000000</f>
        <v>72000000</v>
      </c>
      <c r="J39" s="29">
        <v>0</v>
      </c>
      <c r="K39" s="29">
        <v>0</v>
      </c>
      <c r="L39" s="29">
        <v>0</v>
      </c>
      <c r="M39" s="29">
        <v>0</v>
      </c>
      <c r="N39" s="29">
        <f t="shared" si="1"/>
        <v>72000000</v>
      </c>
      <c r="O39" s="12">
        <v>43916</v>
      </c>
      <c r="P39" s="12">
        <v>44192</v>
      </c>
      <c r="Q39" s="9" t="s">
        <v>316</v>
      </c>
      <c r="R39" s="8" t="s">
        <v>123</v>
      </c>
      <c r="S39" s="21" t="s">
        <v>320</v>
      </c>
      <c r="T39" s="21">
        <v>860350543</v>
      </c>
      <c r="U39" s="10" t="s">
        <v>161</v>
      </c>
      <c r="V39" s="21" t="s">
        <v>317</v>
      </c>
      <c r="W39" s="21">
        <v>8053992</v>
      </c>
      <c r="X39" s="52" t="s">
        <v>318</v>
      </c>
      <c r="Y39" s="10" t="s">
        <v>31</v>
      </c>
    </row>
    <row r="40" spans="1:25" ht="89.25" hidden="1" customHeight="1" x14ac:dyDescent="0.2">
      <c r="A40" s="2" t="s">
        <v>262</v>
      </c>
      <c r="B40" s="22" t="s">
        <v>358</v>
      </c>
      <c r="C40" s="14" t="s">
        <v>359</v>
      </c>
      <c r="D40" s="3" t="s">
        <v>263</v>
      </c>
      <c r="E40" s="4" t="s">
        <v>264</v>
      </c>
      <c r="F40" s="5">
        <v>58800000</v>
      </c>
      <c r="G40" s="29">
        <v>0</v>
      </c>
      <c r="H40" s="29">
        <v>0</v>
      </c>
      <c r="I40" s="29">
        <v>58800000</v>
      </c>
      <c r="J40" s="29">
        <v>0</v>
      </c>
      <c r="K40" s="29">
        <v>0</v>
      </c>
      <c r="L40" s="29">
        <v>0</v>
      </c>
      <c r="M40" s="29">
        <v>0</v>
      </c>
      <c r="N40" s="29">
        <f t="shared" si="1"/>
        <v>58800000</v>
      </c>
      <c r="O40" s="12">
        <v>43917</v>
      </c>
      <c r="P40" s="12">
        <v>44196</v>
      </c>
      <c r="Q40" s="9" t="s">
        <v>74</v>
      </c>
      <c r="R40" s="8" t="s">
        <v>66</v>
      </c>
      <c r="S40" s="21" t="s">
        <v>265</v>
      </c>
      <c r="T40" s="21">
        <v>900426428</v>
      </c>
      <c r="U40" s="10" t="s">
        <v>239</v>
      </c>
      <c r="V40" s="21" t="s">
        <v>266</v>
      </c>
      <c r="W40" s="21">
        <v>6945320</v>
      </c>
      <c r="X40" s="52" t="s">
        <v>267</v>
      </c>
      <c r="Y40" s="10" t="s">
        <v>31</v>
      </c>
    </row>
    <row r="41" spans="1:25" ht="89.25" hidden="1" customHeight="1" x14ac:dyDescent="0.2">
      <c r="A41" s="2" t="s">
        <v>268</v>
      </c>
      <c r="B41" s="22" t="s">
        <v>358</v>
      </c>
      <c r="C41" s="14" t="s">
        <v>359</v>
      </c>
      <c r="D41" s="3" t="s">
        <v>475</v>
      </c>
      <c r="E41" s="4" t="s">
        <v>264</v>
      </c>
      <c r="F41" s="5">
        <v>120000000</v>
      </c>
      <c r="G41" s="29">
        <v>0</v>
      </c>
      <c r="H41" s="29">
        <v>0</v>
      </c>
      <c r="I41" s="29">
        <v>120000000</v>
      </c>
      <c r="J41" s="29">
        <v>0</v>
      </c>
      <c r="K41" s="29">
        <v>0</v>
      </c>
      <c r="L41" s="29">
        <v>0</v>
      </c>
      <c r="M41" s="29">
        <v>0</v>
      </c>
      <c r="N41" s="29">
        <f t="shared" si="1"/>
        <v>120000000</v>
      </c>
      <c r="O41" s="12">
        <v>43920</v>
      </c>
      <c r="P41" s="12">
        <v>44196</v>
      </c>
      <c r="Q41" s="9" t="s">
        <v>74</v>
      </c>
      <c r="R41" s="8" t="s">
        <v>66</v>
      </c>
      <c r="S41" s="21" t="s">
        <v>269</v>
      </c>
      <c r="T41" s="21">
        <v>860044349</v>
      </c>
      <c r="U41" s="10" t="s">
        <v>272</v>
      </c>
      <c r="V41" s="21" t="s">
        <v>270</v>
      </c>
      <c r="W41" s="21">
        <v>6510700</v>
      </c>
      <c r="X41" s="52" t="s">
        <v>271</v>
      </c>
      <c r="Y41" s="10" t="s">
        <v>31</v>
      </c>
    </row>
    <row r="42" spans="1:25" ht="89.25" hidden="1" customHeight="1" x14ac:dyDescent="0.2">
      <c r="A42" s="2" t="s">
        <v>324</v>
      </c>
      <c r="B42" s="22" t="s">
        <v>354</v>
      </c>
      <c r="C42" s="14" t="s">
        <v>353</v>
      </c>
      <c r="D42" s="3" t="s">
        <v>326</v>
      </c>
      <c r="E42" s="4" t="s">
        <v>327</v>
      </c>
      <c r="F42" s="23">
        <v>32687400</v>
      </c>
      <c r="G42" s="29">
        <v>0</v>
      </c>
      <c r="H42" s="29">
        <v>0</v>
      </c>
      <c r="I42" s="29">
        <v>32687400</v>
      </c>
      <c r="J42" s="29">
        <v>0</v>
      </c>
      <c r="K42" s="29">
        <v>0</v>
      </c>
      <c r="L42" s="29">
        <v>0</v>
      </c>
      <c r="M42" s="29">
        <v>0</v>
      </c>
      <c r="N42" s="29">
        <f t="shared" si="1"/>
        <v>32687400</v>
      </c>
      <c r="O42" s="12">
        <v>43921</v>
      </c>
      <c r="P42" s="12">
        <v>44196</v>
      </c>
      <c r="Q42" s="9" t="s">
        <v>2318</v>
      </c>
      <c r="R42" s="8" t="s">
        <v>123</v>
      </c>
      <c r="S42" s="21" t="s">
        <v>328</v>
      </c>
      <c r="T42" s="21">
        <v>860020309</v>
      </c>
      <c r="U42" s="10" t="s">
        <v>148</v>
      </c>
      <c r="V42" s="21" t="s">
        <v>330</v>
      </c>
      <c r="W42" s="21">
        <v>7566060</v>
      </c>
      <c r="X42" s="52" t="s">
        <v>329</v>
      </c>
      <c r="Y42" s="10" t="s">
        <v>31</v>
      </c>
    </row>
    <row r="43" spans="1:25" ht="89.25" hidden="1" customHeight="1" x14ac:dyDescent="0.2">
      <c r="A43" s="2" t="s">
        <v>331</v>
      </c>
      <c r="B43" s="22" t="s">
        <v>354</v>
      </c>
      <c r="C43" s="14" t="s">
        <v>353</v>
      </c>
      <c r="D43" s="3" t="s">
        <v>332</v>
      </c>
      <c r="E43" s="4" t="s">
        <v>333</v>
      </c>
      <c r="F43" s="23">
        <v>4200000</v>
      </c>
      <c r="G43" s="29">
        <v>0</v>
      </c>
      <c r="H43" s="29">
        <v>0</v>
      </c>
      <c r="I43" s="29">
        <v>4200000</v>
      </c>
      <c r="J43" s="29">
        <v>0</v>
      </c>
      <c r="K43" s="29">
        <v>0</v>
      </c>
      <c r="L43" s="29">
        <v>0</v>
      </c>
      <c r="M43" s="29">
        <v>0</v>
      </c>
      <c r="N43" s="29">
        <f t="shared" si="1"/>
        <v>4200000</v>
      </c>
      <c r="O43" s="12">
        <v>43921</v>
      </c>
      <c r="P43" s="12">
        <v>44196</v>
      </c>
      <c r="Q43" s="9" t="s">
        <v>2318</v>
      </c>
      <c r="R43" s="8" t="s">
        <v>123</v>
      </c>
      <c r="S43" s="21" t="s">
        <v>334</v>
      </c>
      <c r="T43" s="21">
        <v>900810245</v>
      </c>
      <c r="U43" s="10" t="s">
        <v>297</v>
      </c>
      <c r="V43" s="21" t="s">
        <v>334</v>
      </c>
      <c r="W43" s="21">
        <v>8944535</v>
      </c>
      <c r="X43" s="52" t="s">
        <v>335</v>
      </c>
      <c r="Y43" s="10" t="s">
        <v>31</v>
      </c>
    </row>
    <row r="44" spans="1:25" ht="89.25" hidden="1" customHeight="1" x14ac:dyDescent="0.2">
      <c r="A44" s="2" t="s">
        <v>388</v>
      </c>
      <c r="B44" s="22" t="s">
        <v>433</v>
      </c>
      <c r="C44" s="14" t="s">
        <v>434</v>
      </c>
      <c r="D44" s="3" t="s">
        <v>389</v>
      </c>
      <c r="E44" s="4" t="s">
        <v>390</v>
      </c>
      <c r="F44" s="23">
        <v>10000000</v>
      </c>
      <c r="G44" s="29">
        <v>0</v>
      </c>
      <c r="H44" s="29">
        <v>0</v>
      </c>
      <c r="I44" s="29">
        <v>10000000</v>
      </c>
      <c r="J44" s="29">
        <v>0</v>
      </c>
      <c r="K44" s="29">
        <v>0</v>
      </c>
      <c r="L44" s="29">
        <v>0</v>
      </c>
      <c r="M44" s="29">
        <v>0</v>
      </c>
      <c r="N44" s="29">
        <f t="shared" si="1"/>
        <v>10000000</v>
      </c>
      <c r="O44" s="12">
        <v>43921</v>
      </c>
      <c r="P44" s="12">
        <v>44196</v>
      </c>
      <c r="Q44" s="9" t="s">
        <v>391</v>
      </c>
      <c r="R44" s="8" t="s">
        <v>66</v>
      </c>
      <c r="S44" s="21" t="s">
        <v>230</v>
      </c>
      <c r="T44" s="21">
        <v>860070078</v>
      </c>
      <c r="U44" s="10" t="s">
        <v>81</v>
      </c>
      <c r="V44" s="21" t="s">
        <v>231</v>
      </c>
      <c r="W44" s="21">
        <v>2889858</v>
      </c>
      <c r="X44" s="52" t="s">
        <v>232</v>
      </c>
      <c r="Y44" s="10" t="s">
        <v>31</v>
      </c>
    </row>
    <row r="45" spans="1:25" ht="89.25" hidden="1" customHeight="1" x14ac:dyDescent="0.2">
      <c r="A45" s="2" t="s">
        <v>491</v>
      </c>
      <c r="B45" s="22" t="s">
        <v>36</v>
      </c>
      <c r="C45" s="14" t="s">
        <v>36</v>
      </c>
      <c r="D45" s="3" t="s">
        <v>492</v>
      </c>
      <c r="E45" s="4" t="s">
        <v>493</v>
      </c>
      <c r="F45" s="23">
        <v>581910000</v>
      </c>
      <c r="G45" s="29">
        <v>0</v>
      </c>
      <c r="H45" s="29">
        <v>326060000</v>
      </c>
      <c r="I45" s="29">
        <f>581910000-326060000</f>
        <v>255850000</v>
      </c>
      <c r="J45" s="29">
        <v>0</v>
      </c>
      <c r="K45" s="29">
        <v>0</v>
      </c>
      <c r="L45" s="29">
        <v>0</v>
      </c>
      <c r="M45" s="29">
        <v>0</v>
      </c>
      <c r="N45" s="29">
        <f t="shared" si="1"/>
        <v>255850000</v>
      </c>
      <c r="O45" s="12">
        <v>43934</v>
      </c>
      <c r="P45" s="12">
        <v>44117</v>
      </c>
      <c r="Q45" s="9" t="s">
        <v>494</v>
      </c>
      <c r="R45" s="8" t="s">
        <v>66</v>
      </c>
      <c r="S45" s="21" t="s">
        <v>495</v>
      </c>
      <c r="T45" s="21">
        <v>830004892</v>
      </c>
      <c r="U45" s="10" t="s">
        <v>239</v>
      </c>
      <c r="V45" s="21" t="s">
        <v>496</v>
      </c>
      <c r="W45" s="21">
        <v>7568787</v>
      </c>
      <c r="X45" s="52" t="s">
        <v>497</v>
      </c>
      <c r="Y45" s="10" t="s">
        <v>31</v>
      </c>
    </row>
    <row r="46" spans="1:25" ht="89.25" hidden="1" customHeight="1" x14ac:dyDescent="0.2">
      <c r="A46" s="2" t="s">
        <v>360</v>
      </c>
      <c r="B46" s="22" t="s">
        <v>435</v>
      </c>
      <c r="C46" s="14" t="s">
        <v>436</v>
      </c>
      <c r="D46" s="3" t="s">
        <v>361</v>
      </c>
      <c r="E46" s="4" t="s">
        <v>362</v>
      </c>
      <c r="F46" s="23">
        <v>72040303</v>
      </c>
      <c r="G46" s="29">
        <v>0</v>
      </c>
      <c r="H46" s="29">
        <v>0</v>
      </c>
      <c r="I46" s="29">
        <v>72040303</v>
      </c>
      <c r="J46" s="29">
        <v>0</v>
      </c>
      <c r="K46" s="29">
        <v>0</v>
      </c>
      <c r="L46" s="29">
        <v>0</v>
      </c>
      <c r="M46" s="29">
        <v>0</v>
      </c>
      <c r="N46" s="29">
        <f t="shared" si="1"/>
        <v>72040303</v>
      </c>
      <c r="O46" s="12">
        <v>43921</v>
      </c>
      <c r="P46" s="12">
        <v>43928</v>
      </c>
      <c r="Q46" s="9" t="s">
        <v>220</v>
      </c>
      <c r="R46" s="8" t="s">
        <v>28</v>
      </c>
      <c r="S46" s="21" t="s">
        <v>363</v>
      </c>
      <c r="T46" s="21">
        <v>860040094</v>
      </c>
      <c r="U46" s="10"/>
      <c r="V46" s="21" t="s">
        <v>364</v>
      </c>
      <c r="W46" s="21">
        <v>3607000</v>
      </c>
      <c r="X46" s="52" t="s">
        <v>365</v>
      </c>
      <c r="Y46" s="10" t="s">
        <v>31</v>
      </c>
    </row>
    <row r="47" spans="1:25" ht="89.25" hidden="1" customHeight="1" x14ac:dyDescent="0.2">
      <c r="A47" s="2" t="s">
        <v>392</v>
      </c>
      <c r="B47" s="22" t="s">
        <v>437</v>
      </c>
      <c r="C47" s="14" t="s">
        <v>438</v>
      </c>
      <c r="D47" s="3" t="s">
        <v>394</v>
      </c>
      <c r="E47" s="4" t="s">
        <v>393</v>
      </c>
      <c r="F47" s="23">
        <v>107100000</v>
      </c>
      <c r="G47" s="29">
        <v>0</v>
      </c>
      <c r="H47" s="29">
        <v>0</v>
      </c>
      <c r="I47" s="29">
        <v>107100000</v>
      </c>
      <c r="J47" s="29">
        <v>0</v>
      </c>
      <c r="K47" s="29">
        <v>0</v>
      </c>
      <c r="L47" s="29">
        <v>0</v>
      </c>
      <c r="M47" s="29">
        <v>0</v>
      </c>
      <c r="N47" s="29">
        <f t="shared" ref="N47:N78" si="2">SUM(I47:M47)</f>
        <v>107100000</v>
      </c>
      <c r="O47" s="12">
        <v>43921</v>
      </c>
      <c r="P47" s="12">
        <v>44196</v>
      </c>
      <c r="Q47" s="9" t="s">
        <v>27</v>
      </c>
      <c r="R47" s="8" t="s">
        <v>28</v>
      </c>
      <c r="S47" s="21" t="s">
        <v>395</v>
      </c>
      <c r="T47" s="21">
        <v>900642766</v>
      </c>
      <c r="U47" s="10" t="s">
        <v>239</v>
      </c>
      <c r="V47" s="21" t="s">
        <v>396</v>
      </c>
      <c r="W47" s="21">
        <v>4069600</v>
      </c>
      <c r="X47" s="52" t="s">
        <v>397</v>
      </c>
      <c r="Y47" s="10" t="s">
        <v>31</v>
      </c>
    </row>
    <row r="48" spans="1:25" ht="89.25" hidden="1" customHeight="1" x14ac:dyDescent="0.2">
      <c r="A48" s="2" t="s">
        <v>398</v>
      </c>
      <c r="B48" s="22" t="s">
        <v>437</v>
      </c>
      <c r="C48" s="14" t="s">
        <v>438</v>
      </c>
      <c r="D48" s="3" t="s">
        <v>399</v>
      </c>
      <c r="E48" s="4" t="s">
        <v>393</v>
      </c>
      <c r="F48" s="23">
        <v>107100000</v>
      </c>
      <c r="G48" s="29">
        <v>0</v>
      </c>
      <c r="H48" s="29">
        <v>0</v>
      </c>
      <c r="I48" s="29">
        <v>107100000</v>
      </c>
      <c r="J48" s="29">
        <v>0</v>
      </c>
      <c r="K48" s="29">
        <v>0</v>
      </c>
      <c r="L48" s="29">
        <v>0</v>
      </c>
      <c r="M48" s="29">
        <v>0</v>
      </c>
      <c r="N48" s="29">
        <f t="shared" si="2"/>
        <v>107100000</v>
      </c>
      <c r="O48" s="12">
        <v>43921</v>
      </c>
      <c r="P48" s="12">
        <v>44196</v>
      </c>
      <c r="Q48" s="9" t="s">
        <v>27</v>
      </c>
      <c r="R48" s="8" t="s">
        <v>28</v>
      </c>
      <c r="S48" s="21" t="s">
        <v>400</v>
      </c>
      <c r="T48" s="21">
        <v>860054854</v>
      </c>
      <c r="U48" s="10" t="s">
        <v>196</v>
      </c>
      <c r="V48" s="21" t="s">
        <v>401</v>
      </c>
      <c r="W48" s="21">
        <v>3647474</v>
      </c>
      <c r="X48" s="52" t="s">
        <v>402</v>
      </c>
      <c r="Y48" s="10" t="s">
        <v>31</v>
      </c>
    </row>
    <row r="49" spans="1:25" ht="89.25" hidden="1" customHeight="1" x14ac:dyDescent="0.2">
      <c r="A49" s="2" t="s">
        <v>366</v>
      </c>
      <c r="B49" s="22" t="s">
        <v>445</v>
      </c>
      <c r="C49" s="14" t="s">
        <v>447</v>
      </c>
      <c r="D49" s="3" t="s">
        <v>367</v>
      </c>
      <c r="E49" s="4" t="s">
        <v>368</v>
      </c>
      <c r="F49" s="23">
        <v>78438600</v>
      </c>
      <c r="G49" s="29">
        <v>0</v>
      </c>
      <c r="H49" s="29">
        <v>0</v>
      </c>
      <c r="I49" s="29">
        <v>78438600</v>
      </c>
      <c r="J49" s="29">
        <v>0</v>
      </c>
      <c r="K49" s="29">
        <v>0</v>
      </c>
      <c r="L49" s="29">
        <v>0</v>
      </c>
      <c r="M49" s="29">
        <v>0</v>
      </c>
      <c r="N49" s="29">
        <f t="shared" si="2"/>
        <v>78438600</v>
      </c>
      <c r="O49" s="12">
        <v>43923</v>
      </c>
      <c r="P49" s="12">
        <v>44196</v>
      </c>
      <c r="Q49" s="9" t="s">
        <v>172</v>
      </c>
      <c r="R49" s="8" t="s">
        <v>123</v>
      </c>
      <c r="S49" s="21" t="s">
        <v>369</v>
      </c>
      <c r="T49" s="21">
        <v>1083870504</v>
      </c>
      <c r="U49" s="10"/>
      <c r="V49" s="21" t="s">
        <v>370</v>
      </c>
      <c r="W49" s="21">
        <v>3486868</v>
      </c>
      <c r="X49" s="52" t="s">
        <v>371</v>
      </c>
      <c r="Y49" s="10" t="s">
        <v>31</v>
      </c>
    </row>
    <row r="50" spans="1:25" ht="115.5" hidden="1" customHeight="1" x14ac:dyDescent="0.2">
      <c r="A50" s="2" t="s">
        <v>374</v>
      </c>
      <c r="B50" s="25" t="s">
        <v>442</v>
      </c>
      <c r="C50" s="14" t="s">
        <v>441</v>
      </c>
      <c r="D50" s="3" t="s">
        <v>375</v>
      </c>
      <c r="E50" s="4" t="s">
        <v>376</v>
      </c>
      <c r="F50" s="23">
        <v>200000000</v>
      </c>
      <c r="G50" s="29">
        <v>43500000</v>
      </c>
      <c r="H50" s="29">
        <v>0</v>
      </c>
      <c r="I50" s="29">
        <f>200000000+43500000</f>
        <v>243500000</v>
      </c>
      <c r="J50" s="29">
        <v>0</v>
      </c>
      <c r="K50" s="29">
        <v>0</v>
      </c>
      <c r="L50" s="29">
        <v>0</v>
      </c>
      <c r="M50" s="29">
        <v>0</v>
      </c>
      <c r="N50" s="29">
        <f t="shared" si="2"/>
        <v>243500000</v>
      </c>
      <c r="O50" s="12">
        <v>43924</v>
      </c>
      <c r="P50" s="12">
        <v>44377</v>
      </c>
      <c r="Q50" s="9" t="s">
        <v>377</v>
      </c>
      <c r="R50" s="8" t="s">
        <v>28</v>
      </c>
      <c r="S50" s="21" t="s">
        <v>378</v>
      </c>
      <c r="T50" s="21">
        <v>830078090</v>
      </c>
      <c r="U50" s="10" t="s">
        <v>78</v>
      </c>
      <c r="V50" s="21" t="s">
        <v>379</v>
      </c>
      <c r="W50" s="21">
        <v>6000115</v>
      </c>
      <c r="X50" s="52" t="s">
        <v>380</v>
      </c>
      <c r="Y50" s="10" t="s">
        <v>31</v>
      </c>
    </row>
    <row r="51" spans="1:25" ht="89.25" hidden="1" customHeight="1" x14ac:dyDescent="0.2">
      <c r="A51" s="2" t="s">
        <v>518</v>
      </c>
      <c r="B51" s="22" t="s">
        <v>562</v>
      </c>
      <c r="C51" s="14" t="s">
        <v>561</v>
      </c>
      <c r="D51" s="3" t="s">
        <v>519</v>
      </c>
      <c r="E51" s="4" t="s">
        <v>520</v>
      </c>
      <c r="F51" s="23">
        <v>360396515</v>
      </c>
      <c r="G51" s="29">
        <v>0</v>
      </c>
      <c r="H51" s="29">
        <v>0</v>
      </c>
      <c r="I51" s="29">
        <v>360396515</v>
      </c>
      <c r="J51" s="29">
        <v>0</v>
      </c>
      <c r="K51" s="29">
        <v>0</v>
      </c>
      <c r="L51" s="29">
        <v>0</v>
      </c>
      <c r="M51" s="29">
        <v>0</v>
      </c>
      <c r="N51" s="29">
        <f t="shared" si="2"/>
        <v>360396515</v>
      </c>
      <c r="O51" s="12">
        <v>43923</v>
      </c>
      <c r="P51" s="12">
        <v>44196</v>
      </c>
      <c r="Q51" s="9" t="s">
        <v>521</v>
      </c>
      <c r="R51" s="8" t="s">
        <v>28</v>
      </c>
      <c r="S51" s="21" t="s">
        <v>522</v>
      </c>
      <c r="T51" s="21">
        <v>900194910</v>
      </c>
      <c r="U51" s="10" t="s">
        <v>272</v>
      </c>
      <c r="V51" s="21" t="s">
        <v>523</v>
      </c>
      <c r="W51" s="21">
        <v>6358881</v>
      </c>
      <c r="X51" s="52" t="s">
        <v>524</v>
      </c>
      <c r="Y51" s="10" t="s">
        <v>31</v>
      </c>
    </row>
    <row r="52" spans="1:25" ht="89.25" hidden="1" customHeight="1" x14ac:dyDescent="0.2">
      <c r="A52" s="2" t="s">
        <v>530</v>
      </c>
      <c r="B52" s="22" t="s">
        <v>562</v>
      </c>
      <c r="C52" s="14" t="s">
        <v>561</v>
      </c>
      <c r="D52" s="3" t="s">
        <v>492</v>
      </c>
      <c r="E52" s="4" t="s">
        <v>531</v>
      </c>
      <c r="F52" s="23">
        <v>135245000</v>
      </c>
      <c r="G52" s="29">
        <v>0</v>
      </c>
      <c r="H52" s="29">
        <v>0</v>
      </c>
      <c r="I52" s="29">
        <v>135245000</v>
      </c>
      <c r="J52" s="29">
        <v>0</v>
      </c>
      <c r="K52" s="29">
        <v>0</v>
      </c>
      <c r="L52" s="29">
        <v>0</v>
      </c>
      <c r="M52" s="29">
        <v>0</v>
      </c>
      <c r="N52" s="29">
        <f t="shared" si="2"/>
        <v>135245000</v>
      </c>
      <c r="O52" s="12">
        <v>43923</v>
      </c>
      <c r="P52" s="12">
        <v>44196</v>
      </c>
      <c r="Q52" s="9" t="s">
        <v>521</v>
      </c>
      <c r="R52" s="8" t="s">
        <v>28</v>
      </c>
      <c r="S52" s="21" t="s">
        <v>495</v>
      </c>
      <c r="T52" s="21">
        <v>830004892</v>
      </c>
      <c r="U52" s="10" t="s">
        <v>239</v>
      </c>
      <c r="V52" s="21" t="s">
        <v>496</v>
      </c>
      <c r="W52" s="21">
        <v>7568787</v>
      </c>
      <c r="X52" s="52" t="s">
        <v>497</v>
      </c>
      <c r="Y52" s="10" t="s">
        <v>31</v>
      </c>
    </row>
    <row r="53" spans="1:25" ht="89.25" hidden="1" customHeight="1" x14ac:dyDescent="0.2">
      <c r="A53" s="2" t="s">
        <v>532</v>
      </c>
      <c r="B53" s="22" t="s">
        <v>562</v>
      </c>
      <c r="C53" s="14" t="s">
        <v>561</v>
      </c>
      <c r="D53" s="3" t="s">
        <v>533</v>
      </c>
      <c r="E53" s="4" t="s">
        <v>534</v>
      </c>
      <c r="F53" s="23">
        <v>65734500</v>
      </c>
      <c r="G53" s="29">
        <v>0</v>
      </c>
      <c r="H53" s="29">
        <v>0</v>
      </c>
      <c r="I53" s="29">
        <v>65734500</v>
      </c>
      <c r="J53" s="29">
        <v>0</v>
      </c>
      <c r="K53" s="29">
        <v>0</v>
      </c>
      <c r="L53" s="29">
        <v>0</v>
      </c>
      <c r="M53" s="29">
        <v>0</v>
      </c>
      <c r="N53" s="29">
        <f t="shared" si="2"/>
        <v>65734500</v>
      </c>
      <c r="O53" s="12">
        <v>43923</v>
      </c>
      <c r="P53" s="12">
        <v>44196</v>
      </c>
      <c r="Q53" s="9" t="s">
        <v>521</v>
      </c>
      <c r="R53" s="8" t="s">
        <v>28</v>
      </c>
      <c r="S53" s="21" t="s">
        <v>535</v>
      </c>
      <c r="T53" s="21">
        <v>900343346</v>
      </c>
      <c r="U53" s="10" t="s">
        <v>78</v>
      </c>
      <c r="V53" s="21" t="s">
        <v>536</v>
      </c>
      <c r="W53" s="21">
        <v>8125007</v>
      </c>
      <c r="X53" s="52" t="s">
        <v>537</v>
      </c>
      <c r="Y53" s="10" t="s">
        <v>31</v>
      </c>
    </row>
    <row r="54" spans="1:25" ht="89.25" hidden="1" customHeight="1" x14ac:dyDescent="0.2">
      <c r="A54" s="2" t="s">
        <v>540</v>
      </c>
      <c r="B54" s="22" t="s">
        <v>562</v>
      </c>
      <c r="C54" s="14" t="s">
        <v>561</v>
      </c>
      <c r="D54" s="3" t="s">
        <v>541</v>
      </c>
      <c r="E54" s="4" t="s">
        <v>542</v>
      </c>
      <c r="F54" s="23">
        <v>127330000</v>
      </c>
      <c r="G54" s="29">
        <v>0</v>
      </c>
      <c r="H54" s="29">
        <v>0</v>
      </c>
      <c r="I54" s="29">
        <v>127330000</v>
      </c>
      <c r="J54" s="29">
        <v>0</v>
      </c>
      <c r="K54" s="29">
        <v>0</v>
      </c>
      <c r="L54" s="29">
        <v>0</v>
      </c>
      <c r="M54" s="29">
        <v>0</v>
      </c>
      <c r="N54" s="29">
        <f t="shared" si="2"/>
        <v>127330000</v>
      </c>
      <c r="O54" s="12">
        <v>43923</v>
      </c>
      <c r="P54" s="12">
        <v>44196</v>
      </c>
      <c r="Q54" s="9" t="s">
        <v>229</v>
      </c>
      <c r="R54" s="8" t="s">
        <v>28</v>
      </c>
      <c r="S54" s="21" t="s">
        <v>543</v>
      </c>
      <c r="T54" s="21">
        <v>901341011</v>
      </c>
      <c r="U54" s="10" t="s">
        <v>239</v>
      </c>
      <c r="V54" s="21" t="s">
        <v>544</v>
      </c>
      <c r="W54" s="21">
        <v>6488080</v>
      </c>
      <c r="X54" s="52" t="s">
        <v>545</v>
      </c>
      <c r="Y54" s="10" t="s">
        <v>31</v>
      </c>
    </row>
    <row r="55" spans="1:25" ht="89.25" hidden="1" customHeight="1" x14ac:dyDescent="0.2">
      <c r="A55" s="2" t="s">
        <v>525</v>
      </c>
      <c r="B55" s="22" t="s">
        <v>562</v>
      </c>
      <c r="C55" s="14" t="s">
        <v>561</v>
      </c>
      <c r="D55" s="3" t="s">
        <v>526</v>
      </c>
      <c r="E55" s="4" t="s">
        <v>520</v>
      </c>
      <c r="F55" s="23">
        <v>112050000</v>
      </c>
      <c r="G55" s="29">
        <v>0</v>
      </c>
      <c r="H55" s="29">
        <v>0</v>
      </c>
      <c r="I55" s="29">
        <v>112050000</v>
      </c>
      <c r="J55" s="29">
        <v>0</v>
      </c>
      <c r="K55" s="29">
        <v>0</v>
      </c>
      <c r="L55" s="29">
        <v>0</v>
      </c>
      <c r="M55" s="29">
        <v>0</v>
      </c>
      <c r="N55" s="29">
        <f t="shared" si="2"/>
        <v>112050000</v>
      </c>
      <c r="O55" s="12">
        <v>43923</v>
      </c>
      <c r="P55" s="12">
        <v>44196</v>
      </c>
      <c r="Q55" s="9" t="s">
        <v>521</v>
      </c>
      <c r="R55" s="8" t="s">
        <v>28</v>
      </c>
      <c r="S55" s="21" t="s">
        <v>527</v>
      </c>
      <c r="T55" s="21">
        <v>900958202</v>
      </c>
      <c r="U55" s="10" t="s">
        <v>297</v>
      </c>
      <c r="V55" s="21" t="s">
        <v>528</v>
      </c>
      <c r="W55" s="21">
        <v>4644004</v>
      </c>
      <c r="X55" s="52" t="s">
        <v>529</v>
      </c>
      <c r="Y55" s="10" t="s">
        <v>31</v>
      </c>
    </row>
    <row r="56" spans="1:25" ht="89.25" hidden="1" customHeight="1" x14ac:dyDescent="0.2">
      <c r="A56" s="2" t="s">
        <v>538</v>
      </c>
      <c r="B56" s="22" t="s">
        <v>562</v>
      </c>
      <c r="C56" s="14" t="s">
        <v>561</v>
      </c>
      <c r="D56" s="3" t="s">
        <v>332</v>
      </c>
      <c r="E56" s="4" t="s">
        <v>534</v>
      </c>
      <c r="F56" s="23">
        <v>99096780</v>
      </c>
      <c r="G56" s="29">
        <v>0</v>
      </c>
      <c r="H56" s="29">
        <v>0</v>
      </c>
      <c r="I56" s="29">
        <v>99096780</v>
      </c>
      <c r="J56" s="29">
        <v>0</v>
      </c>
      <c r="K56" s="29">
        <v>0</v>
      </c>
      <c r="L56" s="29">
        <v>0</v>
      </c>
      <c r="M56" s="29">
        <v>0</v>
      </c>
      <c r="N56" s="29">
        <f t="shared" si="2"/>
        <v>99096780</v>
      </c>
      <c r="O56" s="12">
        <v>43923</v>
      </c>
      <c r="P56" s="12">
        <v>44196</v>
      </c>
      <c r="Q56" s="9" t="s">
        <v>521</v>
      </c>
      <c r="R56" s="8" t="s">
        <v>28</v>
      </c>
      <c r="S56" s="21" t="s">
        <v>334</v>
      </c>
      <c r="T56" s="21">
        <v>900810245</v>
      </c>
      <c r="U56" s="10" t="s">
        <v>297</v>
      </c>
      <c r="V56" s="21" t="s">
        <v>539</v>
      </c>
      <c r="W56" s="21">
        <v>8944535</v>
      </c>
      <c r="X56" s="52" t="s">
        <v>335</v>
      </c>
      <c r="Y56" s="10" t="s">
        <v>31</v>
      </c>
    </row>
    <row r="57" spans="1:25" ht="89.25" hidden="1" customHeight="1" x14ac:dyDescent="0.2">
      <c r="A57" s="2" t="s">
        <v>372</v>
      </c>
      <c r="B57" s="22" t="s">
        <v>453</v>
      </c>
      <c r="C57" s="14" t="s">
        <v>454</v>
      </c>
      <c r="D57" s="3" t="s">
        <v>361</v>
      </c>
      <c r="E57" s="4" t="s">
        <v>381</v>
      </c>
      <c r="F57" s="23">
        <v>40000000</v>
      </c>
      <c r="G57" s="29">
        <v>0</v>
      </c>
      <c r="H57" s="29">
        <v>0</v>
      </c>
      <c r="I57" s="29">
        <v>40000000</v>
      </c>
      <c r="J57" s="29">
        <v>0</v>
      </c>
      <c r="K57" s="29">
        <v>0</v>
      </c>
      <c r="L57" s="29">
        <v>0</v>
      </c>
      <c r="M57" s="29">
        <v>0</v>
      </c>
      <c r="N57" s="29">
        <f t="shared" si="2"/>
        <v>40000000</v>
      </c>
      <c r="O57" s="12">
        <v>43924</v>
      </c>
      <c r="P57" s="12">
        <v>43951</v>
      </c>
      <c r="Q57" s="9" t="s">
        <v>373</v>
      </c>
      <c r="R57" s="8" t="s">
        <v>123</v>
      </c>
      <c r="S57" s="21" t="s">
        <v>363</v>
      </c>
      <c r="T57" s="21">
        <v>860040094</v>
      </c>
      <c r="U57" s="10"/>
      <c r="V57" s="21" t="s">
        <v>364</v>
      </c>
      <c r="W57" s="21">
        <v>3607000</v>
      </c>
      <c r="X57" s="52" t="s">
        <v>365</v>
      </c>
      <c r="Y57" s="10" t="s">
        <v>31</v>
      </c>
    </row>
    <row r="58" spans="1:25" ht="89.25" hidden="1" customHeight="1" x14ac:dyDescent="0.2">
      <c r="A58" s="2" t="s">
        <v>382</v>
      </c>
      <c r="B58" s="25" t="s">
        <v>444</v>
      </c>
      <c r="C58" s="14" t="s">
        <v>443</v>
      </c>
      <c r="D58" s="3" t="s">
        <v>383</v>
      </c>
      <c r="E58" s="4" t="s">
        <v>384</v>
      </c>
      <c r="F58" s="23">
        <v>70596000</v>
      </c>
      <c r="G58" s="29">
        <v>0</v>
      </c>
      <c r="H58" s="29">
        <v>0</v>
      </c>
      <c r="I58" s="29">
        <v>70596000</v>
      </c>
      <c r="J58" s="29">
        <v>0</v>
      </c>
      <c r="K58" s="29">
        <v>0</v>
      </c>
      <c r="L58" s="29">
        <v>0</v>
      </c>
      <c r="M58" s="29">
        <v>0</v>
      </c>
      <c r="N58" s="29">
        <f t="shared" si="2"/>
        <v>70596000</v>
      </c>
      <c r="O58" s="12">
        <v>43927</v>
      </c>
      <c r="P58" s="12">
        <v>44185</v>
      </c>
      <c r="Q58" s="9" t="s">
        <v>211</v>
      </c>
      <c r="R58" s="8" t="s">
        <v>28</v>
      </c>
      <c r="S58" s="21" t="s">
        <v>385</v>
      </c>
      <c r="T58" s="21">
        <v>800184048</v>
      </c>
      <c r="U58" s="10" t="s">
        <v>272</v>
      </c>
      <c r="V58" s="21" t="s">
        <v>386</v>
      </c>
      <c r="W58" s="21">
        <v>114810750</v>
      </c>
      <c r="X58" s="52" t="s">
        <v>387</v>
      </c>
      <c r="Y58" s="10" t="s">
        <v>31</v>
      </c>
    </row>
    <row r="59" spans="1:25" ht="107.25" hidden="1" customHeight="1" x14ac:dyDescent="0.2">
      <c r="A59" s="2" t="s">
        <v>403</v>
      </c>
      <c r="B59" s="22" t="s">
        <v>451</v>
      </c>
      <c r="C59" s="14" t="s">
        <v>452</v>
      </c>
      <c r="D59" s="3" t="s">
        <v>281</v>
      </c>
      <c r="E59" s="4" t="s">
        <v>404</v>
      </c>
      <c r="F59" s="23">
        <v>30000000</v>
      </c>
      <c r="G59" s="29">
        <v>0</v>
      </c>
      <c r="H59" s="29">
        <v>0</v>
      </c>
      <c r="I59" s="29">
        <v>30000000</v>
      </c>
      <c r="J59" s="29">
        <v>0</v>
      </c>
      <c r="K59" s="29">
        <v>0</v>
      </c>
      <c r="L59" s="29">
        <v>0</v>
      </c>
      <c r="M59" s="29">
        <v>0</v>
      </c>
      <c r="N59" s="29">
        <f t="shared" si="2"/>
        <v>30000000</v>
      </c>
      <c r="O59" s="12">
        <v>43928</v>
      </c>
      <c r="P59" s="12">
        <v>44196</v>
      </c>
      <c r="Q59" s="9" t="s">
        <v>220</v>
      </c>
      <c r="R59" s="8" t="s">
        <v>28</v>
      </c>
      <c r="S59" s="21" t="s">
        <v>221</v>
      </c>
      <c r="T59" s="21">
        <v>800043325</v>
      </c>
      <c r="U59" s="10" t="s">
        <v>196</v>
      </c>
      <c r="V59" s="21" t="s">
        <v>222</v>
      </c>
      <c r="W59" s="21">
        <v>3184431</v>
      </c>
      <c r="X59" s="52" t="s">
        <v>223</v>
      </c>
      <c r="Y59" s="10" t="s">
        <v>31</v>
      </c>
    </row>
    <row r="60" spans="1:25" ht="89.25" hidden="1" customHeight="1" x14ac:dyDescent="0.2">
      <c r="A60" s="2" t="s">
        <v>745</v>
      </c>
      <c r="B60" s="22" t="s">
        <v>752</v>
      </c>
      <c r="C60" s="14" t="s">
        <v>753</v>
      </c>
      <c r="D60" s="3" t="s">
        <v>746</v>
      </c>
      <c r="E60" s="4" t="s">
        <v>747</v>
      </c>
      <c r="F60" s="23">
        <v>225000000</v>
      </c>
      <c r="G60" s="29">
        <v>0</v>
      </c>
      <c r="H60" s="29">
        <v>0</v>
      </c>
      <c r="I60" s="29">
        <v>225000000</v>
      </c>
      <c r="J60" s="29">
        <v>0</v>
      </c>
      <c r="K60" s="29">
        <v>0</v>
      </c>
      <c r="L60" s="29">
        <v>0</v>
      </c>
      <c r="M60" s="29">
        <v>0</v>
      </c>
      <c r="N60" s="29">
        <f t="shared" si="2"/>
        <v>225000000</v>
      </c>
      <c r="O60" s="12">
        <v>43929</v>
      </c>
      <c r="P60" s="12">
        <v>44227</v>
      </c>
      <c r="Q60" s="9" t="s">
        <v>748</v>
      </c>
      <c r="R60" s="8" t="s">
        <v>123</v>
      </c>
      <c r="S60" s="21" t="s">
        <v>749</v>
      </c>
      <c r="T60" s="21">
        <v>7180401</v>
      </c>
      <c r="U60" s="10"/>
      <c r="V60" s="21" t="s">
        <v>750</v>
      </c>
      <c r="W60" s="21">
        <v>3486868</v>
      </c>
      <c r="X60" s="52" t="s">
        <v>751</v>
      </c>
      <c r="Y60" s="10" t="s">
        <v>31</v>
      </c>
    </row>
    <row r="61" spans="1:25" ht="89.25" hidden="1" customHeight="1" x14ac:dyDescent="0.2">
      <c r="A61" s="2" t="s">
        <v>405</v>
      </c>
      <c r="B61" s="22" t="s">
        <v>446</v>
      </c>
      <c r="C61" s="14" t="s">
        <v>448</v>
      </c>
      <c r="D61" s="3" t="s">
        <v>71</v>
      </c>
      <c r="E61" s="4" t="s">
        <v>406</v>
      </c>
      <c r="F61" s="23">
        <v>91342377</v>
      </c>
      <c r="G61" s="29">
        <v>0</v>
      </c>
      <c r="H61" s="29">
        <v>0</v>
      </c>
      <c r="I61" s="29">
        <v>91342377</v>
      </c>
      <c r="J61" s="29">
        <v>0</v>
      </c>
      <c r="K61" s="29">
        <v>0</v>
      </c>
      <c r="L61" s="29">
        <v>0</v>
      </c>
      <c r="M61" s="29">
        <v>0</v>
      </c>
      <c r="N61" s="29">
        <f t="shared" si="2"/>
        <v>91342377</v>
      </c>
      <c r="O61" s="12">
        <v>43929</v>
      </c>
      <c r="P61" s="12">
        <v>43936</v>
      </c>
      <c r="Q61" s="9" t="s">
        <v>220</v>
      </c>
      <c r="R61" s="8" t="s">
        <v>28</v>
      </c>
      <c r="S61" s="21" t="s">
        <v>75</v>
      </c>
      <c r="T61" s="21">
        <v>860001911</v>
      </c>
      <c r="U61" s="10" t="s">
        <v>78</v>
      </c>
      <c r="V61" s="21" t="s">
        <v>77</v>
      </c>
      <c r="W61" s="21">
        <v>3904552</v>
      </c>
      <c r="X61" s="52" t="s">
        <v>76</v>
      </c>
      <c r="Y61" s="10" t="s">
        <v>31</v>
      </c>
    </row>
    <row r="62" spans="1:25" ht="89.25" hidden="1" customHeight="1" x14ac:dyDescent="0.2">
      <c r="A62" s="2" t="s">
        <v>407</v>
      </c>
      <c r="B62" s="22" t="s">
        <v>449</v>
      </c>
      <c r="C62" s="14" t="s">
        <v>450</v>
      </c>
      <c r="D62" s="3" t="s">
        <v>408</v>
      </c>
      <c r="E62" s="4" t="s">
        <v>409</v>
      </c>
      <c r="F62" s="23">
        <v>8000000</v>
      </c>
      <c r="G62" s="29">
        <v>0</v>
      </c>
      <c r="H62" s="29">
        <v>0</v>
      </c>
      <c r="I62" s="29">
        <v>8000000</v>
      </c>
      <c r="J62" s="29">
        <v>0</v>
      </c>
      <c r="K62" s="29">
        <v>0</v>
      </c>
      <c r="L62" s="29">
        <v>0</v>
      </c>
      <c r="M62" s="29">
        <v>0</v>
      </c>
      <c r="N62" s="29">
        <f t="shared" si="2"/>
        <v>8000000</v>
      </c>
      <c r="O62" s="12">
        <v>43934</v>
      </c>
      <c r="P62" s="12">
        <v>44196</v>
      </c>
      <c r="Q62" s="9" t="s">
        <v>410</v>
      </c>
      <c r="R62" s="8" t="s">
        <v>28</v>
      </c>
      <c r="S62" s="21" t="s">
        <v>411</v>
      </c>
      <c r="T62" s="21">
        <v>860402837</v>
      </c>
      <c r="U62" s="10" t="s">
        <v>81</v>
      </c>
      <c r="V62" s="21" t="s">
        <v>412</v>
      </c>
      <c r="W62" s="21">
        <v>3231590</v>
      </c>
      <c r="X62" s="52" t="s">
        <v>413</v>
      </c>
      <c r="Y62" s="10" t="s">
        <v>31</v>
      </c>
    </row>
    <row r="63" spans="1:25" ht="89.25" hidden="1" customHeight="1" x14ac:dyDescent="0.2">
      <c r="A63" s="2" t="s">
        <v>466</v>
      </c>
      <c r="B63" s="22" t="s">
        <v>563</v>
      </c>
      <c r="C63" s="14" t="s">
        <v>564</v>
      </c>
      <c r="D63" s="3" t="s">
        <v>467</v>
      </c>
      <c r="E63" s="4" t="s">
        <v>468</v>
      </c>
      <c r="F63" s="23">
        <v>96768391</v>
      </c>
      <c r="G63" s="29">
        <v>0</v>
      </c>
      <c r="H63" s="29">
        <v>0</v>
      </c>
      <c r="I63" s="29">
        <v>96768391</v>
      </c>
      <c r="J63" s="29">
        <v>0</v>
      </c>
      <c r="K63" s="29">
        <v>0</v>
      </c>
      <c r="L63" s="29">
        <v>0</v>
      </c>
      <c r="M63" s="29">
        <v>0</v>
      </c>
      <c r="N63" s="29">
        <f t="shared" si="2"/>
        <v>96768391</v>
      </c>
      <c r="O63" s="12">
        <v>43929</v>
      </c>
      <c r="P63" s="12">
        <v>44012</v>
      </c>
      <c r="Q63" s="9" t="s">
        <v>469</v>
      </c>
      <c r="R63" s="8" t="s">
        <v>28</v>
      </c>
      <c r="S63" s="21" t="s">
        <v>470</v>
      </c>
      <c r="T63" s="21">
        <v>900434462</v>
      </c>
      <c r="U63" s="10" t="s">
        <v>107</v>
      </c>
      <c r="V63" s="21" t="s">
        <v>471</v>
      </c>
      <c r="W63" s="21" t="s">
        <v>473</v>
      </c>
      <c r="X63" s="52" t="s">
        <v>472</v>
      </c>
      <c r="Y63" s="10" t="s">
        <v>31</v>
      </c>
    </row>
    <row r="64" spans="1:25" ht="89.25" hidden="1" customHeight="1" x14ac:dyDescent="0.2">
      <c r="A64" s="2" t="s">
        <v>511</v>
      </c>
      <c r="B64" s="22" t="s">
        <v>565</v>
      </c>
      <c r="C64" s="14" t="s">
        <v>566</v>
      </c>
      <c r="D64" s="3" t="s">
        <v>512</v>
      </c>
      <c r="E64" s="4" t="s">
        <v>513</v>
      </c>
      <c r="F64" s="23">
        <v>8247176</v>
      </c>
      <c r="G64" s="29">
        <v>0</v>
      </c>
      <c r="H64" s="29">
        <v>0</v>
      </c>
      <c r="I64" s="29">
        <v>8247176</v>
      </c>
      <c r="J64" s="29">
        <v>0</v>
      </c>
      <c r="K64" s="29">
        <v>0</v>
      </c>
      <c r="L64" s="29">
        <v>0</v>
      </c>
      <c r="M64" s="29">
        <v>0</v>
      </c>
      <c r="N64" s="29">
        <f t="shared" si="2"/>
        <v>8247176</v>
      </c>
      <c r="O64" s="12">
        <v>43929</v>
      </c>
      <c r="P64" s="12">
        <v>44196</v>
      </c>
      <c r="Q64" s="9" t="s">
        <v>514</v>
      </c>
      <c r="R64" s="8" t="s">
        <v>28</v>
      </c>
      <c r="S64" s="21" t="s">
        <v>515</v>
      </c>
      <c r="T64" s="21">
        <v>900454814</v>
      </c>
      <c r="U64" s="10" t="s">
        <v>78</v>
      </c>
      <c r="V64" s="21" t="s">
        <v>516</v>
      </c>
      <c r="W64" s="21">
        <v>3138791303</v>
      </c>
      <c r="X64" s="52" t="s">
        <v>517</v>
      </c>
      <c r="Y64" s="10" t="s">
        <v>31</v>
      </c>
    </row>
    <row r="65" spans="1:25" ht="89.25" hidden="1" customHeight="1" x14ac:dyDescent="0.2">
      <c r="A65" s="2" t="s">
        <v>505</v>
      </c>
      <c r="B65" s="22" t="s">
        <v>567</v>
      </c>
      <c r="C65" s="14" t="s">
        <v>568</v>
      </c>
      <c r="D65" s="3" t="s">
        <v>506</v>
      </c>
      <c r="E65" s="4" t="s">
        <v>507</v>
      </c>
      <c r="F65" s="23">
        <v>25758210</v>
      </c>
      <c r="G65" s="29">
        <v>0</v>
      </c>
      <c r="H65" s="29">
        <v>0</v>
      </c>
      <c r="I65" s="29">
        <v>25758210</v>
      </c>
      <c r="J65" s="29">
        <v>0</v>
      </c>
      <c r="K65" s="29">
        <v>0</v>
      </c>
      <c r="L65" s="29">
        <v>0</v>
      </c>
      <c r="M65" s="29">
        <v>0</v>
      </c>
      <c r="N65" s="29">
        <f t="shared" si="2"/>
        <v>25758210</v>
      </c>
      <c r="O65" s="12">
        <v>43935</v>
      </c>
      <c r="P65" s="12">
        <v>44185</v>
      </c>
      <c r="Q65" s="9" t="s">
        <v>220</v>
      </c>
      <c r="R65" s="8" t="s">
        <v>28</v>
      </c>
      <c r="S65" s="21" t="s">
        <v>508</v>
      </c>
      <c r="T65" s="21">
        <v>830067414</v>
      </c>
      <c r="U65" s="10" t="s">
        <v>196</v>
      </c>
      <c r="V65" s="21" t="s">
        <v>510</v>
      </c>
      <c r="W65" s="21">
        <v>7429393</v>
      </c>
      <c r="X65" s="52" t="s">
        <v>509</v>
      </c>
      <c r="Y65" s="10" t="s">
        <v>31</v>
      </c>
    </row>
    <row r="66" spans="1:25" ht="89.25" hidden="1" customHeight="1" x14ac:dyDescent="0.2">
      <c r="A66" s="2" t="s">
        <v>414</v>
      </c>
      <c r="B66" s="25" t="s">
        <v>440</v>
      </c>
      <c r="C66" s="14" t="s">
        <v>439</v>
      </c>
      <c r="D66" s="3" t="s">
        <v>415</v>
      </c>
      <c r="E66" s="4" t="s">
        <v>432</v>
      </c>
      <c r="F66" s="23">
        <v>244164200</v>
      </c>
      <c r="G66" s="29">
        <v>0</v>
      </c>
      <c r="H66" s="29">
        <v>0</v>
      </c>
      <c r="I66" s="29">
        <v>244164200</v>
      </c>
      <c r="J66" s="29">
        <v>0</v>
      </c>
      <c r="K66" s="29">
        <v>0</v>
      </c>
      <c r="L66" s="29">
        <v>0</v>
      </c>
      <c r="M66" s="29">
        <v>0</v>
      </c>
      <c r="N66" s="29">
        <f t="shared" si="2"/>
        <v>244164200</v>
      </c>
      <c r="O66" s="12">
        <v>43936</v>
      </c>
      <c r="P66" s="12">
        <v>44043</v>
      </c>
      <c r="Q66" s="9" t="s">
        <v>74</v>
      </c>
      <c r="R66" s="8" t="s">
        <v>66</v>
      </c>
      <c r="S66" s="21" t="s">
        <v>422</v>
      </c>
      <c r="T66" s="21">
        <v>860024862</v>
      </c>
      <c r="U66" s="10" t="s">
        <v>148</v>
      </c>
      <c r="V66" s="21" t="s">
        <v>423</v>
      </c>
      <c r="W66" s="21">
        <v>7441740</v>
      </c>
      <c r="X66" s="52" t="s">
        <v>424</v>
      </c>
      <c r="Y66" s="10" t="s">
        <v>31</v>
      </c>
    </row>
    <row r="67" spans="1:25" ht="89.25" hidden="1" customHeight="1" x14ac:dyDescent="0.2">
      <c r="A67" s="2" t="s">
        <v>416</v>
      </c>
      <c r="B67" s="25" t="s">
        <v>440</v>
      </c>
      <c r="C67" s="14" t="s">
        <v>439</v>
      </c>
      <c r="D67" s="3" t="s">
        <v>417</v>
      </c>
      <c r="E67" s="4" t="s">
        <v>431</v>
      </c>
      <c r="F67" s="23">
        <v>140115000</v>
      </c>
      <c r="G67" s="29">
        <v>0</v>
      </c>
      <c r="H67" s="29">
        <v>0</v>
      </c>
      <c r="I67" s="29">
        <v>140115000</v>
      </c>
      <c r="J67" s="29">
        <v>0</v>
      </c>
      <c r="K67" s="29">
        <v>0</v>
      </c>
      <c r="L67" s="29">
        <v>0</v>
      </c>
      <c r="M67" s="29">
        <v>0</v>
      </c>
      <c r="N67" s="29">
        <f t="shared" si="2"/>
        <v>140115000</v>
      </c>
      <c r="O67" s="12">
        <v>43936</v>
      </c>
      <c r="P67" s="12">
        <v>44043</v>
      </c>
      <c r="Q67" s="9" t="s">
        <v>418</v>
      </c>
      <c r="R67" s="8" t="s">
        <v>66</v>
      </c>
      <c r="S67" s="21" t="s">
        <v>425</v>
      </c>
      <c r="T67" s="21">
        <v>900955746</v>
      </c>
      <c r="U67" s="10" t="s">
        <v>78</v>
      </c>
      <c r="V67" s="21" t="s">
        <v>426</v>
      </c>
      <c r="W67" s="21">
        <v>3228066333</v>
      </c>
      <c r="X67" s="52" t="s">
        <v>427</v>
      </c>
      <c r="Y67" s="10" t="s">
        <v>31</v>
      </c>
    </row>
    <row r="68" spans="1:25" ht="89.25" hidden="1" customHeight="1" x14ac:dyDescent="0.2">
      <c r="A68" s="2" t="s">
        <v>419</v>
      </c>
      <c r="B68" s="25" t="s">
        <v>440</v>
      </c>
      <c r="C68" s="14" t="s">
        <v>439</v>
      </c>
      <c r="D68" s="3" t="s">
        <v>420</v>
      </c>
      <c r="E68" s="4" t="s">
        <v>428</v>
      </c>
      <c r="F68" s="23">
        <v>152005007</v>
      </c>
      <c r="G68" s="29">
        <v>0</v>
      </c>
      <c r="H68" s="29">
        <v>0</v>
      </c>
      <c r="I68" s="29">
        <v>152005007</v>
      </c>
      <c r="J68" s="29">
        <v>0</v>
      </c>
      <c r="K68" s="29">
        <v>0</v>
      </c>
      <c r="L68" s="29">
        <v>0</v>
      </c>
      <c r="M68" s="29">
        <v>0</v>
      </c>
      <c r="N68" s="29">
        <f t="shared" si="2"/>
        <v>152005007</v>
      </c>
      <c r="O68" s="12">
        <v>43936</v>
      </c>
      <c r="P68" s="12">
        <v>44043</v>
      </c>
      <c r="Q68" s="9" t="s">
        <v>421</v>
      </c>
      <c r="R68" s="8" t="s">
        <v>66</v>
      </c>
      <c r="S68" s="21" t="s">
        <v>459</v>
      </c>
      <c r="T68" s="21">
        <v>860506831</v>
      </c>
      <c r="U68" s="10" t="s">
        <v>107</v>
      </c>
      <c r="V68" s="21" t="s">
        <v>429</v>
      </c>
      <c r="W68" s="21">
        <v>6583100</v>
      </c>
      <c r="X68" s="52" t="s">
        <v>430</v>
      </c>
      <c r="Y68" s="10" t="s">
        <v>31</v>
      </c>
    </row>
    <row r="69" spans="1:25" ht="89.25" hidden="1" customHeight="1" x14ac:dyDescent="0.2">
      <c r="A69" s="2" t="s">
        <v>546</v>
      </c>
      <c r="B69" s="25" t="s">
        <v>569</v>
      </c>
      <c r="C69" s="14" t="s">
        <v>570</v>
      </c>
      <c r="D69" s="3" t="s">
        <v>361</v>
      </c>
      <c r="E69" s="4" t="s">
        <v>548</v>
      </c>
      <c r="F69" s="23">
        <v>578842000</v>
      </c>
      <c r="G69" s="29">
        <v>0</v>
      </c>
      <c r="H69" s="29">
        <v>0</v>
      </c>
      <c r="I69" s="29">
        <v>578842000</v>
      </c>
      <c r="J69" s="29">
        <v>0</v>
      </c>
      <c r="K69" s="29">
        <v>0</v>
      </c>
      <c r="L69" s="29">
        <v>0</v>
      </c>
      <c r="M69" s="29">
        <v>0</v>
      </c>
      <c r="N69" s="29">
        <f t="shared" si="2"/>
        <v>578842000</v>
      </c>
      <c r="O69" s="12">
        <v>43936</v>
      </c>
      <c r="P69" s="12">
        <v>44196</v>
      </c>
      <c r="Q69" s="9" t="s">
        <v>373</v>
      </c>
      <c r="R69" s="8" t="s">
        <v>123</v>
      </c>
      <c r="S69" s="21" t="s">
        <v>363</v>
      </c>
      <c r="T69" s="21">
        <v>860040094</v>
      </c>
      <c r="U69" s="10"/>
      <c r="V69" s="21" t="s">
        <v>364</v>
      </c>
      <c r="W69" s="21">
        <v>3607000</v>
      </c>
      <c r="X69" s="52" t="s">
        <v>365</v>
      </c>
      <c r="Y69" s="10" t="s">
        <v>31</v>
      </c>
    </row>
    <row r="70" spans="1:25" ht="89.25" hidden="1" customHeight="1" x14ac:dyDescent="0.2">
      <c r="A70" s="2" t="s">
        <v>547</v>
      </c>
      <c r="B70" s="25" t="s">
        <v>569</v>
      </c>
      <c r="C70" s="14" t="s">
        <v>570</v>
      </c>
      <c r="D70" s="3" t="s">
        <v>549</v>
      </c>
      <c r="E70" s="4" t="s">
        <v>550</v>
      </c>
      <c r="F70" s="23">
        <v>65310500</v>
      </c>
      <c r="G70" s="29">
        <v>32655000</v>
      </c>
      <c r="H70" s="29">
        <v>4178870</v>
      </c>
      <c r="I70" s="29">
        <f>65310500+32655000-4178870</f>
        <v>93786630</v>
      </c>
      <c r="J70" s="29">
        <v>0</v>
      </c>
      <c r="K70" s="29">
        <v>0</v>
      </c>
      <c r="L70" s="29">
        <v>0</v>
      </c>
      <c r="M70" s="29">
        <v>0</v>
      </c>
      <c r="N70" s="29">
        <f t="shared" si="2"/>
        <v>93786630</v>
      </c>
      <c r="O70" s="12">
        <v>43936</v>
      </c>
      <c r="P70" s="12">
        <v>44196</v>
      </c>
      <c r="Q70" s="9" t="s">
        <v>373</v>
      </c>
      <c r="R70" s="8" t="s">
        <v>123</v>
      </c>
      <c r="S70" s="21" t="s">
        <v>551</v>
      </c>
      <c r="T70" s="21">
        <v>860005114</v>
      </c>
      <c r="U70" s="10" t="s">
        <v>272</v>
      </c>
      <c r="V70" s="21" t="s">
        <v>553</v>
      </c>
      <c r="W70" s="21">
        <v>4254550</v>
      </c>
      <c r="X70" s="52" t="s">
        <v>552</v>
      </c>
      <c r="Y70" s="10" t="s">
        <v>31</v>
      </c>
    </row>
    <row r="71" spans="1:25" ht="89.25" hidden="1" customHeight="1" x14ac:dyDescent="0.2">
      <c r="A71" s="2" t="s">
        <v>642</v>
      </c>
      <c r="B71" s="25" t="s">
        <v>656</v>
      </c>
      <c r="C71" s="14" t="s">
        <v>655</v>
      </c>
      <c r="D71" s="3" t="s">
        <v>643</v>
      </c>
      <c r="E71" s="4" t="s">
        <v>644</v>
      </c>
      <c r="F71" s="23">
        <v>1584039985</v>
      </c>
      <c r="G71" s="29">
        <v>100000000</v>
      </c>
      <c r="H71" s="29">
        <v>0</v>
      </c>
      <c r="I71" s="29">
        <f>1584039985+100000000</f>
        <v>1684039985</v>
      </c>
      <c r="J71" s="29">
        <v>0</v>
      </c>
      <c r="K71" s="29">
        <v>0</v>
      </c>
      <c r="L71" s="29">
        <v>0</v>
      </c>
      <c r="M71" s="29">
        <v>0</v>
      </c>
      <c r="N71" s="29">
        <f t="shared" si="2"/>
        <v>1684039985</v>
      </c>
      <c r="O71" s="12">
        <v>43955</v>
      </c>
      <c r="P71" s="12">
        <v>44196</v>
      </c>
      <c r="Q71" s="9" t="s">
        <v>220</v>
      </c>
      <c r="R71" s="8" t="s">
        <v>28</v>
      </c>
      <c r="S71" s="21" t="s">
        <v>645</v>
      </c>
      <c r="T71" s="21">
        <v>901380547</v>
      </c>
      <c r="U71" s="10" t="s">
        <v>272</v>
      </c>
      <c r="V71" s="21" t="s">
        <v>646</v>
      </c>
      <c r="W71" s="21">
        <v>3373729</v>
      </c>
      <c r="X71" s="52" t="s">
        <v>647</v>
      </c>
      <c r="Y71" s="10" t="s">
        <v>31</v>
      </c>
    </row>
    <row r="72" spans="1:25" ht="89.25" hidden="1" customHeight="1" x14ac:dyDescent="0.2">
      <c r="A72" s="2" t="s">
        <v>455</v>
      </c>
      <c r="B72" s="22" t="s">
        <v>571</v>
      </c>
      <c r="C72" s="14" t="s">
        <v>572</v>
      </c>
      <c r="D72" s="3" t="s">
        <v>456</v>
      </c>
      <c r="E72" s="4" t="s">
        <v>457</v>
      </c>
      <c r="F72" s="23">
        <v>467184759</v>
      </c>
      <c r="G72" s="29">
        <v>0</v>
      </c>
      <c r="H72" s="29">
        <v>0</v>
      </c>
      <c r="I72" s="29">
        <v>467184759</v>
      </c>
      <c r="J72" s="29">
        <v>0</v>
      </c>
      <c r="K72" s="29">
        <v>0</v>
      </c>
      <c r="L72" s="29">
        <v>0</v>
      </c>
      <c r="M72" s="29">
        <v>0</v>
      </c>
      <c r="N72" s="29">
        <f t="shared" si="2"/>
        <v>467184759</v>
      </c>
      <c r="O72" s="12">
        <v>43937</v>
      </c>
      <c r="P72" s="12">
        <v>44028</v>
      </c>
      <c r="Q72" s="9" t="s">
        <v>458</v>
      </c>
      <c r="R72" s="8" t="s">
        <v>28</v>
      </c>
      <c r="S72" s="21" t="s">
        <v>462</v>
      </c>
      <c r="T72" s="21">
        <v>830001338</v>
      </c>
      <c r="U72" s="10" t="s">
        <v>78</v>
      </c>
      <c r="V72" s="21" t="s">
        <v>465</v>
      </c>
      <c r="W72" s="21">
        <v>8773399</v>
      </c>
      <c r="X72" s="52" t="s">
        <v>463</v>
      </c>
      <c r="Y72" s="10" t="s">
        <v>464</v>
      </c>
    </row>
    <row r="73" spans="1:25" ht="89.25" hidden="1" customHeight="1" x14ac:dyDescent="0.2">
      <c r="A73" s="2" t="s">
        <v>498</v>
      </c>
      <c r="B73" s="22" t="s">
        <v>574</v>
      </c>
      <c r="C73" s="14" t="s">
        <v>575</v>
      </c>
      <c r="D73" s="3" t="s">
        <v>573</v>
      </c>
      <c r="E73" s="4" t="s">
        <v>499</v>
      </c>
      <c r="F73" s="23">
        <v>652942950</v>
      </c>
      <c r="G73" s="29">
        <v>0</v>
      </c>
      <c r="H73" s="29">
        <v>82942950</v>
      </c>
      <c r="I73" s="29">
        <f>652942950-82942950</f>
        <v>570000000</v>
      </c>
      <c r="J73" s="29">
        <v>0</v>
      </c>
      <c r="K73" s="29">
        <v>0</v>
      </c>
      <c r="L73" s="29">
        <v>0</v>
      </c>
      <c r="M73" s="29">
        <v>0</v>
      </c>
      <c r="N73" s="29">
        <f t="shared" si="2"/>
        <v>570000000</v>
      </c>
      <c r="O73" s="12">
        <v>43941</v>
      </c>
      <c r="P73" s="12">
        <v>44196</v>
      </c>
      <c r="Q73" s="9" t="s">
        <v>494</v>
      </c>
      <c r="R73" s="8" t="s">
        <v>66</v>
      </c>
      <c r="S73" s="21" t="s">
        <v>500</v>
      </c>
      <c r="T73" s="21">
        <v>900040305</v>
      </c>
      <c r="U73" s="10" t="s">
        <v>107</v>
      </c>
      <c r="V73" s="21" t="s">
        <v>501</v>
      </c>
      <c r="W73" s="21">
        <v>8847063</v>
      </c>
      <c r="X73" s="52" t="s">
        <v>502</v>
      </c>
      <c r="Y73" s="10" t="s">
        <v>503</v>
      </c>
    </row>
    <row r="74" spans="1:25" ht="89.25" hidden="1" customHeight="1" x14ac:dyDescent="0.2">
      <c r="A74" s="2" t="s">
        <v>504</v>
      </c>
      <c r="B74" s="22" t="s">
        <v>574</v>
      </c>
      <c r="C74" s="14" t="s">
        <v>575</v>
      </c>
      <c r="D74" s="3" t="s">
        <v>492</v>
      </c>
      <c r="E74" s="4" t="s">
        <v>499</v>
      </c>
      <c r="F74" s="23">
        <v>220000000</v>
      </c>
      <c r="G74" s="29">
        <v>0</v>
      </c>
      <c r="H74" s="29">
        <v>0</v>
      </c>
      <c r="I74" s="29">
        <v>220000000</v>
      </c>
      <c r="J74" s="29">
        <v>0</v>
      </c>
      <c r="K74" s="29">
        <v>0</v>
      </c>
      <c r="L74" s="29">
        <v>0</v>
      </c>
      <c r="M74" s="29">
        <v>0</v>
      </c>
      <c r="N74" s="29">
        <f t="shared" si="2"/>
        <v>220000000</v>
      </c>
      <c r="O74" s="12">
        <v>43941</v>
      </c>
      <c r="P74" s="12">
        <v>44196</v>
      </c>
      <c r="Q74" s="9" t="s">
        <v>494</v>
      </c>
      <c r="R74" s="8" t="s">
        <v>66</v>
      </c>
      <c r="S74" s="21" t="s">
        <v>495</v>
      </c>
      <c r="T74" s="21">
        <v>830004892</v>
      </c>
      <c r="U74" s="10" t="s">
        <v>239</v>
      </c>
      <c r="V74" s="21" t="s">
        <v>496</v>
      </c>
      <c r="W74" s="21">
        <v>7568787</v>
      </c>
      <c r="X74" s="52" t="s">
        <v>497</v>
      </c>
      <c r="Y74" s="10" t="s">
        <v>31</v>
      </c>
    </row>
    <row r="75" spans="1:25" ht="89.25" hidden="1" customHeight="1" x14ac:dyDescent="0.2">
      <c r="A75" s="2" t="s">
        <v>474</v>
      </c>
      <c r="B75" s="22" t="s">
        <v>576</v>
      </c>
      <c r="C75" s="14" t="s">
        <v>577</v>
      </c>
      <c r="D75" s="3" t="s">
        <v>476</v>
      </c>
      <c r="E75" s="4" t="s">
        <v>477</v>
      </c>
      <c r="F75" s="23">
        <v>199823126</v>
      </c>
      <c r="G75" s="29">
        <v>0</v>
      </c>
      <c r="H75" s="29">
        <v>0</v>
      </c>
      <c r="I75" s="29">
        <v>199823126</v>
      </c>
      <c r="J75" s="29">
        <v>0</v>
      </c>
      <c r="K75" s="29">
        <v>0</v>
      </c>
      <c r="L75" s="29">
        <v>0</v>
      </c>
      <c r="M75" s="29">
        <v>0</v>
      </c>
      <c r="N75" s="29">
        <f t="shared" si="2"/>
        <v>199823126</v>
      </c>
      <c r="O75" s="12">
        <v>43942</v>
      </c>
      <c r="P75" s="12">
        <v>44104</v>
      </c>
      <c r="Q75" s="9" t="s">
        <v>478</v>
      </c>
      <c r="R75" s="8" t="s">
        <v>28</v>
      </c>
      <c r="S75" s="21" t="s">
        <v>479</v>
      </c>
      <c r="T75" s="21">
        <v>900838631</v>
      </c>
      <c r="U75" s="10" t="s">
        <v>78</v>
      </c>
      <c r="V75" s="21" t="s">
        <v>480</v>
      </c>
      <c r="W75" s="21">
        <v>3006749359</v>
      </c>
      <c r="X75" s="52" t="s">
        <v>481</v>
      </c>
      <c r="Y75" s="10" t="s">
        <v>482</v>
      </c>
    </row>
    <row r="76" spans="1:25" ht="89.25" customHeight="1" x14ac:dyDescent="0.2">
      <c r="A76" s="2" t="s">
        <v>693</v>
      </c>
      <c r="B76" s="22" t="s">
        <v>723</v>
      </c>
      <c r="C76" s="14" t="s">
        <v>724</v>
      </c>
      <c r="D76" s="3" t="s">
        <v>694</v>
      </c>
      <c r="E76" s="4" t="s">
        <v>695</v>
      </c>
      <c r="F76" s="23">
        <v>57000000</v>
      </c>
      <c r="G76" s="29">
        <v>28500000</v>
      </c>
      <c r="H76" s="29">
        <v>0</v>
      </c>
      <c r="I76" s="29">
        <v>57000000</v>
      </c>
      <c r="J76" s="29">
        <v>28500000</v>
      </c>
      <c r="K76" s="29">
        <v>0</v>
      </c>
      <c r="L76" s="29">
        <v>0</v>
      </c>
      <c r="M76" s="29">
        <v>0</v>
      </c>
      <c r="N76" s="29">
        <f t="shared" si="2"/>
        <v>85500000</v>
      </c>
      <c r="O76" s="12">
        <v>43945</v>
      </c>
      <c r="P76" s="12">
        <v>44530</v>
      </c>
      <c r="Q76" s="9" t="s">
        <v>700</v>
      </c>
      <c r="R76" s="8" t="s">
        <v>66</v>
      </c>
      <c r="S76" s="21" t="s">
        <v>696</v>
      </c>
      <c r="T76" s="21">
        <v>890212568</v>
      </c>
      <c r="U76" s="10" t="s">
        <v>96</v>
      </c>
      <c r="V76" s="21" t="s">
        <v>697</v>
      </c>
      <c r="W76" s="21" t="s">
        <v>698</v>
      </c>
      <c r="X76" s="52" t="s">
        <v>699</v>
      </c>
      <c r="Y76" s="10" t="s">
        <v>482</v>
      </c>
    </row>
    <row r="77" spans="1:25" ht="89.25" hidden="1" customHeight="1" x14ac:dyDescent="0.2">
      <c r="A77" s="2" t="s">
        <v>483</v>
      </c>
      <c r="B77" s="22" t="s">
        <v>578</v>
      </c>
      <c r="C77" s="14" t="s">
        <v>579</v>
      </c>
      <c r="D77" s="3" t="s">
        <v>484</v>
      </c>
      <c r="E77" s="4" t="s">
        <v>485</v>
      </c>
      <c r="F77" s="23">
        <v>80000000</v>
      </c>
      <c r="G77" s="29">
        <v>0</v>
      </c>
      <c r="H77" s="29">
        <v>0</v>
      </c>
      <c r="I77" s="29">
        <v>80000000</v>
      </c>
      <c r="J77" s="29">
        <v>0</v>
      </c>
      <c r="K77" s="29">
        <v>0</v>
      </c>
      <c r="L77" s="29">
        <v>0</v>
      </c>
      <c r="M77" s="29">
        <v>0</v>
      </c>
      <c r="N77" s="29">
        <f t="shared" si="2"/>
        <v>80000000</v>
      </c>
      <c r="O77" s="12">
        <v>43948</v>
      </c>
      <c r="P77" s="12">
        <v>44196</v>
      </c>
      <c r="Q77" s="9" t="s">
        <v>486</v>
      </c>
      <c r="R77" s="8" t="s">
        <v>28</v>
      </c>
      <c r="S77" s="21" t="s">
        <v>487</v>
      </c>
      <c r="T77" s="21">
        <v>901162733</v>
      </c>
      <c r="U77" s="10" t="s">
        <v>81</v>
      </c>
      <c r="V77" s="21" t="s">
        <v>488</v>
      </c>
      <c r="W77" s="21" t="s">
        <v>490</v>
      </c>
      <c r="X77" s="52" t="s">
        <v>489</v>
      </c>
      <c r="Y77" s="10" t="s">
        <v>31</v>
      </c>
    </row>
    <row r="78" spans="1:25" ht="89.25" customHeight="1" x14ac:dyDescent="0.2">
      <c r="A78" s="2" t="s">
        <v>554</v>
      </c>
      <c r="B78" s="22" t="s">
        <v>580</v>
      </c>
      <c r="C78" s="14" t="s">
        <v>581</v>
      </c>
      <c r="D78" s="3" t="s">
        <v>555</v>
      </c>
      <c r="E78" s="4" t="s">
        <v>556</v>
      </c>
      <c r="F78" s="23">
        <v>91100000</v>
      </c>
      <c r="G78" s="29">
        <v>0</v>
      </c>
      <c r="H78" s="29">
        <v>0</v>
      </c>
      <c r="I78" s="29">
        <v>91100000</v>
      </c>
      <c r="J78" s="29">
        <v>0</v>
      </c>
      <c r="K78" s="29">
        <v>0</v>
      </c>
      <c r="L78" s="29">
        <v>0</v>
      </c>
      <c r="M78" s="29">
        <v>0</v>
      </c>
      <c r="N78" s="29">
        <f t="shared" si="2"/>
        <v>91100000</v>
      </c>
      <c r="O78" s="12">
        <v>43948</v>
      </c>
      <c r="P78" s="12">
        <v>44530</v>
      </c>
      <c r="Q78" s="9" t="s">
        <v>157</v>
      </c>
      <c r="R78" s="8" t="s">
        <v>66</v>
      </c>
      <c r="S78" s="21" t="s">
        <v>557</v>
      </c>
      <c r="T78" s="21">
        <v>830103910</v>
      </c>
      <c r="U78" s="10" t="s">
        <v>78</v>
      </c>
      <c r="V78" s="21" t="s">
        <v>559</v>
      </c>
      <c r="W78" s="21">
        <v>5712121911</v>
      </c>
      <c r="X78" s="52" t="s">
        <v>558</v>
      </c>
      <c r="Y78" s="10" t="s">
        <v>31</v>
      </c>
    </row>
    <row r="79" spans="1:25" ht="89.25" hidden="1" customHeight="1" x14ac:dyDescent="0.2">
      <c r="A79" s="2" t="s">
        <v>460</v>
      </c>
      <c r="B79" s="22" t="s">
        <v>582</v>
      </c>
      <c r="C79" s="14" t="s">
        <v>583</v>
      </c>
      <c r="D79" s="3" t="s">
        <v>475</v>
      </c>
      <c r="E79" s="4" t="s">
        <v>461</v>
      </c>
      <c r="F79" s="23">
        <v>6200000</v>
      </c>
      <c r="G79" s="29">
        <v>0</v>
      </c>
      <c r="H79" s="29">
        <v>0</v>
      </c>
      <c r="I79" s="29">
        <v>6200000</v>
      </c>
      <c r="J79" s="29">
        <v>0</v>
      </c>
      <c r="K79" s="29">
        <v>0</v>
      </c>
      <c r="L79" s="29">
        <v>0</v>
      </c>
      <c r="M79" s="29">
        <v>0</v>
      </c>
      <c r="N79" s="29">
        <f t="shared" ref="N79:N110" si="3">SUM(I79:M79)</f>
        <v>6200000</v>
      </c>
      <c r="O79" s="12">
        <v>43949</v>
      </c>
      <c r="P79" s="12">
        <v>44196</v>
      </c>
      <c r="Q79" s="9" t="s">
        <v>229</v>
      </c>
      <c r="R79" s="8" t="s">
        <v>123</v>
      </c>
      <c r="S79" s="21" t="s">
        <v>269</v>
      </c>
      <c r="T79" s="21">
        <v>860044349</v>
      </c>
      <c r="U79" s="10" t="s">
        <v>272</v>
      </c>
      <c r="V79" s="21" t="s">
        <v>270</v>
      </c>
      <c r="W79" s="21">
        <v>6510700</v>
      </c>
      <c r="X79" s="52" t="s">
        <v>271</v>
      </c>
      <c r="Y79" s="10" t="s">
        <v>31</v>
      </c>
    </row>
    <row r="80" spans="1:25" ht="89.25" hidden="1" customHeight="1" x14ac:dyDescent="0.2">
      <c r="A80" s="2" t="s">
        <v>560</v>
      </c>
      <c r="B80" s="22" t="s">
        <v>580</v>
      </c>
      <c r="C80" s="14" t="s">
        <v>581</v>
      </c>
      <c r="D80" s="3" t="s">
        <v>241</v>
      </c>
      <c r="E80" s="4" t="s">
        <v>556</v>
      </c>
      <c r="F80" s="23">
        <v>284100000</v>
      </c>
      <c r="G80" s="29">
        <v>0</v>
      </c>
      <c r="H80" s="29">
        <v>0</v>
      </c>
      <c r="I80" s="29">
        <v>284100000</v>
      </c>
      <c r="J80" s="29">
        <v>0</v>
      </c>
      <c r="K80" s="29">
        <v>0</v>
      </c>
      <c r="L80" s="29">
        <v>0</v>
      </c>
      <c r="M80" s="29">
        <v>0</v>
      </c>
      <c r="N80" s="29">
        <f t="shared" si="3"/>
        <v>284100000</v>
      </c>
      <c r="O80" s="12">
        <v>43948</v>
      </c>
      <c r="P80" s="12">
        <v>44377</v>
      </c>
      <c r="Q80" s="9" t="s">
        <v>157</v>
      </c>
      <c r="R80" s="8" t="s">
        <v>66</v>
      </c>
      <c r="S80" s="21" t="s">
        <v>243</v>
      </c>
      <c r="T80" s="21">
        <v>860019041</v>
      </c>
      <c r="U80" s="10" t="s">
        <v>148</v>
      </c>
      <c r="V80" s="21" t="s">
        <v>245</v>
      </c>
      <c r="W80" s="21">
        <v>6002626</v>
      </c>
      <c r="X80" s="52" t="s">
        <v>244</v>
      </c>
      <c r="Y80" s="10" t="s">
        <v>31</v>
      </c>
    </row>
    <row r="81" spans="1:25" ht="89.25" hidden="1" customHeight="1" x14ac:dyDescent="0.2">
      <c r="A81" s="2" t="s">
        <v>590</v>
      </c>
      <c r="B81" s="22" t="s">
        <v>658</v>
      </c>
      <c r="C81" s="14" t="s">
        <v>657</v>
      </c>
      <c r="D81" s="3" t="s">
        <v>591</v>
      </c>
      <c r="E81" s="4" t="s">
        <v>592</v>
      </c>
      <c r="F81" s="23">
        <v>28903315</v>
      </c>
      <c r="G81" s="29">
        <v>0</v>
      </c>
      <c r="H81" s="29">
        <v>0</v>
      </c>
      <c r="I81" s="29">
        <v>28903315</v>
      </c>
      <c r="J81" s="29">
        <v>0</v>
      </c>
      <c r="K81" s="29">
        <v>0</v>
      </c>
      <c r="L81" s="29">
        <v>0</v>
      </c>
      <c r="M81" s="29">
        <v>0</v>
      </c>
      <c r="N81" s="29">
        <f t="shared" si="3"/>
        <v>28903315</v>
      </c>
      <c r="O81" s="12">
        <v>43949</v>
      </c>
      <c r="P81" s="12">
        <v>44196</v>
      </c>
      <c r="Q81" s="9" t="s">
        <v>211</v>
      </c>
      <c r="R81" s="8" t="s">
        <v>28</v>
      </c>
      <c r="S81" s="21" t="s">
        <v>593</v>
      </c>
      <c r="T81" s="21">
        <v>900023598</v>
      </c>
      <c r="U81" s="10" t="s">
        <v>148</v>
      </c>
      <c r="V81" s="21" t="s">
        <v>594</v>
      </c>
      <c r="W81" s="21">
        <v>6575765</v>
      </c>
      <c r="X81" s="52" t="s">
        <v>595</v>
      </c>
      <c r="Y81" s="10" t="s">
        <v>596</v>
      </c>
    </row>
    <row r="82" spans="1:25" ht="89.25" hidden="1" customHeight="1" x14ac:dyDescent="0.2">
      <c r="A82" s="2" t="s">
        <v>584</v>
      </c>
      <c r="B82" s="22" t="s">
        <v>664</v>
      </c>
      <c r="C82" s="14" t="s">
        <v>663</v>
      </c>
      <c r="D82" s="3" t="s">
        <v>585</v>
      </c>
      <c r="E82" s="4" t="s">
        <v>586</v>
      </c>
      <c r="F82" s="23">
        <v>29807575</v>
      </c>
      <c r="G82" s="29">
        <v>0</v>
      </c>
      <c r="H82" s="29">
        <v>0</v>
      </c>
      <c r="I82" s="29">
        <v>29807575</v>
      </c>
      <c r="J82" s="29">
        <v>0</v>
      </c>
      <c r="K82" s="29">
        <v>0</v>
      </c>
      <c r="L82" s="29">
        <v>0</v>
      </c>
      <c r="M82" s="29">
        <v>0</v>
      </c>
      <c r="N82" s="29">
        <f t="shared" si="3"/>
        <v>29807575</v>
      </c>
      <c r="O82" s="12">
        <v>43949</v>
      </c>
      <c r="P82" s="12">
        <v>44073</v>
      </c>
      <c r="Q82" s="9" t="s">
        <v>220</v>
      </c>
      <c r="R82" s="8" t="s">
        <v>28</v>
      </c>
      <c r="S82" s="21" t="s">
        <v>587</v>
      </c>
      <c r="T82" s="21">
        <v>79571124</v>
      </c>
      <c r="U82" s="10"/>
      <c r="V82" s="21" t="s">
        <v>588</v>
      </c>
      <c r="W82" s="21">
        <v>6599598</v>
      </c>
      <c r="X82" s="52" t="s">
        <v>589</v>
      </c>
      <c r="Y82" s="10" t="s">
        <v>31</v>
      </c>
    </row>
    <row r="83" spans="1:25" ht="89.25" hidden="1" customHeight="1" x14ac:dyDescent="0.2">
      <c r="A83" s="2" t="s">
        <v>707</v>
      </c>
      <c r="B83" s="22" t="s">
        <v>725</v>
      </c>
      <c r="C83" s="14" t="s">
        <v>726</v>
      </c>
      <c r="D83" s="3" t="s">
        <v>708</v>
      </c>
      <c r="E83" s="4" t="s">
        <v>709</v>
      </c>
      <c r="F83" s="23">
        <v>4395000</v>
      </c>
      <c r="G83" s="29">
        <v>0</v>
      </c>
      <c r="H83" s="29">
        <v>0</v>
      </c>
      <c r="I83" s="29">
        <v>4395000</v>
      </c>
      <c r="J83" s="29">
        <v>0</v>
      </c>
      <c r="K83" s="29">
        <v>0</v>
      </c>
      <c r="L83" s="29">
        <v>0</v>
      </c>
      <c r="M83" s="29">
        <v>0</v>
      </c>
      <c r="N83" s="29">
        <f t="shared" si="3"/>
        <v>4395000</v>
      </c>
      <c r="O83" s="12">
        <v>43949</v>
      </c>
      <c r="P83" s="12">
        <v>44196</v>
      </c>
      <c r="Q83" s="9" t="s">
        <v>710</v>
      </c>
      <c r="R83" s="8" t="s">
        <v>123</v>
      </c>
      <c r="S83" s="21" t="s">
        <v>714</v>
      </c>
      <c r="T83" s="21">
        <v>830079375</v>
      </c>
      <c r="U83" s="21">
        <v>8</v>
      </c>
      <c r="V83" s="21" t="s">
        <v>711</v>
      </c>
      <c r="W83" s="21" t="s">
        <v>712</v>
      </c>
      <c r="X83" s="52" t="s">
        <v>713</v>
      </c>
      <c r="Y83" s="10" t="s">
        <v>31</v>
      </c>
    </row>
    <row r="84" spans="1:25" ht="89.25" hidden="1" customHeight="1" x14ac:dyDescent="0.2">
      <c r="A84" s="2" t="s">
        <v>597</v>
      </c>
      <c r="B84" s="22" t="s">
        <v>660</v>
      </c>
      <c r="C84" s="14" t="s">
        <v>659</v>
      </c>
      <c r="D84" s="3" t="s">
        <v>598</v>
      </c>
      <c r="E84" s="4" t="s">
        <v>599</v>
      </c>
      <c r="F84" s="23">
        <v>57057195</v>
      </c>
      <c r="G84" s="29">
        <v>28528000</v>
      </c>
      <c r="H84" s="29">
        <v>0</v>
      </c>
      <c r="I84" s="29">
        <f>57057195+28528000</f>
        <v>85585195</v>
      </c>
      <c r="J84" s="29">
        <v>0</v>
      </c>
      <c r="K84" s="29">
        <v>0</v>
      </c>
      <c r="L84" s="29">
        <v>0</v>
      </c>
      <c r="M84" s="29">
        <v>0</v>
      </c>
      <c r="N84" s="29">
        <f t="shared" si="3"/>
        <v>85585195</v>
      </c>
      <c r="O84" s="12">
        <v>43951</v>
      </c>
      <c r="P84" s="12">
        <v>44286</v>
      </c>
      <c r="Q84" s="9" t="s">
        <v>600</v>
      </c>
      <c r="R84" s="8" t="s">
        <v>123</v>
      </c>
      <c r="S84" s="21" t="s">
        <v>601</v>
      </c>
      <c r="T84" s="21">
        <v>900723227</v>
      </c>
      <c r="U84" s="10" t="s">
        <v>239</v>
      </c>
      <c r="V84" s="21" t="s">
        <v>602</v>
      </c>
      <c r="W84" s="21">
        <v>7456911</v>
      </c>
      <c r="X84" s="52" t="s">
        <v>603</v>
      </c>
      <c r="Y84" s="10" t="s">
        <v>31</v>
      </c>
    </row>
    <row r="85" spans="1:25" ht="89.25" customHeight="1" x14ac:dyDescent="0.2">
      <c r="A85" s="2" t="s">
        <v>636</v>
      </c>
      <c r="B85" s="22" t="s">
        <v>662</v>
      </c>
      <c r="C85" s="14" t="s">
        <v>661</v>
      </c>
      <c r="D85" s="3" t="s">
        <v>637</v>
      </c>
      <c r="E85" s="4" t="s">
        <v>638</v>
      </c>
      <c r="F85" s="23">
        <v>26520000</v>
      </c>
      <c r="G85" s="29">
        <v>5000000</v>
      </c>
      <c r="H85" s="29">
        <v>0</v>
      </c>
      <c r="I85" s="29">
        <v>26520000</v>
      </c>
      <c r="J85" s="29">
        <v>5000000</v>
      </c>
      <c r="K85" s="29">
        <v>0</v>
      </c>
      <c r="L85" s="29">
        <v>0</v>
      </c>
      <c r="M85" s="29">
        <v>0</v>
      </c>
      <c r="N85" s="29">
        <f t="shared" si="3"/>
        <v>31520000</v>
      </c>
      <c r="O85" s="12">
        <v>43951</v>
      </c>
      <c r="P85" s="12">
        <v>44469</v>
      </c>
      <c r="Q85" s="9" t="s">
        <v>600</v>
      </c>
      <c r="R85" s="8" t="s">
        <v>123</v>
      </c>
      <c r="S85" s="21" t="s">
        <v>639</v>
      </c>
      <c r="T85" s="21">
        <v>830014072</v>
      </c>
      <c r="U85" s="10" t="s">
        <v>239</v>
      </c>
      <c r="V85" s="21" t="s">
        <v>640</v>
      </c>
      <c r="W85" s="21">
        <v>2445000</v>
      </c>
      <c r="X85" s="52" t="s">
        <v>641</v>
      </c>
      <c r="Y85" s="10" t="s">
        <v>31</v>
      </c>
    </row>
    <row r="86" spans="1:25" ht="89.25" hidden="1" customHeight="1" x14ac:dyDescent="0.2">
      <c r="A86" s="2" t="s">
        <v>604</v>
      </c>
      <c r="B86" s="22" t="s">
        <v>668</v>
      </c>
      <c r="C86" s="14" t="s">
        <v>666</v>
      </c>
      <c r="D86" s="3" t="s">
        <v>598</v>
      </c>
      <c r="E86" s="4" t="s">
        <v>605</v>
      </c>
      <c r="F86" s="23">
        <v>32000000</v>
      </c>
      <c r="G86" s="29">
        <v>0</v>
      </c>
      <c r="H86" s="29">
        <v>0</v>
      </c>
      <c r="I86" s="29">
        <v>32000000</v>
      </c>
      <c r="J86" s="29">
        <v>0</v>
      </c>
      <c r="K86" s="29">
        <v>0</v>
      </c>
      <c r="L86" s="29">
        <v>0</v>
      </c>
      <c r="M86" s="29">
        <v>0</v>
      </c>
      <c r="N86" s="29">
        <f t="shared" si="3"/>
        <v>32000000</v>
      </c>
      <c r="O86" s="12">
        <v>43951</v>
      </c>
      <c r="P86" s="12">
        <v>44286</v>
      </c>
      <c r="Q86" s="9" t="s">
        <v>600</v>
      </c>
      <c r="R86" s="8" t="s">
        <v>123</v>
      </c>
      <c r="S86" s="21" t="s">
        <v>601</v>
      </c>
      <c r="T86" s="21">
        <v>900723227</v>
      </c>
      <c r="U86" s="10" t="s">
        <v>239</v>
      </c>
      <c r="V86" s="21" t="s">
        <v>602</v>
      </c>
      <c r="W86" s="21">
        <v>7456911</v>
      </c>
      <c r="X86" s="52" t="s">
        <v>603</v>
      </c>
      <c r="Y86" s="10" t="s">
        <v>31</v>
      </c>
    </row>
    <row r="87" spans="1:25" ht="89.25" hidden="1" customHeight="1" x14ac:dyDescent="0.2">
      <c r="A87" s="2" t="s">
        <v>630</v>
      </c>
      <c r="B87" s="22" t="s">
        <v>667</v>
      </c>
      <c r="C87" s="14" t="s">
        <v>665</v>
      </c>
      <c r="D87" s="3" t="s">
        <v>631</v>
      </c>
      <c r="E87" s="4" t="s">
        <v>632</v>
      </c>
      <c r="F87" s="23">
        <v>10312000</v>
      </c>
      <c r="G87" s="29">
        <v>0</v>
      </c>
      <c r="H87" s="29">
        <v>0</v>
      </c>
      <c r="I87" s="29">
        <v>10312000</v>
      </c>
      <c r="J87" s="29">
        <v>0</v>
      </c>
      <c r="K87" s="29">
        <v>0</v>
      </c>
      <c r="L87" s="29">
        <v>0</v>
      </c>
      <c r="M87" s="29">
        <v>0</v>
      </c>
      <c r="N87" s="29">
        <f t="shared" si="3"/>
        <v>10312000</v>
      </c>
      <c r="O87" s="12">
        <v>43966</v>
      </c>
      <c r="P87" s="12">
        <v>44135</v>
      </c>
      <c r="Q87" s="9" t="s">
        <v>410</v>
      </c>
      <c r="R87" s="8" t="s">
        <v>28</v>
      </c>
      <c r="S87" s="21" t="s">
        <v>633</v>
      </c>
      <c r="T87" s="21">
        <v>830055827</v>
      </c>
      <c r="U87" s="10" t="s">
        <v>78</v>
      </c>
      <c r="V87" s="21" t="s">
        <v>634</v>
      </c>
      <c r="W87" s="21">
        <v>3244900</v>
      </c>
      <c r="X87" s="52" t="s">
        <v>635</v>
      </c>
      <c r="Y87" s="10" t="s">
        <v>31</v>
      </c>
    </row>
    <row r="88" spans="1:25" ht="89.25" hidden="1" customHeight="1" x14ac:dyDescent="0.2">
      <c r="A88" s="2" t="s">
        <v>701</v>
      </c>
      <c r="B88" s="22" t="s">
        <v>727</v>
      </c>
      <c r="C88" s="14" t="s">
        <v>728</v>
      </c>
      <c r="D88" s="3" t="s">
        <v>702</v>
      </c>
      <c r="E88" s="4" t="s">
        <v>703</v>
      </c>
      <c r="F88" s="23">
        <v>4000000</v>
      </c>
      <c r="G88" s="29">
        <v>0</v>
      </c>
      <c r="H88" s="29">
        <v>0</v>
      </c>
      <c r="I88" s="29">
        <v>4000000</v>
      </c>
      <c r="J88" s="29">
        <v>0</v>
      </c>
      <c r="K88" s="29">
        <v>0</v>
      </c>
      <c r="L88" s="29">
        <v>0</v>
      </c>
      <c r="M88" s="29">
        <v>0</v>
      </c>
      <c r="N88" s="29">
        <f t="shared" si="3"/>
        <v>4000000</v>
      </c>
      <c r="O88" s="12">
        <v>43956</v>
      </c>
      <c r="P88" s="12">
        <v>44196</v>
      </c>
      <c r="Q88" s="9" t="s">
        <v>2318</v>
      </c>
      <c r="R88" s="8" t="s">
        <v>123</v>
      </c>
      <c r="S88" s="21" t="s">
        <v>704</v>
      </c>
      <c r="T88" s="21">
        <v>830131869</v>
      </c>
      <c r="U88" s="21">
        <v>6</v>
      </c>
      <c r="V88" s="21" t="s">
        <v>705</v>
      </c>
      <c r="W88" s="21">
        <v>5334444</v>
      </c>
      <c r="X88" s="52" t="s">
        <v>706</v>
      </c>
      <c r="Y88" s="10" t="s">
        <v>31</v>
      </c>
    </row>
    <row r="89" spans="1:25" ht="89.25" hidden="1" customHeight="1" x14ac:dyDescent="0.2">
      <c r="A89" s="2" t="s">
        <v>606</v>
      </c>
      <c r="B89" s="25" t="s">
        <v>670</v>
      </c>
      <c r="C89" s="14" t="s">
        <v>669</v>
      </c>
      <c r="D89" s="3" t="s">
        <v>607</v>
      </c>
      <c r="E89" s="4" t="s">
        <v>608</v>
      </c>
      <c r="F89" s="23">
        <v>230706600</v>
      </c>
      <c r="G89" s="29">
        <v>0</v>
      </c>
      <c r="H89" s="29">
        <v>0</v>
      </c>
      <c r="I89" s="29">
        <v>230706600</v>
      </c>
      <c r="J89" s="29">
        <v>0</v>
      </c>
      <c r="K89" s="29">
        <v>0</v>
      </c>
      <c r="L89" s="29">
        <v>0</v>
      </c>
      <c r="M89" s="29">
        <v>0</v>
      </c>
      <c r="N89" s="29">
        <f t="shared" si="3"/>
        <v>230706600</v>
      </c>
      <c r="O89" s="12">
        <v>43955</v>
      </c>
      <c r="P89" s="12">
        <v>44058</v>
      </c>
      <c r="Q89" s="9" t="s">
        <v>478</v>
      </c>
      <c r="R89" s="8" t="s">
        <v>28</v>
      </c>
      <c r="S89" s="21" t="s">
        <v>609</v>
      </c>
      <c r="T89" s="21">
        <v>8330080652</v>
      </c>
      <c r="U89" s="10" t="s">
        <v>196</v>
      </c>
      <c r="V89" s="21" t="s">
        <v>610</v>
      </c>
      <c r="W89" s="21">
        <v>7043251</v>
      </c>
      <c r="X89" s="52" t="s">
        <v>611</v>
      </c>
      <c r="Y89" s="10" t="s">
        <v>31</v>
      </c>
    </row>
    <row r="90" spans="1:25" ht="89.25" hidden="1" customHeight="1" x14ac:dyDescent="0.2">
      <c r="A90" s="2" t="s">
        <v>614</v>
      </c>
      <c r="B90" s="25" t="s">
        <v>672</v>
      </c>
      <c r="C90" s="14" t="s">
        <v>671</v>
      </c>
      <c r="D90" s="3" t="s">
        <v>91</v>
      </c>
      <c r="E90" s="4" t="s">
        <v>615</v>
      </c>
      <c r="F90" s="23">
        <v>166972588</v>
      </c>
      <c r="G90" s="29">
        <v>0</v>
      </c>
      <c r="H90" s="29">
        <v>0</v>
      </c>
      <c r="I90" s="29">
        <v>166972588</v>
      </c>
      <c r="J90" s="29">
        <v>0</v>
      </c>
      <c r="K90" s="29">
        <v>0</v>
      </c>
      <c r="L90" s="29">
        <v>0</v>
      </c>
      <c r="M90" s="29">
        <v>0</v>
      </c>
      <c r="N90" s="29">
        <f t="shared" si="3"/>
        <v>166972588</v>
      </c>
      <c r="O90" s="12">
        <v>43956</v>
      </c>
      <c r="P90" s="12">
        <v>44196</v>
      </c>
      <c r="Q90" s="9" t="s">
        <v>94</v>
      </c>
      <c r="R90" s="8" t="s">
        <v>66</v>
      </c>
      <c r="S90" s="21" t="s">
        <v>95</v>
      </c>
      <c r="T90" s="21">
        <v>83006332</v>
      </c>
      <c r="U90" s="10" t="s">
        <v>96</v>
      </c>
      <c r="V90" s="21" t="s">
        <v>97</v>
      </c>
      <c r="W90" s="21">
        <v>7433292</v>
      </c>
      <c r="X90" s="52" t="s">
        <v>98</v>
      </c>
      <c r="Y90" s="10" t="s">
        <v>31</v>
      </c>
    </row>
    <row r="91" spans="1:25" ht="89.25" hidden="1" customHeight="1" x14ac:dyDescent="0.2">
      <c r="A91" s="2" t="s">
        <v>612</v>
      </c>
      <c r="B91" s="25" t="s">
        <v>672</v>
      </c>
      <c r="C91" s="14" t="s">
        <v>671</v>
      </c>
      <c r="D91" s="3" t="s">
        <v>71</v>
      </c>
      <c r="E91" s="4" t="s">
        <v>613</v>
      </c>
      <c r="F91" s="23">
        <v>73678212</v>
      </c>
      <c r="G91" s="29">
        <v>0</v>
      </c>
      <c r="H91" s="29">
        <v>0</v>
      </c>
      <c r="I91" s="29">
        <v>73678212</v>
      </c>
      <c r="J91" s="29">
        <v>0</v>
      </c>
      <c r="K91" s="29">
        <v>0</v>
      </c>
      <c r="L91" s="29">
        <v>0</v>
      </c>
      <c r="M91" s="29">
        <v>0</v>
      </c>
      <c r="N91" s="29">
        <f t="shared" si="3"/>
        <v>73678212</v>
      </c>
      <c r="O91" s="12">
        <v>43956</v>
      </c>
      <c r="P91" s="12">
        <v>44196</v>
      </c>
      <c r="Q91" s="9" t="s">
        <v>74</v>
      </c>
      <c r="R91" s="8" t="s">
        <v>66</v>
      </c>
      <c r="S91" s="21" t="s">
        <v>75</v>
      </c>
      <c r="T91" s="21">
        <v>860001911</v>
      </c>
      <c r="U91" s="10" t="s">
        <v>78</v>
      </c>
      <c r="V91" s="21" t="s">
        <v>77</v>
      </c>
      <c r="W91" s="21">
        <v>3904552</v>
      </c>
      <c r="X91" s="52" t="s">
        <v>76</v>
      </c>
      <c r="Y91" s="10" t="s">
        <v>31</v>
      </c>
    </row>
    <row r="92" spans="1:25" ht="89.25" hidden="1" customHeight="1" x14ac:dyDescent="0.2">
      <c r="A92" s="2" t="s">
        <v>648</v>
      </c>
      <c r="B92" s="25" t="s">
        <v>673</v>
      </c>
      <c r="C92" s="14" t="s">
        <v>674</v>
      </c>
      <c r="D92" s="3" t="s">
        <v>649</v>
      </c>
      <c r="E92" s="4" t="s">
        <v>650</v>
      </c>
      <c r="F92" s="23">
        <v>100000000</v>
      </c>
      <c r="G92" s="29">
        <v>0</v>
      </c>
      <c r="H92" s="29">
        <v>0</v>
      </c>
      <c r="I92" s="29">
        <v>100000000</v>
      </c>
      <c r="J92" s="29">
        <v>0</v>
      </c>
      <c r="K92" s="29">
        <v>0</v>
      </c>
      <c r="L92" s="29">
        <v>0</v>
      </c>
      <c r="M92" s="29">
        <v>0</v>
      </c>
      <c r="N92" s="29">
        <f t="shared" si="3"/>
        <v>100000000</v>
      </c>
      <c r="O92" s="12">
        <v>43957</v>
      </c>
      <c r="P92" s="12">
        <v>44255</v>
      </c>
      <c r="Q92" s="9" t="s">
        <v>651</v>
      </c>
      <c r="R92" s="8" t="s">
        <v>28</v>
      </c>
      <c r="S92" s="21" t="s">
        <v>652</v>
      </c>
      <c r="T92" s="21">
        <v>800250589</v>
      </c>
      <c r="U92" s="10" t="s">
        <v>78</v>
      </c>
      <c r="V92" s="21" t="s">
        <v>653</v>
      </c>
      <c r="W92" s="21">
        <v>3424183</v>
      </c>
      <c r="X92" s="52" t="s">
        <v>654</v>
      </c>
      <c r="Y92" s="10" t="s">
        <v>31</v>
      </c>
    </row>
    <row r="93" spans="1:25" ht="89.25" hidden="1" customHeight="1" x14ac:dyDescent="0.2">
      <c r="A93" s="2" t="s">
        <v>762</v>
      </c>
      <c r="B93" s="25" t="s">
        <v>729</v>
      </c>
      <c r="C93" s="14" t="s">
        <v>730</v>
      </c>
      <c r="D93" s="3" t="s">
        <v>763</v>
      </c>
      <c r="E93" s="4" t="s">
        <v>764</v>
      </c>
      <c r="F93" s="23">
        <v>35500000</v>
      </c>
      <c r="G93" s="29">
        <v>0</v>
      </c>
      <c r="H93" s="29">
        <v>0</v>
      </c>
      <c r="I93" s="29">
        <v>35500000</v>
      </c>
      <c r="J93" s="29">
        <v>0</v>
      </c>
      <c r="K93" s="29">
        <v>0</v>
      </c>
      <c r="L93" s="29">
        <v>0</v>
      </c>
      <c r="M93" s="29">
        <v>0</v>
      </c>
      <c r="N93" s="29">
        <f t="shared" si="3"/>
        <v>35500000</v>
      </c>
      <c r="O93" s="12">
        <v>43985</v>
      </c>
      <c r="P93" s="12">
        <v>44196</v>
      </c>
      <c r="Q93" s="9" t="s">
        <v>718</v>
      </c>
      <c r="R93" s="8" t="s">
        <v>123</v>
      </c>
      <c r="S93" s="21" t="s">
        <v>495</v>
      </c>
      <c r="T93" s="21">
        <v>830004892</v>
      </c>
      <c r="U93" s="10" t="s">
        <v>239</v>
      </c>
      <c r="V93" s="21" t="s">
        <v>765</v>
      </c>
      <c r="W93" s="21">
        <v>7568787</v>
      </c>
      <c r="X93" s="52" t="s">
        <v>766</v>
      </c>
      <c r="Y93" s="10" t="s">
        <v>31</v>
      </c>
    </row>
    <row r="94" spans="1:25" ht="89.25" hidden="1" customHeight="1" x14ac:dyDescent="0.2">
      <c r="A94" s="2" t="s">
        <v>722</v>
      </c>
      <c r="B94" s="22" t="s">
        <v>729</v>
      </c>
      <c r="C94" s="14" t="s">
        <v>730</v>
      </c>
      <c r="D94" s="3" t="s">
        <v>519</v>
      </c>
      <c r="E94" s="4" t="s">
        <v>717</v>
      </c>
      <c r="F94" s="23">
        <v>16000000</v>
      </c>
      <c r="G94" s="29">
        <v>8000000</v>
      </c>
      <c r="H94" s="29">
        <v>0</v>
      </c>
      <c r="I94" s="29">
        <f>16000000+8000000</f>
        <v>24000000</v>
      </c>
      <c r="J94" s="29">
        <v>0</v>
      </c>
      <c r="K94" s="29">
        <v>0</v>
      </c>
      <c r="L94" s="29">
        <v>0</v>
      </c>
      <c r="M94" s="29">
        <v>0</v>
      </c>
      <c r="N94" s="29">
        <f t="shared" si="3"/>
        <v>24000000</v>
      </c>
      <c r="O94" s="12">
        <v>43963</v>
      </c>
      <c r="P94" s="12">
        <v>44196</v>
      </c>
      <c r="Q94" s="9" t="s">
        <v>718</v>
      </c>
      <c r="R94" s="8" t="s">
        <v>123</v>
      </c>
      <c r="S94" s="21" t="s">
        <v>522</v>
      </c>
      <c r="T94" s="21">
        <v>900194910</v>
      </c>
      <c r="U94" s="21">
        <v>4</v>
      </c>
      <c r="V94" s="21" t="s">
        <v>523</v>
      </c>
      <c r="W94" s="21">
        <v>6358881</v>
      </c>
      <c r="X94" s="52" t="s">
        <v>524</v>
      </c>
      <c r="Y94" s="10" t="s">
        <v>31</v>
      </c>
    </row>
    <row r="95" spans="1:25" ht="89.25" hidden="1" customHeight="1" x14ac:dyDescent="0.2">
      <c r="A95" s="2" t="s">
        <v>735</v>
      </c>
      <c r="B95" s="22" t="s">
        <v>741</v>
      </c>
      <c r="C95" s="14" t="s">
        <v>742</v>
      </c>
      <c r="D95" s="3" t="s">
        <v>736</v>
      </c>
      <c r="E95" s="4" t="s">
        <v>737</v>
      </c>
      <c r="F95" s="23">
        <v>8282400</v>
      </c>
      <c r="G95" s="29">
        <v>0</v>
      </c>
      <c r="H95" s="29">
        <v>0</v>
      </c>
      <c r="I95" s="29">
        <v>8282400</v>
      </c>
      <c r="J95" s="29">
        <v>0</v>
      </c>
      <c r="K95" s="29">
        <v>0</v>
      </c>
      <c r="L95" s="29">
        <v>0</v>
      </c>
      <c r="M95" s="29">
        <v>0</v>
      </c>
      <c r="N95" s="29">
        <f t="shared" si="3"/>
        <v>8282400</v>
      </c>
      <c r="O95" s="12">
        <v>43965</v>
      </c>
      <c r="P95" s="12">
        <v>43972</v>
      </c>
      <c r="Q95" s="9" t="s">
        <v>27</v>
      </c>
      <c r="R95" s="8" t="s">
        <v>28</v>
      </c>
      <c r="S95" s="21" t="s">
        <v>738</v>
      </c>
      <c r="T95" s="21">
        <v>860029216</v>
      </c>
      <c r="U95" s="21">
        <v>0</v>
      </c>
      <c r="V95" s="21" t="s">
        <v>740</v>
      </c>
      <c r="W95" s="21">
        <v>6956924</v>
      </c>
      <c r="X95" s="52" t="s">
        <v>739</v>
      </c>
      <c r="Y95" s="10" t="s">
        <v>31</v>
      </c>
    </row>
    <row r="96" spans="1:25" ht="89.25" hidden="1" customHeight="1" x14ac:dyDescent="0.2">
      <c r="A96" s="2" t="s">
        <v>623</v>
      </c>
      <c r="B96" s="22" t="s">
        <v>677</v>
      </c>
      <c r="C96" s="14" t="s">
        <v>678</v>
      </c>
      <c r="D96" s="3" t="s">
        <v>624</v>
      </c>
      <c r="E96" s="4" t="s">
        <v>625</v>
      </c>
      <c r="F96" s="23">
        <v>200000000</v>
      </c>
      <c r="G96" s="29">
        <v>100000000</v>
      </c>
      <c r="H96" s="29">
        <v>0</v>
      </c>
      <c r="I96" s="29">
        <f>200000000+100000000</f>
        <v>300000000</v>
      </c>
      <c r="J96" s="29">
        <v>0</v>
      </c>
      <c r="K96" s="29">
        <v>0</v>
      </c>
      <c r="L96" s="29">
        <v>0</v>
      </c>
      <c r="M96" s="29">
        <v>0</v>
      </c>
      <c r="N96" s="29">
        <f t="shared" si="3"/>
        <v>300000000</v>
      </c>
      <c r="O96" s="12">
        <v>43965</v>
      </c>
      <c r="P96" s="12">
        <v>44286</v>
      </c>
      <c r="Q96" s="9" t="s">
        <v>626</v>
      </c>
      <c r="R96" s="8" t="s">
        <v>123</v>
      </c>
      <c r="S96" s="21" t="s">
        <v>627</v>
      </c>
      <c r="T96" s="21">
        <v>830023844</v>
      </c>
      <c r="U96" s="10" t="s">
        <v>78</v>
      </c>
      <c r="V96" s="21" t="s">
        <v>628</v>
      </c>
      <c r="W96" s="21">
        <v>6476011</v>
      </c>
      <c r="X96" s="52" t="s">
        <v>629</v>
      </c>
      <c r="Y96" s="10" t="s">
        <v>31</v>
      </c>
    </row>
    <row r="97" spans="1:25" ht="89.25" hidden="1" customHeight="1" x14ac:dyDescent="0.2">
      <c r="A97" s="2" t="s">
        <v>715</v>
      </c>
      <c r="B97" s="22" t="s">
        <v>731</v>
      </c>
      <c r="C97" s="14" t="s">
        <v>732</v>
      </c>
      <c r="D97" s="3" t="s">
        <v>716</v>
      </c>
      <c r="E97" s="4" t="s">
        <v>717</v>
      </c>
      <c r="F97" s="23">
        <v>5200000</v>
      </c>
      <c r="G97" s="29">
        <v>0</v>
      </c>
      <c r="H97" s="29">
        <v>0</v>
      </c>
      <c r="I97" s="29">
        <v>5200000</v>
      </c>
      <c r="J97" s="29">
        <v>0</v>
      </c>
      <c r="K97" s="29">
        <v>0</v>
      </c>
      <c r="L97" s="29">
        <v>0</v>
      </c>
      <c r="M97" s="29">
        <v>0</v>
      </c>
      <c r="N97" s="29">
        <f t="shared" si="3"/>
        <v>5200000</v>
      </c>
      <c r="O97" s="12">
        <v>43977</v>
      </c>
      <c r="P97" s="12">
        <v>44196</v>
      </c>
      <c r="Q97" s="9" t="s">
        <v>718</v>
      </c>
      <c r="R97" s="8" t="s">
        <v>123</v>
      </c>
      <c r="S97" s="21" t="s">
        <v>719</v>
      </c>
      <c r="T97" s="21">
        <v>811030191</v>
      </c>
      <c r="U97" s="21">
        <v>9</v>
      </c>
      <c r="V97" s="21" t="s">
        <v>720</v>
      </c>
      <c r="W97" s="21">
        <v>4441177</v>
      </c>
      <c r="X97" s="52" t="s">
        <v>721</v>
      </c>
      <c r="Y97" s="10" t="s">
        <v>31</v>
      </c>
    </row>
    <row r="98" spans="1:25" ht="89.25" hidden="1" customHeight="1" x14ac:dyDescent="0.2">
      <c r="A98" s="2" t="s">
        <v>791</v>
      </c>
      <c r="B98" s="22" t="s">
        <v>792</v>
      </c>
      <c r="C98" s="14" t="s">
        <v>793</v>
      </c>
      <c r="D98" s="3" t="s">
        <v>794</v>
      </c>
      <c r="E98" s="4" t="s">
        <v>795</v>
      </c>
      <c r="F98" s="23">
        <v>79917113.579999998</v>
      </c>
      <c r="G98" s="29">
        <v>0</v>
      </c>
      <c r="H98" s="29">
        <v>0</v>
      </c>
      <c r="I98" s="29">
        <v>79917113.579999998</v>
      </c>
      <c r="J98" s="29">
        <v>0</v>
      </c>
      <c r="K98" s="29">
        <v>0</v>
      </c>
      <c r="L98" s="29">
        <v>0</v>
      </c>
      <c r="M98" s="29">
        <v>0</v>
      </c>
      <c r="N98" s="29">
        <f t="shared" si="3"/>
        <v>79917113.579999998</v>
      </c>
      <c r="O98" s="12">
        <v>43991</v>
      </c>
      <c r="P98" s="12">
        <v>44175</v>
      </c>
      <c r="Q98" s="9" t="s">
        <v>796</v>
      </c>
      <c r="R98" s="8" t="s">
        <v>28</v>
      </c>
      <c r="S98" s="21" t="s">
        <v>797</v>
      </c>
      <c r="T98" s="21">
        <v>830113914</v>
      </c>
      <c r="U98" s="26">
        <v>3</v>
      </c>
      <c r="V98" s="21" t="s">
        <v>798</v>
      </c>
      <c r="W98" s="21">
        <v>7464600</v>
      </c>
      <c r="X98" s="52" t="s">
        <v>799</v>
      </c>
      <c r="Y98" s="10" t="s">
        <v>31</v>
      </c>
    </row>
    <row r="99" spans="1:25" ht="89.25" hidden="1" customHeight="1" x14ac:dyDescent="0.2">
      <c r="A99" s="2" t="s">
        <v>887</v>
      </c>
      <c r="B99" s="22" t="s">
        <v>792</v>
      </c>
      <c r="C99" s="14" t="s">
        <v>793</v>
      </c>
      <c r="D99" s="3" t="s">
        <v>800</v>
      </c>
      <c r="E99" s="4" t="s">
        <v>795</v>
      </c>
      <c r="F99" s="23">
        <v>125522586</v>
      </c>
      <c r="G99" s="29">
        <v>0</v>
      </c>
      <c r="H99" s="29">
        <v>0</v>
      </c>
      <c r="I99" s="29">
        <v>125522586</v>
      </c>
      <c r="J99" s="29">
        <v>0</v>
      </c>
      <c r="K99" s="29">
        <v>0</v>
      </c>
      <c r="L99" s="29">
        <v>0</v>
      </c>
      <c r="M99" s="29">
        <v>0</v>
      </c>
      <c r="N99" s="29">
        <f t="shared" si="3"/>
        <v>125522586</v>
      </c>
      <c r="O99" s="12">
        <v>43990</v>
      </c>
      <c r="P99" s="12">
        <v>44043</v>
      </c>
      <c r="Q99" s="9" t="s">
        <v>796</v>
      </c>
      <c r="R99" s="8" t="s">
        <v>28</v>
      </c>
      <c r="S99" s="21" t="s">
        <v>801</v>
      </c>
      <c r="T99" s="21">
        <v>860028580</v>
      </c>
      <c r="U99" s="26">
        <v>2</v>
      </c>
      <c r="V99" s="21" t="s">
        <v>802</v>
      </c>
      <c r="W99" s="21">
        <v>6439000</v>
      </c>
      <c r="X99" s="52" t="s">
        <v>803</v>
      </c>
      <c r="Y99" s="10" t="s">
        <v>31</v>
      </c>
    </row>
    <row r="100" spans="1:25" ht="98.25" hidden="1" customHeight="1" x14ac:dyDescent="0.2">
      <c r="A100" s="2" t="s">
        <v>835</v>
      </c>
      <c r="B100" s="22" t="s">
        <v>836</v>
      </c>
      <c r="C100" s="14" t="s">
        <v>837</v>
      </c>
      <c r="D100" s="3" t="s">
        <v>838</v>
      </c>
      <c r="E100" s="4" t="s">
        <v>839</v>
      </c>
      <c r="F100" s="23">
        <v>108763360.48</v>
      </c>
      <c r="G100" s="29">
        <v>0</v>
      </c>
      <c r="H100" s="29">
        <v>0</v>
      </c>
      <c r="I100" s="29">
        <v>108763360.48</v>
      </c>
      <c r="J100" s="29">
        <v>0</v>
      </c>
      <c r="K100" s="29">
        <v>0</v>
      </c>
      <c r="L100" s="29">
        <v>0</v>
      </c>
      <c r="M100" s="29">
        <v>0</v>
      </c>
      <c r="N100" s="29">
        <f t="shared" si="3"/>
        <v>108763360.48</v>
      </c>
      <c r="O100" s="12">
        <v>43984</v>
      </c>
      <c r="P100" s="12">
        <v>44074</v>
      </c>
      <c r="Q100" s="9" t="s">
        <v>817</v>
      </c>
      <c r="R100" s="8" t="s">
        <v>28</v>
      </c>
      <c r="S100" s="21" t="s">
        <v>838</v>
      </c>
      <c r="T100" s="21">
        <v>6763786</v>
      </c>
      <c r="U100" s="26"/>
      <c r="V100" s="21" t="s">
        <v>840</v>
      </c>
      <c r="W100" s="21">
        <v>3214438489</v>
      </c>
      <c r="X100" s="52" t="s">
        <v>841</v>
      </c>
      <c r="Y100" s="10" t="s">
        <v>31</v>
      </c>
    </row>
    <row r="101" spans="1:25" ht="94.5" hidden="1" customHeight="1" x14ac:dyDescent="0.2">
      <c r="A101" s="2" t="s">
        <v>616</v>
      </c>
      <c r="B101" s="22" t="s">
        <v>676</v>
      </c>
      <c r="C101" s="14" t="s">
        <v>675</v>
      </c>
      <c r="D101" s="3" t="s">
        <v>617</v>
      </c>
      <c r="E101" s="4" t="s">
        <v>618</v>
      </c>
      <c r="F101" s="23">
        <v>92460000</v>
      </c>
      <c r="G101" s="29">
        <v>0</v>
      </c>
      <c r="H101" s="29">
        <v>0</v>
      </c>
      <c r="I101" s="29">
        <v>92460000</v>
      </c>
      <c r="J101" s="29">
        <v>0</v>
      </c>
      <c r="K101" s="29">
        <v>0</v>
      </c>
      <c r="L101" s="29">
        <v>0</v>
      </c>
      <c r="M101" s="29">
        <v>0</v>
      </c>
      <c r="N101" s="29">
        <f t="shared" si="3"/>
        <v>92460000</v>
      </c>
      <c r="O101" s="12">
        <v>43966</v>
      </c>
      <c r="P101" s="12">
        <v>44196</v>
      </c>
      <c r="Q101" s="9" t="s">
        <v>619</v>
      </c>
      <c r="R101" s="8" t="s">
        <v>66</v>
      </c>
      <c r="S101" s="21" t="s">
        <v>620</v>
      </c>
      <c r="T101" s="21">
        <v>900407200</v>
      </c>
      <c r="U101" s="10" t="s">
        <v>78</v>
      </c>
      <c r="V101" s="21" t="s">
        <v>621</v>
      </c>
      <c r="W101" s="21">
        <v>7044908</v>
      </c>
      <c r="X101" s="52" t="s">
        <v>622</v>
      </c>
      <c r="Y101" s="10" t="s">
        <v>31</v>
      </c>
    </row>
    <row r="102" spans="1:25" ht="95.25" hidden="1" customHeight="1" x14ac:dyDescent="0.2">
      <c r="A102" s="2" t="s">
        <v>679</v>
      </c>
      <c r="B102" s="22" t="s">
        <v>685</v>
      </c>
      <c r="C102" s="14" t="s">
        <v>686</v>
      </c>
      <c r="D102" s="3" t="s">
        <v>680</v>
      </c>
      <c r="E102" s="4" t="s">
        <v>681</v>
      </c>
      <c r="F102" s="23">
        <v>48000000</v>
      </c>
      <c r="G102" s="29">
        <v>0</v>
      </c>
      <c r="H102" s="29">
        <v>0</v>
      </c>
      <c r="I102" s="29">
        <v>48000000</v>
      </c>
      <c r="J102" s="29">
        <v>0</v>
      </c>
      <c r="K102" s="29">
        <v>0</v>
      </c>
      <c r="L102" s="29">
        <v>0</v>
      </c>
      <c r="M102" s="29">
        <v>0</v>
      </c>
      <c r="N102" s="29">
        <f t="shared" si="3"/>
        <v>48000000</v>
      </c>
      <c r="O102" s="12">
        <v>43965</v>
      </c>
      <c r="P102" s="12">
        <v>44347</v>
      </c>
      <c r="Q102" s="9" t="s">
        <v>478</v>
      </c>
      <c r="R102" s="8" t="s">
        <v>28</v>
      </c>
      <c r="S102" s="21" t="s">
        <v>682</v>
      </c>
      <c r="T102" s="21">
        <v>900438648</v>
      </c>
      <c r="U102" s="10" t="s">
        <v>297</v>
      </c>
      <c r="V102" s="21" t="s">
        <v>683</v>
      </c>
      <c r="W102" s="21">
        <v>3000381</v>
      </c>
      <c r="X102" s="52" t="s">
        <v>684</v>
      </c>
      <c r="Y102" s="10" t="s">
        <v>31</v>
      </c>
    </row>
    <row r="103" spans="1:25" ht="94.5" hidden="1" customHeight="1" x14ac:dyDescent="0.2">
      <c r="A103" s="2" t="s">
        <v>1769</v>
      </c>
      <c r="B103" s="22" t="s">
        <v>733</v>
      </c>
      <c r="C103" s="14" t="s">
        <v>734</v>
      </c>
      <c r="D103" s="3" t="s">
        <v>687</v>
      </c>
      <c r="E103" s="4" t="s">
        <v>688</v>
      </c>
      <c r="F103" s="23">
        <v>3587523</v>
      </c>
      <c r="G103" s="29">
        <v>0</v>
      </c>
      <c r="H103" s="29">
        <v>0</v>
      </c>
      <c r="I103" s="29">
        <v>3587523</v>
      </c>
      <c r="J103" s="29">
        <v>0</v>
      </c>
      <c r="K103" s="29">
        <v>0</v>
      </c>
      <c r="L103" s="29">
        <v>0</v>
      </c>
      <c r="M103" s="29">
        <v>0</v>
      </c>
      <c r="N103" s="29">
        <f t="shared" si="3"/>
        <v>3587523</v>
      </c>
      <c r="O103" s="12">
        <v>43971</v>
      </c>
      <c r="P103" s="12">
        <v>44042</v>
      </c>
      <c r="Q103" s="9" t="s">
        <v>689</v>
      </c>
      <c r="R103" s="8" t="s">
        <v>28</v>
      </c>
      <c r="S103" s="21" t="s">
        <v>690</v>
      </c>
      <c r="T103" s="21">
        <v>900313654</v>
      </c>
      <c r="U103" s="10" t="s">
        <v>196</v>
      </c>
      <c r="V103" s="21" t="s">
        <v>691</v>
      </c>
      <c r="W103" s="21">
        <v>8004519</v>
      </c>
      <c r="X103" s="52" t="s">
        <v>692</v>
      </c>
      <c r="Y103" s="10" t="s">
        <v>31</v>
      </c>
    </row>
    <row r="104" spans="1:25" ht="109.5" customHeight="1" x14ac:dyDescent="0.2">
      <c r="A104" s="2" t="s">
        <v>743</v>
      </c>
      <c r="B104" s="22" t="s">
        <v>754</v>
      </c>
      <c r="C104" s="14" t="s">
        <v>755</v>
      </c>
      <c r="D104" s="3" t="s">
        <v>637</v>
      </c>
      <c r="E104" s="4" t="s">
        <v>886</v>
      </c>
      <c r="F104" s="23">
        <v>48384000</v>
      </c>
      <c r="G104" s="29">
        <v>0</v>
      </c>
      <c r="H104" s="29">
        <v>0</v>
      </c>
      <c r="I104" s="29">
        <v>48384000</v>
      </c>
      <c r="J104" s="29">
        <v>0</v>
      </c>
      <c r="K104" s="29">
        <v>0</v>
      </c>
      <c r="L104" s="29">
        <v>0</v>
      </c>
      <c r="M104" s="29">
        <v>0</v>
      </c>
      <c r="N104" s="29">
        <f t="shared" si="3"/>
        <v>48384000</v>
      </c>
      <c r="O104" s="12">
        <v>43983</v>
      </c>
      <c r="P104" s="12">
        <v>44469</v>
      </c>
      <c r="Q104" s="9" t="s">
        <v>744</v>
      </c>
      <c r="R104" s="8" t="s">
        <v>123</v>
      </c>
      <c r="S104" s="21" t="s">
        <v>639</v>
      </c>
      <c r="T104" s="21">
        <v>830014072</v>
      </c>
      <c r="U104" s="10" t="s">
        <v>239</v>
      </c>
      <c r="V104" s="10" t="s">
        <v>640</v>
      </c>
      <c r="W104" s="21">
        <v>2445000</v>
      </c>
      <c r="X104" s="52" t="s">
        <v>641</v>
      </c>
      <c r="Y104" s="21" t="s">
        <v>31</v>
      </c>
    </row>
    <row r="105" spans="1:25" ht="94.5" hidden="1" customHeight="1" x14ac:dyDescent="0.2">
      <c r="A105" s="2" t="s">
        <v>756</v>
      </c>
      <c r="B105" s="22" t="s">
        <v>869</v>
      </c>
      <c r="C105" s="14" t="s">
        <v>870</v>
      </c>
      <c r="D105" s="3" t="s">
        <v>757</v>
      </c>
      <c r="E105" s="4" t="s">
        <v>758</v>
      </c>
      <c r="F105" s="23">
        <v>25000000</v>
      </c>
      <c r="G105" s="29">
        <v>0</v>
      </c>
      <c r="H105" s="29">
        <v>400</v>
      </c>
      <c r="I105" s="29">
        <f>25000000-400</f>
        <v>24999600</v>
      </c>
      <c r="J105" s="29">
        <v>0</v>
      </c>
      <c r="K105" s="29">
        <v>0</v>
      </c>
      <c r="L105" s="29">
        <v>0</v>
      </c>
      <c r="M105" s="29">
        <v>0</v>
      </c>
      <c r="N105" s="29">
        <f t="shared" si="3"/>
        <v>24999600</v>
      </c>
      <c r="O105" s="12">
        <v>43985</v>
      </c>
      <c r="P105" s="12">
        <v>44285</v>
      </c>
      <c r="Q105" s="9" t="s">
        <v>211</v>
      </c>
      <c r="R105" s="8" t="s">
        <v>28</v>
      </c>
      <c r="S105" s="21" t="s">
        <v>759</v>
      </c>
      <c r="T105" s="21">
        <v>800193444</v>
      </c>
      <c r="U105" s="10" t="s">
        <v>148</v>
      </c>
      <c r="V105" s="10" t="s">
        <v>760</v>
      </c>
      <c r="W105" s="10">
        <v>6854422</v>
      </c>
      <c r="X105" s="52" t="s">
        <v>761</v>
      </c>
      <c r="Y105" s="21" t="s">
        <v>31</v>
      </c>
    </row>
    <row r="106" spans="1:25" ht="108.75" customHeight="1" x14ac:dyDescent="0.2">
      <c r="A106" s="2" t="s">
        <v>947</v>
      </c>
      <c r="B106" s="22" t="s">
        <v>960</v>
      </c>
      <c r="C106" s="14" t="s">
        <v>961</v>
      </c>
      <c r="D106" s="3" t="s">
        <v>948</v>
      </c>
      <c r="E106" s="4" t="s">
        <v>949</v>
      </c>
      <c r="F106" s="23">
        <v>118500000</v>
      </c>
      <c r="G106" s="29">
        <v>0</v>
      </c>
      <c r="H106" s="29">
        <v>47400000</v>
      </c>
      <c r="I106" s="29">
        <f>118500000-47400000</f>
        <v>71100000</v>
      </c>
      <c r="J106" s="29">
        <v>0</v>
      </c>
      <c r="K106" s="29">
        <v>0</v>
      </c>
      <c r="L106" s="29">
        <v>0</v>
      </c>
      <c r="M106" s="29">
        <v>0</v>
      </c>
      <c r="N106" s="29">
        <f t="shared" si="3"/>
        <v>71100000</v>
      </c>
      <c r="O106" s="12">
        <v>44026</v>
      </c>
      <c r="P106" s="12">
        <v>44530</v>
      </c>
      <c r="Q106" s="9" t="s">
        <v>950</v>
      </c>
      <c r="R106" s="8" t="s">
        <v>906</v>
      </c>
      <c r="S106" s="21" t="s">
        <v>951</v>
      </c>
      <c r="T106" s="21">
        <v>901039135</v>
      </c>
      <c r="U106" s="10" t="s">
        <v>81</v>
      </c>
      <c r="V106" s="10" t="s">
        <v>952</v>
      </c>
      <c r="W106" s="10">
        <v>3123917392</v>
      </c>
      <c r="X106" s="52" t="s">
        <v>953</v>
      </c>
      <c r="Y106" s="21" t="s">
        <v>31</v>
      </c>
    </row>
    <row r="107" spans="1:25" ht="99" hidden="1" customHeight="1" x14ac:dyDescent="0.2">
      <c r="A107" s="2" t="s">
        <v>1820</v>
      </c>
      <c r="B107" s="22" t="s">
        <v>1924</v>
      </c>
      <c r="C107" s="14" t="s">
        <v>1925</v>
      </c>
      <c r="D107" s="3" t="s">
        <v>1822</v>
      </c>
      <c r="E107" s="4" t="s">
        <v>1821</v>
      </c>
      <c r="F107" s="23">
        <v>10309400</v>
      </c>
      <c r="G107" s="29">
        <v>0</v>
      </c>
      <c r="H107" s="29"/>
      <c r="I107" s="29">
        <v>10309400</v>
      </c>
      <c r="J107" s="29">
        <v>0</v>
      </c>
      <c r="K107" s="29">
        <v>0</v>
      </c>
      <c r="L107" s="29">
        <v>0</v>
      </c>
      <c r="M107" s="29">
        <v>0</v>
      </c>
      <c r="N107" s="29">
        <f t="shared" ref="N107" si="4">SUM(I107:M107)</f>
        <v>10309400</v>
      </c>
      <c r="O107" s="12">
        <v>43993</v>
      </c>
      <c r="P107" s="12">
        <v>44377</v>
      </c>
      <c r="Q107" s="9" t="s">
        <v>157</v>
      </c>
      <c r="R107" s="8" t="s">
        <v>906</v>
      </c>
      <c r="S107" s="21" t="s">
        <v>1823</v>
      </c>
      <c r="T107" s="21">
        <v>830124781</v>
      </c>
      <c r="U107" s="21" t="s">
        <v>297</v>
      </c>
      <c r="V107" s="21" t="s">
        <v>1824</v>
      </c>
      <c r="W107" s="21">
        <v>7490490</v>
      </c>
      <c r="X107" s="52" t="s">
        <v>1825</v>
      </c>
      <c r="Y107" s="21" t="s">
        <v>31</v>
      </c>
    </row>
    <row r="108" spans="1:25" ht="89.25" hidden="1" customHeight="1" x14ac:dyDescent="0.2">
      <c r="A108" s="2" t="s">
        <v>812</v>
      </c>
      <c r="B108" s="22" t="s">
        <v>813</v>
      </c>
      <c r="C108" s="14" t="s">
        <v>814</v>
      </c>
      <c r="D108" s="3" t="s">
        <v>815</v>
      </c>
      <c r="E108" s="4" t="s">
        <v>816</v>
      </c>
      <c r="F108" s="23">
        <v>515428838</v>
      </c>
      <c r="G108" s="29">
        <v>0</v>
      </c>
      <c r="H108" s="29">
        <v>0</v>
      </c>
      <c r="I108" s="29">
        <v>515428838</v>
      </c>
      <c r="J108" s="29">
        <v>0</v>
      </c>
      <c r="K108" s="29">
        <v>0</v>
      </c>
      <c r="L108" s="29">
        <v>0</v>
      </c>
      <c r="M108" s="29">
        <v>0</v>
      </c>
      <c r="N108" s="29">
        <f t="shared" si="3"/>
        <v>515428838</v>
      </c>
      <c r="O108" s="12">
        <v>43991</v>
      </c>
      <c r="P108" s="12">
        <v>44114</v>
      </c>
      <c r="Q108" s="9" t="s">
        <v>817</v>
      </c>
      <c r="R108" s="8" t="s">
        <v>28</v>
      </c>
      <c r="S108" s="21" t="s">
        <v>818</v>
      </c>
      <c r="T108" s="21">
        <v>901209853</v>
      </c>
      <c r="U108" s="10" t="s">
        <v>196</v>
      </c>
      <c r="V108" s="10" t="s">
        <v>819</v>
      </c>
      <c r="W108" s="10" t="s">
        <v>820</v>
      </c>
      <c r="X108" s="52" t="s">
        <v>821</v>
      </c>
      <c r="Y108" s="21" t="s">
        <v>31</v>
      </c>
    </row>
    <row r="109" spans="1:25" ht="89.25" customHeight="1" x14ac:dyDescent="0.2">
      <c r="A109" s="2" t="s">
        <v>776</v>
      </c>
      <c r="B109" s="22" t="s">
        <v>777</v>
      </c>
      <c r="C109" s="14" t="s">
        <v>341</v>
      </c>
      <c r="D109" s="3" t="s">
        <v>778</v>
      </c>
      <c r="E109" s="4" t="s">
        <v>779</v>
      </c>
      <c r="F109" s="23">
        <v>101250000</v>
      </c>
      <c r="G109" s="29">
        <v>49500000</v>
      </c>
      <c r="H109" s="29">
        <v>0</v>
      </c>
      <c r="I109" s="29">
        <v>101250000</v>
      </c>
      <c r="J109" s="29">
        <v>49500000</v>
      </c>
      <c r="K109" s="29">
        <v>0</v>
      </c>
      <c r="L109" s="29">
        <v>0</v>
      </c>
      <c r="M109" s="29">
        <v>0</v>
      </c>
      <c r="N109" s="29">
        <f t="shared" si="3"/>
        <v>150750000</v>
      </c>
      <c r="O109" s="12">
        <v>43991</v>
      </c>
      <c r="P109" s="12">
        <v>44530</v>
      </c>
      <c r="Q109" s="9" t="s">
        <v>421</v>
      </c>
      <c r="R109" s="8" t="s">
        <v>906</v>
      </c>
      <c r="S109" s="21" t="s">
        <v>780</v>
      </c>
      <c r="T109" s="21">
        <v>830039229</v>
      </c>
      <c r="U109" s="10" t="s">
        <v>78</v>
      </c>
      <c r="V109" s="10" t="s">
        <v>781</v>
      </c>
      <c r="W109" s="10" t="s">
        <v>782</v>
      </c>
      <c r="X109" s="52"/>
      <c r="Y109" s="21" t="s">
        <v>31</v>
      </c>
    </row>
    <row r="110" spans="1:25" ht="108" hidden="1" customHeight="1" x14ac:dyDescent="0.2">
      <c r="A110" s="2" t="s">
        <v>1826</v>
      </c>
      <c r="B110" s="22" t="s">
        <v>1924</v>
      </c>
      <c r="C110" s="14" t="s">
        <v>1925</v>
      </c>
      <c r="D110" s="3" t="s">
        <v>1621</v>
      </c>
      <c r="E110" s="4" t="s">
        <v>1821</v>
      </c>
      <c r="F110" s="23">
        <v>5640000</v>
      </c>
      <c r="G110" s="29">
        <v>0</v>
      </c>
      <c r="H110" s="29"/>
      <c r="I110" s="29">
        <v>5640000</v>
      </c>
      <c r="J110" s="29">
        <v>0</v>
      </c>
      <c r="K110" s="29">
        <v>0</v>
      </c>
      <c r="L110" s="29">
        <v>0</v>
      </c>
      <c r="M110" s="29">
        <v>0</v>
      </c>
      <c r="N110" s="29">
        <f t="shared" si="3"/>
        <v>5640000</v>
      </c>
      <c r="O110" s="12">
        <v>44001</v>
      </c>
      <c r="P110" s="12">
        <v>44196</v>
      </c>
      <c r="Q110" s="9" t="s">
        <v>157</v>
      </c>
      <c r="R110" s="8" t="s">
        <v>906</v>
      </c>
      <c r="S110" s="21" t="s">
        <v>1623</v>
      </c>
      <c r="T110" s="21">
        <v>802017441</v>
      </c>
      <c r="U110" s="21">
        <v>8</v>
      </c>
      <c r="V110" s="21" t="s">
        <v>1624</v>
      </c>
      <c r="W110" s="21">
        <v>3168340577</v>
      </c>
      <c r="X110" s="52" t="s">
        <v>1625</v>
      </c>
      <c r="Y110" s="21" t="s">
        <v>283</v>
      </c>
    </row>
    <row r="111" spans="1:25" ht="102.75" customHeight="1" x14ac:dyDescent="0.2">
      <c r="A111" s="2" t="s">
        <v>767</v>
      </c>
      <c r="B111" s="22" t="s">
        <v>768</v>
      </c>
      <c r="C111" s="14" t="s">
        <v>769</v>
      </c>
      <c r="D111" s="3" t="s">
        <v>770</v>
      </c>
      <c r="E111" s="4" t="s">
        <v>771</v>
      </c>
      <c r="F111" s="23">
        <v>450000000</v>
      </c>
      <c r="G111" s="29">
        <v>0</v>
      </c>
      <c r="H111" s="29">
        <v>0</v>
      </c>
      <c r="I111" s="29">
        <v>450000000</v>
      </c>
      <c r="J111" s="29">
        <v>0</v>
      </c>
      <c r="K111" s="29">
        <v>0</v>
      </c>
      <c r="L111" s="29">
        <v>0</v>
      </c>
      <c r="M111" s="29">
        <v>0</v>
      </c>
      <c r="N111" s="29">
        <f t="shared" ref="N111:N121" si="5">SUM(I111:M111)</f>
        <v>450000000</v>
      </c>
      <c r="O111" s="12">
        <v>43992</v>
      </c>
      <c r="P111" s="12">
        <v>44530</v>
      </c>
      <c r="Q111" s="9" t="s">
        <v>157</v>
      </c>
      <c r="R111" s="8" t="s">
        <v>28</v>
      </c>
      <c r="S111" s="21" t="s">
        <v>772</v>
      </c>
      <c r="T111" s="21">
        <v>800231602</v>
      </c>
      <c r="U111" s="10" t="s">
        <v>107</v>
      </c>
      <c r="V111" s="10" t="s">
        <v>773</v>
      </c>
      <c r="W111" s="10" t="s">
        <v>774</v>
      </c>
      <c r="X111" s="52" t="s">
        <v>775</v>
      </c>
      <c r="Y111" s="21" t="s">
        <v>31</v>
      </c>
    </row>
    <row r="112" spans="1:25" ht="100.5" hidden="1" customHeight="1" x14ac:dyDescent="0.2">
      <c r="A112" s="2" t="s">
        <v>804</v>
      </c>
      <c r="B112" s="22" t="s">
        <v>805</v>
      </c>
      <c r="C112" s="14" t="s">
        <v>871</v>
      </c>
      <c r="D112" s="3" t="s">
        <v>806</v>
      </c>
      <c r="E112" s="4" t="s">
        <v>807</v>
      </c>
      <c r="F112" s="23">
        <v>57000000</v>
      </c>
      <c r="G112" s="29">
        <v>28000000</v>
      </c>
      <c r="H112" s="29">
        <v>0</v>
      </c>
      <c r="I112" s="29">
        <f>57000000+28000000</f>
        <v>85000000</v>
      </c>
      <c r="J112" s="29">
        <v>0</v>
      </c>
      <c r="K112" s="29">
        <v>0</v>
      </c>
      <c r="L112" s="29">
        <v>0</v>
      </c>
      <c r="M112" s="29">
        <v>0</v>
      </c>
      <c r="N112" s="29">
        <f t="shared" si="5"/>
        <v>85000000</v>
      </c>
      <c r="O112" s="12">
        <v>43992</v>
      </c>
      <c r="P112" s="12">
        <v>44196</v>
      </c>
      <c r="Q112" s="9" t="s">
        <v>65</v>
      </c>
      <c r="R112" s="8" t="s">
        <v>66</v>
      </c>
      <c r="S112" s="21" t="s">
        <v>808</v>
      </c>
      <c r="T112" s="21">
        <v>900839128</v>
      </c>
      <c r="U112" s="10" t="s">
        <v>96</v>
      </c>
      <c r="V112" s="10" t="s">
        <v>809</v>
      </c>
      <c r="W112" s="10" t="s">
        <v>810</v>
      </c>
      <c r="X112" s="52" t="s">
        <v>811</v>
      </c>
      <c r="Y112" s="21" t="s">
        <v>31</v>
      </c>
    </row>
    <row r="113" spans="1:25" ht="89.25" hidden="1" customHeight="1" x14ac:dyDescent="0.2">
      <c r="A113" s="2" t="s">
        <v>783</v>
      </c>
      <c r="B113" s="22" t="s">
        <v>784</v>
      </c>
      <c r="C113" s="14" t="s">
        <v>962</v>
      </c>
      <c r="D113" s="3" t="s">
        <v>785</v>
      </c>
      <c r="E113" s="4" t="s">
        <v>786</v>
      </c>
      <c r="F113" s="23">
        <v>57000000</v>
      </c>
      <c r="G113" s="29">
        <v>0</v>
      </c>
      <c r="H113" s="29">
        <v>0</v>
      </c>
      <c r="I113" s="29">
        <v>57000000</v>
      </c>
      <c r="J113" s="29">
        <v>0</v>
      </c>
      <c r="K113" s="29">
        <v>0</v>
      </c>
      <c r="L113" s="29">
        <v>0</v>
      </c>
      <c r="M113" s="29">
        <v>0</v>
      </c>
      <c r="N113" s="29">
        <f t="shared" si="5"/>
        <v>57000000</v>
      </c>
      <c r="O113" s="12">
        <v>43991</v>
      </c>
      <c r="P113" s="12">
        <v>44196</v>
      </c>
      <c r="Q113" s="9" t="s">
        <v>74</v>
      </c>
      <c r="R113" s="8" t="s">
        <v>28</v>
      </c>
      <c r="S113" s="21" t="s">
        <v>787</v>
      </c>
      <c r="T113" s="21">
        <v>901380803</v>
      </c>
      <c r="U113" s="10" t="s">
        <v>196</v>
      </c>
      <c r="V113" s="10" t="s">
        <v>788</v>
      </c>
      <c r="W113" s="10" t="s">
        <v>789</v>
      </c>
      <c r="X113" s="52" t="s">
        <v>790</v>
      </c>
      <c r="Y113" s="21" t="s">
        <v>31</v>
      </c>
    </row>
    <row r="114" spans="1:25" ht="89.25" hidden="1" customHeight="1" x14ac:dyDescent="0.2">
      <c r="A114" s="2" t="s">
        <v>829</v>
      </c>
      <c r="B114" s="22" t="s">
        <v>873</v>
      </c>
      <c r="C114" s="14" t="s">
        <v>872</v>
      </c>
      <c r="D114" s="3" t="s">
        <v>830</v>
      </c>
      <c r="E114" s="4" t="s">
        <v>831</v>
      </c>
      <c r="F114" s="23">
        <v>47000000</v>
      </c>
      <c r="G114" s="6">
        <v>23500000</v>
      </c>
      <c r="H114" s="29">
        <v>0</v>
      </c>
      <c r="I114" s="29">
        <f>47000000+23500000</f>
        <v>70500000</v>
      </c>
      <c r="J114" s="29">
        <v>0</v>
      </c>
      <c r="K114" s="29">
        <v>0</v>
      </c>
      <c r="L114" s="29">
        <v>0</v>
      </c>
      <c r="M114" s="29">
        <v>0</v>
      </c>
      <c r="N114" s="29">
        <f>SUM(I114:M114)</f>
        <v>70500000</v>
      </c>
      <c r="O114" s="12">
        <v>43999</v>
      </c>
      <c r="P114" s="12">
        <v>44196</v>
      </c>
      <c r="Q114" s="9" t="s">
        <v>229</v>
      </c>
      <c r="R114" s="8" t="s">
        <v>825</v>
      </c>
      <c r="S114" s="21" t="s">
        <v>250</v>
      </c>
      <c r="T114" s="21">
        <v>811019499</v>
      </c>
      <c r="U114" s="10" t="s">
        <v>107</v>
      </c>
      <c r="V114" s="10" t="s">
        <v>832</v>
      </c>
      <c r="W114" s="10" t="s">
        <v>833</v>
      </c>
      <c r="X114" s="52" t="s">
        <v>834</v>
      </c>
      <c r="Y114" s="21" t="s">
        <v>31</v>
      </c>
    </row>
    <row r="115" spans="1:25" ht="89.25" hidden="1" customHeight="1" x14ac:dyDescent="0.2">
      <c r="A115" s="2" t="s">
        <v>822</v>
      </c>
      <c r="B115" s="22" t="s">
        <v>873</v>
      </c>
      <c r="C115" s="14" t="s">
        <v>872</v>
      </c>
      <c r="D115" s="3" t="s">
        <v>823</v>
      </c>
      <c r="E115" s="4" t="s">
        <v>824</v>
      </c>
      <c r="F115" s="23">
        <v>6000000</v>
      </c>
      <c r="G115" s="29">
        <v>0</v>
      </c>
      <c r="H115" s="29">
        <v>0</v>
      </c>
      <c r="I115" s="29">
        <v>6000000</v>
      </c>
      <c r="J115" s="29">
        <v>0</v>
      </c>
      <c r="K115" s="29">
        <v>0</v>
      </c>
      <c r="L115" s="29">
        <v>0</v>
      </c>
      <c r="M115" s="29">
        <v>0</v>
      </c>
      <c r="N115" s="29">
        <f t="shared" si="5"/>
        <v>6000000</v>
      </c>
      <c r="O115" s="12">
        <v>43999</v>
      </c>
      <c r="P115" s="12">
        <v>44196</v>
      </c>
      <c r="Q115" s="9" t="s">
        <v>229</v>
      </c>
      <c r="R115" s="8" t="s">
        <v>825</v>
      </c>
      <c r="S115" s="21" t="s">
        <v>95</v>
      </c>
      <c r="T115" s="21">
        <v>830065332</v>
      </c>
      <c r="U115" s="10" t="s">
        <v>96</v>
      </c>
      <c r="V115" s="10" t="s">
        <v>826</v>
      </c>
      <c r="W115" s="10" t="s">
        <v>827</v>
      </c>
      <c r="X115" s="52" t="s">
        <v>828</v>
      </c>
      <c r="Y115" s="21" t="s">
        <v>31</v>
      </c>
    </row>
    <row r="116" spans="1:25" ht="89.25" hidden="1" customHeight="1" x14ac:dyDescent="0.2">
      <c r="A116" s="2" t="s">
        <v>842</v>
      </c>
      <c r="B116" s="22" t="s">
        <v>843</v>
      </c>
      <c r="C116" s="14" t="s">
        <v>874</v>
      </c>
      <c r="D116" s="3" t="s">
        <v>415</v>
      </c>
      <c r="E116" s="4" t="s">
        <v>844</v>
      </c>
      <c r="F116" s="23">
        <v>31278365</v>
      </c>
      <c r="G116" s="29">
        <v>0</v>
      </c>
      <c r="H116" s="29">
        <v>0</v>
      </c>
      <c r="I116" s="29">
        <v>31278365</v>
      </c>
      <c r="J116" s="29">
        <v>0</v>
      </c>
      <c r="K116" s="29">
        <v>0</v>
      </c>
      <c r="L116" s="29">
        <v>0</v>
      </c>
      <c r="M116" s="29">
        <v>0</v>
      </c>
      <c r="N116" s="29">
        <f t="shared" si="5"/>
        <v>31278365</v>
      </c>
      <c r="O116" s="12">
        <v>44005</v>
      </c>
      <c r="P116" s="12">
        <v>44196</v>
      </c>
      <c r="Q116" s="9" t="s">
        <v>65</v>
      </c>
      <c r="R116" s="8" t="s">
        <v>845</v>
      </c>
      <c r="S116" s="21" t="s">
        <v>422</v>
      </c>
      <c r="T116" s="21">
        <v>860024862</v>
      </c>
      <c r="U116" s="10" t="s">
        <v>148</v>
      </c>
      <c r="V116" s="21" t="s">
        <v>423</v>
      </c>
      <c r="W116" s="21">
        <v>7441740</v>
      </c>
      <c r="X116" s="52" t="s">
        <v>424</v>
      </c>
      <c r="Y116" s="10" t="s">
        <v>31</v>
      </c>
    </row>
    <row r="117" spans="1:25" ht="89.25" hidden="1" customHeight="1" x14ac:dyDescent="0.2">
      <c r="A117" s="2" t="s">
        <v>853</v>
      </c>
      <c r="B117" s="22" t="s">
        <v>843</v>
      </c>
      <c r="C117" s="14" t="s">
        <v>874</v>
      </c>
      <c r="D117" s="3" t="s">
        <v>854</v>
      </c>
      <c r="E117" s="4" t="s">
        <v>844</v>
      </c>
      <c r="F117" s="23">
        <v>7497000</v>
      </c>
      <c r="G117" s="29">
        <v>0</v>
      </c>
      <c r="H117" s="29">
        <v>0</v>
      </c>
      <c r="I117" s="29">
        <v>7497000</v>
      </c>
      <c r="J117" s="29">
        <v>0</v>
      </c>
      <c r="K117" s="29">
        <v>0</v>
      </c>
      <c r="L117" s="29">
        <v>0</v>
      </c>
      <c r="M117" s="29">
        <v>0</v>
      </c>
      <c r="N117" s="29">
        <f t="shared" si="5"/>
        <v>7497000</v>
      </c>
      <c r="O117" s="12">
        <v>44006</v>
      </c>
      <c r="P117" s="12">
        <v>44166</v>
      </c>
      <c r="Q117" s="9" t="s">
        <v>65</v>
      </c>
      <c r="R117" s="8" t="s">
        <v>845</v>
      </c>
      <c r="S117" s="21" t="s">
        <v>855</v>
      </c>
      <c r="T117" s="21">
        <v>860026442</v>
      </c>
      <c r="U117" s="10" t="s">
        <v>196</v>
      </c>
      <c r="V117" s="21" t="s">
        <v>856</v>
      </c>
      <c r="W117" s="21">
        <v>3403001</v>
      </c>
      <c r="X117" s="52" t="s">
        <v>857</v>
      </c>
      <c r="Y117" s="10" t="s">
        <v>31</v>
      </c>
    </row>
    <row r="118" spans="1:25" ht="89.25" hidden="1" customHeight="1" x14ac:dyDescent="0.2">
      <c r="A118" s="2" t="s">
        <v>888</v>
      </c>
      <c r="B118" s="22" t="s">
        <v>963</v>
      </c>
      <c r="C118" s="14" t="s">
        <v>964</v>
      </c>
      <c r="D118" s="3" t="s">
        <v>889</v>
      </c>
      <c r="E118" s="4" t="s">
        <v>1018</v>
      </c>
      <c r="F118" s="23">
        <v>29708004</v>
      </c>
      <c r="G118" s="29">
        <v>0</v>
      </c>
      <c r="H118" s="29">
        <v>0</v>
      </c>
      <c r="I118" s="29">
        <v>29708004</v>
      </c>
      <c r="J118" s="29">
        <v>0</v>
      </c>
      <c r="K118" s="29">
        <v>0</v>
      </c>
      <c r="L118" s="29">
        <v>0</v>
      </c>
      <c r="M118" s="29">
        <v>0</v>
      </c>
      <c r="N118" s="29">
        <f>SUM(I118:M118)</f>
        <v>29708004</v>
      </c>
      <c r="O118" s="12">
        <v>44020</v>
      </c>
      <c r="P118" s="12">
        <v>44093</v>
      </c>
      <c r="Q118" s="9" t="s">
        <v>890</v>
      </c>
      <c r="R118" s="8" t="s">
        <v>28</v>
      </c>
      <c r="S118" s="21" t="s">
        <v>891</v>
      </c>
      <c r="T118" s="21">
        <v>900306033</v>
      </c>
      <c r="U118" s="10" t="s">
        <v>239</v>
      </c>
      <c r="V118" s="21" t="s">
        <v>892</v>
      </c>
      <c r="W118" s="21">
        <v>3006664700</v>
      </c>
      <c r="X118" s="52" t="s">
        <v>893</v>
      </c>
      <c r="Y118" s="10" t="s">
        <v>31</v>
      </c>
    </row>
    <row r="119" spans="1:25" ht="89.25" hidden="1" customHeight="1" x14ac:dyDescent="0.2">
      <c r="A119" s="2" t="s">
        <v>858</v>
      </c>
      <c r="B119" s="22" t="s">
        <v>860</v>
      </c>
      <c r="C119" s="14" t="s">
        <v>878</v>
      </c>
      <c r="D119" s="3" t="s">
        <v>859</v>
      </c>
      <c r="E119" s="4" t="s">
        <v>861</v>
      </c>
      <c r="F119" s="23">
        <v>81972370</v>
      </c>
      <c r="G119" s="29">
        <v>0</v>
      </c>
      <c r="H119" s="29">
        <v>0</v>
      </c>
      <c r="I119" s="29">
        <v>81972370</v>
      </c>
      <c r="J119" s="29">
        <v>0</v>
      </c>
      <c r="K119" s="29">
        <v>0</v>
      </c>
      <c r="L119" s="29">
        <v>0</v>
      </c>
      <c r="M119" s="29">
        <v>0</v>
      </c>
      <c r="N119" s="29">
        <f t="shared" si="5"/>
        <v>81972370</v>
      </c>
      <c r="O119" s="12">
        <v>44006</v>
      </c>
      <c r="P119" s="12">
        <v>44377</v>
      </c>
      <c r="Q119" s="9" t="s">
        <v>157</v>
      </c>
      <c r="R119" s="8" t="s">
        <v>845</v>
      </c>
      <c r="S119" s="21" t="s">
        <v>243</v>
      </c>
      <c r="T119" s="21">
        <v>860019041</v>
      </c>
      <c r="U119" s="10" t="s">
        <v>148</v>
      </c>
      <c r="V119" s="21" t="s">
        <v>245</v>
      </c>
      <c r="W119" s="21">
        <v>6002626</v>
      </c>
      <c r="X119" s="52" t="s">
        <v>244</v>
      </c>
      <c r="Y119" s="10" t="s">
        <v>31</v>
      </c>
    </row>
    <row r="120" spans="1:25" ht="89.25" hidden="1" customHeight="1" x14ac:dyDescent="0.2">
      <c r="A120" s="2" t="s">
        <v>862</v>
      </c>
      <c r="B120" s="22" t="s">
        <v>875</v>
      </c>
      <c r="C120" s="14" t="s">
        <v>876</v>
      </c>
      <c r="D120" s="3" t="s">
        <v>863</v>
      </c>
      <c r="E120" s="4" t="s">
        <v>864</v>
      </c>
      <c r="F120" s="23">
        <v>19930000</v>
      </c>
      <c r="G120" s="29">
        <v>0</v>
      </c>
      <c r="H120" s="29">
        <v>0</v>
      </c>
      <c r="I120" s="29">
        <v>19930000</v>
      </c>
      <c r="J120" s="29">
        <v>0</v>
      </c>
      <c r="K120" s="29">
        <v>0</v>
      </c>
      <c r="L120" s="29">
        <v>0</v>
      </c>
      <c r="M120" s="29">
        <v>0</v>
      </c>
      <c r="N120" s="29">
        <f>SUM(I120:M120)</f>
        <v>19930000</v>
      </c>
      <c r="O120" s="12">
        <v>44012</v>
      </c>
      <c r="P120" s="12">
        <v>44196</v>
      </c>
      <c r="Q120" s="9" t="s">
        <v>865</v>
      </c>
      <c r="R120" s="8" t="s">
        <v>28</v>
      </c>
      <c r="S120" s="21" t="s">
        <v>866</v>
      </c>
      <c r="T120" s="21">
        <v>9600577</v>
      </c>
      <c r="U120" s="10" t="s">
        <v>196</v>
      </c>
      <c r="V120" s="21" t="s">
        <v>867</v>
      </c>
      <c r="W120" s="21">
        <v>3118915732</v>
      </c>
      <c r="X120" s="52" t="s">
        <v>868</v>
      </c>
      <c r="Y120" s="10" t="s">
        <v>31</v>
      </c>
    </row>
    <row r="121" spans="1:25" ht="89.25" hidden="1" customHeight="1" x14ac:dyDescent="0.2">
      <c r="A121" s="2" t="s">
        <v>846</v>
      </c>
      <c r="B121" s="22" t="s">
        <v>847</v>
      </c>
      <c r="C121" s="14" t="s">
        <v>877</v>
      </c>
      <c r="D121" s="3" t="s">
        <v>848</v>
      </c>
      <c r="E121" s="4" t="s">
        <v>849</v>
      </c>
      <c r="F121" s="23">
        <v>57057195</v>
      </c>
      <c r="G121" s="29">
        <v>0</v>
      </c>
      <c r="H121" s="29">
        <v>0</v>
      </c>
      <c r="I121" s="29">
        <v>57057195</v>
      </c>
      <c r="J121" s="29">
        <v>0</v>
      </c>
      <c r="K121" s="29">
        <v>0</v>
      </c>
      <c r="L121" s="29">
        <v>0</v>
      </c>
      <c r="M121" s="29">
        <v>0</v>
      </c>
      <c r="N121" s="29">
        <f t="shared" si="5"/>
        <v>57057195</v>
      </c>
      <c r="O121" s="12">
        <v>44007</v>
      </c>
      <c r="P121" s="12">
        <v>44196</v>
      </c>
      <c r="Q121" s="9" t="s">
        <v>600</v>
      </c>
      <c r="R121" s="8" t="s">
        <v>825</v>
      </c>
      <c r="S121" s="21" t="s">
        <v>850</v>
      </c>
      <c r="T121" s="21">
        <v>900541580</v>
      </c>
      <c r="U121" s="10" t="s">
        <v>148</v>
      </c>
      <c r="V121" s="21" t="s">
        <v>851</v>
      </c>
      <c r="W121" s="21">
        <v>7499093</v>
      </c>
      <c r="X121" s="52" t="s">
        <v>852</v>
      </c>
      <c r="Y121" s="10" t="s">
        <v>31</v>
      </c>
    </row>
    <row r="122" spans="1:25" ht="89.25" hidden="1" customHeight="1" x14ac:dyDescent="0.2">
      <c r="A122" s="2" t="s">
        <v>880</v>
      </c>
      <c r="B122" s="22" t="s">
        <v>965</v>
      </c>
      <c r="C122" s="14" t="s">
        <v>966</v>
      </c>
      <c r="D122" s="3" t="s">
        <v>881</v>
      </c>
      <c r="E122" s="4" t="s">
        <v>882</v>
      </c>
      <c r="F122" s="23">
        <v>45071100</v>
      </c>
      <c r="G122" s="29">
        <v>0</v>
      </c>
      <c r="H122" s="29">
        <v>0</v>
      </c>
      <c r="I122" s="29">
        <v>45071100</v>
      </c>
      <c r="J122" s="29">
        <v>0</v>
      </c>
      <c r="K122" s="29">
        <v>0</v>
      </c>
      <c r="L122" s="29">
        <v>0</v>
      </c>
      <c r="M122" s="29">
        <v>0</v>
      </c>
      <c r="N122" s="29">
        <f t="shared" ref="N122:N140" si="6">SUM(I122:M122)</f>
        <v>45071100</v>
      </c>
      <c r="O122" s="12">
        <v>44019</v>
      </c>
      <c r="P122" s="12">
        <v>44104</v>
      </c>
      <c r="Q122" s="9" t="s">
        <v>410</v>
      </c>
      <c r="R122" s="8" t="s">
        <v>28</v>
      </c>
      <c r="S122" s="21" t="s">
        <v>883</v>
      </c>
      <c r="T122" s="21">
        <v>93369259</v>
      </c>
      <c r="U122" s="10" t="s">
        <v>81</v>
      </c>
      <c r="V122" s="21" t="s">
        <v>884</v>
      </c>
      <c r="W122" s="21">
        <v>3186758505</v>
      </c>
      <c r="X122" s="52" t="s">
        <v>885</v>
      </c>
      <c r="Y122" s="10" t="s">
        <v>31</v>
      </c>
    </row>
    <row r="123" spans="1:25" ht="103.5" customHeight="1" x14ac:dyDescent="0.2">
      <c r="A123" s="2" t="s">
        <v>1254</v>
      </c>
      <c r="B123" s="22" t="s">
        <v>1312</v>
      </c>
      <c r="C123" s="14" t="s">
        <v>1313</v>
      </c>
      <c r="D123" s="3" t="s">
        <v>1255</v>
      </c>
      <c r="E123" s="4" t="s">
        <v>1256</v>
      </c>
      <c r="F123" s="23">
        <v>40000000</v>
      </c>
      <c r="G123" s="29">
        <v>0</v>
      </c>
      <c r="H123" s="29">
        <v>0</v>
      </c>
      <c r="I123" s="29">
        <v>40000000</v>
      </c>
      <c r="J123" s="29">
        <v>0</v>
      </c>
      <c r="K123" s="29">
        <v>0</v>
      </c>
      <c r="L123" s="29">
        <v>0</v>
      </c>
      <c r="M123" s="29">
        <v>0</v>
      </c>
      <c r="N123" s="29">
        <f t="shared" si="6"/>
        <v>40000000</v>
      </c>
      <c r="O123" s="12">
        <v>44048</v>
      </c>
      <c r="P123" s="12">
        <v>44561</v>
      </c>
      <c r="Q123" s="9" t="s">
        <v>2318</v>
      </c>
      <c r="R123" s="8" t="s">
        <v>123</v>
      </c>
      <c r="S123" s="21" t="s">
        <v>1257</v>
      </c>
      <c r="T123" s="21">
        <v>802000335</v>
      </c>
      <c r="U123" s="10" t="s">
        <v>78</v>
      </c>
      <c r="V123" s="21" t="s">
        <v>1258</v>
      </c>
      <c r="W123" s="21">
        <v>3730963</v>
      </c>
      <c r="X123" s="52" t="s">
        <v>1259</v>
      </c>
      <c r="Y123" s="10" t="s">
        <v>31</v>
      </c>
    </row>
    <row r="124" spans="1:25" ht="103.5" customHeight="1" x14ac:dyDescent="0.2">
      <c r="A124" s="2" t="s">
        <v>894</v>
      </c>
      <c r="B124" s="22" t="s">
        <v>967</v>
      </c>
      <c r="C124" s="14" t="s">
        <v>968</v>
      </c>
      <c r="D124" s="3" t="s">
        <v>899</v>
      </c>
      <c r="E124" s="4" t="s">
        <v>895</v>
      </c>
      <c r="F124" s="23">
        <v>295680000</v>
      </c>
      <c r="G124" s="29">
        <v>0</v>
      </c>
      <c r="H124" s="29">
        <v>0</v>
      </c>
      <c r="I124" s="29">
        <v>295680000</v>
      </c>
      <c r="J124" s="29">
        <v>0</v>
      </c>
      <c r="K124" s="29">
        <v>0</v>
      </c>
      <c r="L124" s="29">
        <v>0</v>
      </c>
      <c r="M124" s="29">
        <v>0</v>
      </c>
      <c r="N124" s="29">
        <f t="shared" si="6"/>
        <v>295680000</v>
      </c>
      <c r="O124" s="12">
        <v>44022</v>
      </c>
      <c r="P124" s="12">
        <v>44408</v>
      </c>
      <c r="Q124" s="9" t="s">
        <v>211</v>
      </c>
      <c r="R124" s="8" t="s">
        <v>28</v>
      </c>
      <c r="S124" s="21" t="s">
        <v>896</v>
      </c>
      <c r="T124" s="21">
        <v>901381381</v>
      </c>
      <c r="U124" s="10" t="s">
        <v>81</v>
      </c>
      <c r="V124" s="21" t="s">
        <v>898</v>
      </c>
      <c r="W124" s="21">
        <v>3699050</v>
      </c>
      <c r="X124" s="52" t="s">
        <v>897</v>
      </c>
      <c r="Y124" s="10" t="s">
        <v>31</v>
      </c>
    </row>
    <row r="125" spans="1:25" ht="103.5" hidden="1" customHeight="1" x14ac:dyDescent="0.2">
      <c r="A125" s="2" t="s">
        <v>900</v>
      </c>
      <c r="B125" s="22" t="s">
        <v>969</v>
      </c>
      <c r="C125" s="14" t="s">
        <v>970</v>
      </c>
      <c r="D125" s="3" t="s">
        <v>901</v>
      </c>
      <c r="E125" s="4" t="s">
        <v>902</v>
      </c>
      <c r="F125" s="23">
        <v>267803627</v>
      </c>
      <c r="G125" s="29">
        <v>0</v>
      </c>
      <c r="H125" s="29">
        <v>0</v>
      </c>
      <c r="I125" s="29">
        <v>267803627</v>
      </c>
      <c r="J125" s="29">
        <v>0</v>
      </c>
      <c r="K125" s="29">
        <v>0</v>
      </c>
      <c r="L125" s="29">
        <v>0</v>
      </c>
      <c r="M125" s="29">
        <v>0</v>
      </c>
      <c r="N125" s="29">
        <f t="shared" si="6"/>
        <v>267803627</v>
      </c>
      <c r="O125" s="12">
        <v>44019</v>
      </c>
      <c r="P125" s="12">
        <v>44134</v>
      </c>
      <c r="Q125" s="9" t="s">
        <v>890</v>
      </c>
      <c r="R125" s="8" t="s">
        <v>28</v>
      </c>
      <c r="S125" s="21" t="s">
        <v>903</v>
      </c>
      <c r="T125" s="21">
        <v>800215466</v>
      </c>
      <c r="U125" s="10" t="s">
        <v>272</v>
      </c>
      <c r="V125" s="21" t="s">
        <v>904</v>
      </c>
      <c r="W125" s="21">
        <v>5225475</v>
      </c>
      <c r="X125" s="52" t="s">
        <v>905</v>
      </c>
      <c r="Y125" s="10" t="s">
        <v>31</v>
      </c>
    </row>
    <row r="126" spans="1:25" ht="103.5" hidden="1" customHeight="1" x14ac:dyDescent="0.2">
      <c r="A126" s="2" t="s">
        <v>908</v>
      </c>
      <c r="B126" s="22" t="s">
        <v>973</v>
      </c>
      <c r="C126" s="14" t="s">
        <v>974</v>
      </c>
      <c r="D126" s="3" t="s">
        <v>909</v>
      </c>
      <c r="E126" s="4" t="s">
        <v>910</v>
      </c>
      <c r="F126" s="23">
        <v>13636005</v>
      </c>
      <c r="G126" s="29">
        <v>0</v>
      </c>
      <c r="H126" s="29">
        <v>0</v>
      </c>
      <c r="I126" s="29">
        <v>13636005</v>
      </c>
      <c r="J126" s="29">
        <v>0</v>
      </c>
      <c r="K126" s="29">
        <v>0</v>
      </c>
      <c r="L126" s="29">
        <v>0</v>
      </c>
      <c r="M126" s="29">
        <v>0</v>
      </c>
      <c r="N126" s="29">
        <f t="shared" si="6"/>
        <v>13636005</v>
      </c>
      <c r="O126" s="12">
        <v>44025</v>
      </c>
      <c r="P126" s="12">
        <v>44196</v>
      </c>
      <c r="Q126" s="9" t="s">
        <v>911</v>
      </c>
      <c r="R126" s="8" t="s">
        <v>28</v>
      </c>
      <c r="S126" s="21" t="s">
        <v>912</v>
      </c>
      <c r="T126" s="21">
        <v>860524654</v>
      </c>
      <c r="U126" s="10" t="s">
        <v>148</v>
      </c>
      <c r="V126" s="21" t="s">
        <v>913</v>
      </c>
      <c r="W126" s="21">
        <v>6464330</v>
      </c>
      <c r="X126" s="52" t="s">
        <v>914</v>
      </c>
      <c r="Y126" s="10" t="s">
        <v>31</v>
      </c>
    </row>
    <row r="127" spans="1:25" ht="103.5" hidden="1" customHeight="1" x14ac:dyDescent="0.2">
      <c r="A127" s="2" t="s">
        <v>915</v>
      </c>
      <c r="B127" s="22" t="s">
        <v>971</v>
      </c>
      <c r="C127" s="14" t="s">
        <v>972</v>
      </c>
      <c r="D127" s="3" t="s">
        <v>916</v>
      </c>
      <c r="E127" s="4" t="s">
        <v>917</v>
      </c>
      <c r="F127" s="23">
        <v>84966000</v>
      </c>
      <c r="G127" s="29">
        <v>0</v>
      </c>
      <c r="H127" s="29">
        <v>0</v>
      </c>
      <c r="I127" s="29">
        <v>84966000</v>
      </c>
      <c r="J127" s="29">
        <v>0</v>
      </c>
      <c r="K127" s="29">
        <v>0</v>
      </c>
      <c r="L127" s="29">
        <v>0</v>
      </c>
      <c r="M127" s="29">
        <v>0</v>
      </c>
      <c r="N127" s="29">
        <f t="shared" si="6"/>
        <v>84966000</v>
      </c>
      <c r="O127" s="12">
        <v>44025</v>
      </c>
      <c r="P127" s="12">
        <v>44196</v>
      </c>
      <c r="Q127" s="9" t="s">
        <v>27</v>
      </c>
      <c r="R127" s="8" t="s">
        <v>28</v>
      </c>
      <c r="S127" s="21" t="s">
        <v>918</v>
      </c>
      <c r="T127" s="21">
        <v>900225076</v>
      </c>
      <c r="U127" s="10" t="s">
        <v>96</v>
      </c>
      <c r="V127" s="21" t="s">
        <v>920</v>
      </c>
      <c r="W127" s="21">
        <v>3102813468</v>
      </c>
      <c r="X127" s="52" t="s">
        <v>919</v>
      </c>
      <c r="Y127" s="10" t="s">
        <v>921</v>
      </c>
    </row>
    <row r="128" spans="1:25" ht="103.5" hidden="1" customHeight="1" x14ac:dyDescent="0.2">
      <c r="A128" s="2" t="s">
        <v>922</v>
      </c>
      <c r="B128" s="22" t="s">
        <v>975</v>
      </c>
      <c r="C128" s="14" t="s">
        <v>976</v>
      </c>
      <c r="D128" s="3" t="s">
        <v>475</v>
      </c>
      <c r="E128" s="4" t="s">
        <v>923</v>
      </c>
      <c r="F128" s="23">
        <v>26628000</v>
      </c>
      <c r="G128" s="29">
        <v>0</v>
      </c>
      <c r="H128" s="29">
        <v>0</v>
      </c>
      <c r="I128" s="29">
        <v>26628000</v>
      </c>
      <c r="J128" s="29">
        <v>0</v>
      </c>
      <c r="K128" s="29">
        <v>0</v>
      </c>
      <c r="L128" s="29">
        <v>0</v>
      </c>
      <c r="M128" s="29">
        <v>0</v>
      </c>
      <c r="N128" s="29">
        <f t="shared" si="6"/>
        <v>26628000</v>
      </c>
      <c r="O128" s="12">
        <v>44029</v>
      </c>
      <c r="P128" s="12">
        <v>44180</v>
      </c>
      <c r="Q128" s="9" t="s">
        <v>65</v>
      </c>
      <c r="R128" s="8" t="s">
        <v>66</v>
      </c>
      <c r="S128" s="21" t="s">
        <v>269</v>
      </c>
      <c r="T128" s="21">
        <v>860044349</v>
      </c>
      <c r="U128" s="10" t="s">
        <v>272</v>
      </c>
      <c r="V128" s="21" t="s">
        <v>270</v>
      </c>
      <c r="W128" s="21">
        <v>6510700</v>
      </c>
      <c r="X128" s="52" t="s">
        <v>271</v>
      </c>
      <c r="Y128" s="10" t="s">
        <v>31</v>
      </c>
    </row>
    <row r="129" spans="1:25" ht="103.5" hidden="1" customHeight="1" x14ac:dyDescent="0.2">
      <c r="A129" s="2" t="s">
        <v>924</v>
      </c>
      <c r="B129" s="22" t="s">
        <v>975</v>
      </c>
      <c r="C129" s="14" t="s">
        <v>976</v>
      </c>
      <c r="D129" s="3" t="s">
        <v>292</v>
      </c>
      <c r="E129" s="4" t="s">
        <v>923</v>
      </c>
      <c r="F129" s="23">
        <v>36930000</v>
      </c>
      <c r="G129" s="29">
        <v>0</v>
      </c>
      <c r="H129" s="30">
        <v>2730000</v>
      </c>
      <c r="I129" s="29">
        <f>36930000-2730000</f>
        <v>34200000</v>
      </c>
      <c r="J129" s="29">
        <v>0</v>
      </c>
      <c r="K129" s="29">
        <v>0</v>
      </c>
      <c r="L129" s="29">
        <v>0</v>
      </c>
      <c r="M129" s="29">
        <v>0</v>
      </c>
      <c r="N129" s="29">
        <f t="shared" si="6"/>
        <v>34200000</v>
      </c>
      <c r="O129" s="12">
        <v>44029</v>
      </c>
      <c r="P129" s="12">
        <v>44180</v>
      </c>
      <c r="Q129" s="9" t="s">
        <v>65</v>
      </c>
      <c r="R129" s="8" t="s">
        <v>66</v>
      </c>
      <c r="S129" s="21" t="s">
        <v>925</v>
      </c>
      <c r="T129" s="21">
        <v>860002134</v>
      </c>
      <c r="U129" s="10" t="s">
        <v>297</v>
      </c>
      <c r="V129" s="21" t="s">
        <v>296</v>
      </c>
      <c r="W129" s="21">
        <v>6285745</v>
      </c>
      <c r="X129" s="52" t="s">
        <v>295</v>
      </c>
      <c r="Y129" s="10" t="s">
        <v>31</v>
      </c>
    </row>
    <row r="130" spans="1:25" ht="103.5" hidden="1" customHeight="1" x14ac:dyDescent="0.2">
      <c r="A130" s="2" t="s">
        <v>926</v>
      </c>
      <c r="B130" s="22" t="s">
        <v>975</v>
      </c>
      <c r="C130" s="14" t="s">
        <v>976</v>
      </c>
      <c r="D130" s="3" t="s">
        <v>927</v>
      </c>
      <c r="E130" s="4" t="s">
        <v>923</v>
      </c>
      <c r="F130" s="23">
        <v>28330000</v>
      </c>
      <c r="G130" s="29">
        <v>0</v>
      </c>
      <c r="H130" s="30">
        <v>128021</v>
      </c>
      <c r="I130" s="29">
        <f>28330000-128021</f>
        <v>28201979</v>
      </c>
      <c r="J130" s="29">
        <v>0</v>
      </c>
      <c r="K130" s="29">
        <v>0</v>
      </c>
      <c r="L130" s="29">
        <v>0</v>
      </c>
      <c r="M130" s="29">
        <v>0</v>
      </c>
      <c r="N130" s="29">
        <f t="shared" si="6"/>
        <v>28201979</v>
      </c>
      <c r="O130" s="12">
        <v>44027</v>
      </c>
      <c r="P130" s="12">
        <v>44180</v>
      </c>
      <c r="Q130" s="9" t="s">
        <v>65</v>
      </c>
      <c r="R130" s="8" t="s">
        <v>66</v>
      </c>
      <c r="S130" s="21" t="s">
        <v>928</v>
      </c>
      <c r="T130" s="21">
        <v>830003215</v>
      </c>
      <c r="U130" s="10" t="s">
        <v>239</v>
      </c>
      <c r="V130" s="21" t="s">
        <v>929</v>
      </c>
      <c r="W130" s="21">
        <v>6184421</v>
      </c>
      <c r="X130" s="52" t="s">
        <v>930</v>
      </c>
      <c r="Y130" s="10" t="s">
        <v>31</v>
      </c>
    </row>
    <row r="131" spans="1:25" ht="103.5" hidden="1" customHeight="1" x14ac:dyDescent="0.2">
      <c r="A131" s="2" t="s">
        <v>931</v>
      </c>
      <c r="B131" s="22" t="s">
        <v>975</v>
      </c>
      <c r="C131" s="14" t="s">
        <v>976</v>
      </c>
      <c r="D131" s="3" t="s">
        <v>778</v>
      </c>
      <c r="E131" s="4" t="s">
        <v>923</v>
      </c>
      <c r="F131" s="23">
        <v>20040000</v>
      </c>
      <c r="G131" s="29">
        <v>0</v>
      </c>
      <c r="H131" s="29">
        <v>0</v>
      </c>
      <c r="I131" s="29">
        <v>20040000</v>
      </c>
      <c r="J131" s="29">
        <v>0</v>
      </c>
      <c r="K131" s="29">
        <v>0</v>
      </c>
      <c r="L131" s="29">
        <v>0</v>
      </c>
      <c r="M131" s="29">
        <v>0</v>
      </c>
      <c r="N131" s="29">
        <f t="shared" si="6"/>
        <v>20040000</v>
      </c>
      <c r="O131" s="12">
        <v>44028</v>
      </c>
      <c r="P131" s="12">
        <v>44180</v>
      </c>
      <c r="Q131" s="9" t="s">
        <v>65</v>
      </c>
      <c r="R131" s="8" t="s">
        <v>66</v>
      </c>
      <c r="S131" s="21" t="s">
        <v>932</v>
      </c>
      <c r="T131" s="21">
        <v>830039229</v>
      </c>
      <c r="U131" s="10" t="s">
        <v>78</v>
      </c>
      <c r="V131" s="21" t="s">
        <v>933</v>
      </c>
      <c r="W131" s="21">
        <v>6295045</v>
      </c>
      <c r="X131" s="52" t="s">
        <v>934</v>
      </c>
      <c r="Y131" s="10" t="s">
        <v>31</v>
      </c>
    </row>
    <row r="132" spans="1:25" ht="103.5" hidden="1" customHeight="1" x14ac:dyDescent="0.2">
      <c r="A132" s="2" t="s">
        <v>935</v>
      </c>
      <c r="B132" s="22" t="s">
        <v>975</v>
      </c>
      <c r="C132" s="14" t="s">
        <v>976</v>
      </c>
      <c r="D132" s="3" t="s">
        <v>936</v>
      </c>
      <c r="E132" s="4" t="s">
        <v>923</v>
      </c>
      <c r="F132" s="23">
        <v>210000000</v>
      </c>
      <c r="G132" s="29">
        <v>0</v>
      </c>
      <c r="H132" s="30">
        <v>71946000</v>
      </c>
      <c r="I132" s="29">
        <f>210000000-71946000</f>
        <v>138054000</v>
      </c>
      <c r="J132" s="29">
        <v>0</v>
      </c>
      <c r="K132" s="29">
        <v>0</v>
      </c>
      <c r="L132" s="29">
        <v>0</v>
      </c>
      <c r="M132" s="29">
        <v>0</v>
      </c>
      <c r="N132" s="29">
        <f t="shared" si="6"/>
        <v>138054000</v>
      </c>
      <c r="O132" s="12">
        <v>44028</v>
      </c>
      <c r="P132" s="12">
        <v>44180</v>
      </c>
      <c r="Q132" s="9" t="s">
        <v>65</v>
      </c>
      <c r="R132" s="8" t="s">
        <v>66</v>
      </c>
      <c r="S132" s="21" t="s">
        <v>937</v>
      </c>
      <c r="T132" s="21">
        <v>900554932</v>
      </c>
      <c r="U132" s="10" t="s">
        <v>78</v>
      </c>
      <c r="V132" s="21" t="s">
        <v>939</v>
      </c>
      <c r="W132" s="21">
        <v>7552904</v>
      </c>
      <c r="X132" s="52" t="s">
        <v>938</v>
      </c>
      <c r="Y132" s="10" t="s">
        <v>31</v>
      </c>
    </row>
    <row r="133" spans="1:25" ht="103.5" hidden="1" customHeight="1" x14ac:dyDescent="0.2">
      <c r="A133" s="2" t="s">
        <v>940</v>
      </c>
      <c r="B133" s="22" t="s">
        <v>977</v>
      </c>
      <c r="C133" s="14" t="s">
        <v>978</v>
      </c>
      <c r="D133" s="3" t="s">
        <v>941</v>
      </c>
      <c r="E133" s="4" t="s">
        <v>942</v>
      </c>
      <c r="F133" s="23">
        <v>22000000</v>
      </c>
      <c r="G133" s="29">
        <v>0</v>
      </c>
      <c r="H133" s="29">
        <v>0</v>
      </c>
      <c r="I133" s="29">
        <v>22000000</v>
      </c>
      <c r="J133" s="29">
        <v>0</v>
      </c>
      <c r="K133" s="29">
        <v>0</v>
      </c>
      <c r="L133" s="29">
        <v>0</v>
      </c>
      <c r="M133" s="29">
        <v>0</v>
      </c>
      <c r="N133" s="29">
        <f t="shared" si="6"/>
        <v>22000000</v>
      </c>
      <c r="O133" s="12">
        <v>44034</v>
      </c>
      <c r="P133" s="12">
        <v>44196</v>
      </c>
      <c r="Q133" s="9" t="s">
        <v>943</v>
      </c>
      <c r="R133" s="8" t="s">
        <v>66</v>
      </c>
      <c r="S133" s="21" t="s">
        <v>944</v>
      </c>
      <c r="T133" s="21">
        <v>800121151</v>
      </c>
      <c r="U133" s="10" t="s">
        <v>196</v>
      </c>
      <c r="V133" s="21" t="s">
        <v>945</v>
      </c>
      <c r="W133" s="21">
        <v>8773979</v>
      </c>
      <c r="X133" s="52" t="s">
        <v>946</v>
      </c>
      <c r="Y133" s="10" t="s">
        <v>464</v>
      </c>
    </row>
    <row r="134" spans="1:25" ht="103.5" hidden="1" customHeight="1" x14ac:dyDescent="0.2">
      <c r="A134" s="2" t="s">
        <v>1005</v>
      </c>
      <c r="B134" s="22" t="s">
        <v>1019</v>
      </c>
      <c r="C134" s="14" t="s">
        <v>1020</v>
      </c>
      <c r="D134" s="3" t="s">
        <v>1006</v>
      </c>
      <c r="E134" s="4" t="s">
        <v>1007</v>
      </c>
      <c r="F134" s="23">
        <v>17162379</v>
      </c>
      <c r="G134" s="29">
        <v>0</v>
      </c>
      <c r="H134" s="29">
        <v>0</v>
      </c>
      <c r="I134" s="29">
        <v>17162379</v>
      </c>
      <c r="J134" s="29">
        <v>0</v>
      </c>
      <c r="K134" s="29">
        <v>0</v>
      </c>
      <c r="L134" s="29">
        <v>0</v>
      </c>
      <c r="M134" s="29">
        <v>0</v>
      </c>
      <c r="N134" s="29">
        <f t="shared" si="6"/>
        <v>17162379</v>
      </c>
      <c r="O134" s="12">
        <v>44034</v>
      </c>
      <c r="P134" s="12">
        <v>44043</v>
      </c>
      <c r="Q134" s="9" t="s">
        <v>1008</v>
      </c>
      <c r="R134" s="8" t="s">
        <v>28</v>
      </c>
      <c r="S134" s="21" t="s">
        <v>1009</v>
      </c>
      <c r="T134" s="21">
        <v>900075980</v>
      </c>
      <c r="U134" s="10" t="s">
        <v>78</v>
      </c>
      <c r="V134" s="21" t="s">
        <v>1011</v>
      </c>
      <c r="W134" s="21">
        <v>5335184</v>
      </c>
      <c r="X134" s="52" t="s">
        <v>1010</v>
      </c>
      <c r="Y134" s="10" t="s">
        <v>31</v>
      </c>
    </row>
    <row r="135" spans="1:25" ht="103.5" hidden="1" customHeight="1" x14ac:dyDescent="0.2">
      <c r="A135" s="2" t="s">
        <v>1025</v>
      </c>
      <c r="B135" s="22" t="s">
        <v>1058</v>
      </c>
      <c r="C135" s="14" t="s">
        <v>1057</v>
      </c>
      <c r="D135" s="3" t="s">
        <v>1026</v>
      </c>
      <c r="E135" s="4" t="s">
        <v>1027</v>
      </c>
      <c r="F135" s="23">
        <v>22538600</v>
      </c>
      <c r="G135" s="29">
        <v>0</v>
      </c>
      <c r="H135" s="29">
        <v>0</v>
      </c>
      <c r="I135" s="29">
        <v>22538600</v>
      </c>
      <c r="J135" s="29">
        <v>0</v>
      </c>
      <c r="K135" s="29">
        <v>0</v>
      </c>
      <c r="L135" s="29">
        <v>0</v>
      </c>
      <c r="M135" s="29">
        <v>0</v>
      </c>
      <c r="N135" s="29">
        <f t="shared" si="6"/>
        <v>22538600</v>
      </c>
      <c r="O135" s="12">
        <v>44047</v>
      </c>
      <c r="P135" s="12">
        <v>44377</v>
      </c>
      <c r="Q135" s="9" t="s">
        <v>1028</v>
      </c>
      <c r="R135" s="8" t="s">
        <v>28</v>
      </c>
      <c r="S135" s="21" t="s">
        <v>1029</v>
      </c>
      <c r="T135" s="21">
        <v>830071701</v>
      </c>
      <c r="U135" s="10" t="s">
        <v>78</v>
      </c>
      <c r="V135" s="21" t="s">
        <v>1030</v>
      </c>
      <c r="W135" s="21">
        <v>6002126</v>
      </c>
      <c r="X135" s="52" t="s">
        <v>1031</v>
      </c>
      <c r="Y135" s="10" t="s">
        <v>31</v>
      </c>
    </row>
    <row r="136" spans="1:25" ht="103.5" hidden="1" customHeight="1" x14ac:dyDescent="0.2">
      <c r="A136" s="2" t="s">
        <v>954</v>
      </c>
      <c r="B136" s="22" t="s">
        <v>979</v>
      </c>
      <c r="C136" s="14" t="s">
        <v>980</v>
      </c>
      <c r="D136" s="3" t="s">
        <v>955</v>
      </c>
      <c r="E136" s="4" t="s">
        <v>956</v>
      </c>
      <c r="F136" s="23">
        <v>306104376</v>
      </c>
      <c r="G136" s="29">
        <v>0</v>
      </c>
      <c r="H136" s="29">
        <v>0</v>
      </c>
      <c r="I136" s="29">
        <v>306104376</v>
      </c>
      <c r="J136" s="29">
        <v>0</v>
      </c>
      <c r="K136" s="29">
        <v>0</v>
      </c>
      <c r="L136" s="29">
        <v>0</v>
      </c>
      <c r="M136" s="29">
        <v>0</v>
      </c>
      <c r="N136" s="29">
        <f t="shared" si="6"/>
        <v>306104376</v>
      </c>
      <c r="O136" s="12">
        <v>44035</v>
      </c>
      <c r="P136" s="12">
        <v>44196</v>
      </c>
      <c r="Q136" s="9" t="s">
        <v>478</v>
      </c>
      <c r="R136" s="8" t="s">
        <v>28</v>
      </c>
      <c r="S136" s="21" t="s">
        <v>957</v>
      </c>
      <c r="T136" s="21">
        <v>860053274</v>
      </c>
      <c r="U136" s="10" t="s">
        <v>161</v>
      </c>
      <c r="V136" s="21" t="s">
        <v>958</v>
      </c>
      <c r="W136" s="21">
        <v>7470153</v>
      </c>
      <c r="X136" s="52" t="s">
        <v>959</v>
      </c>
      <c r="Y136" s="10" t="s">
        <v>31</v>
      </c>
    </row>
    <row r="137" spans="1:25" ht="103.5" customHeight="1" x14ac:dyDescent="0.2">
      <c r="A137" s="2" t="s">
        <v>1012</v>
      </c>
      <c r="B137" s="22" t="s">
        <v>1021</v>
      </c>
      <c r="C137" s="14" t="s">
        <v>1022</v>
      </c>
      <c r="D137" s="3" t="s">
        <v>1013</v>
      </c>
      <c r="E137" s="4" t="s">
        <v>1014</v>
      </c>
      <c r="F137" s="23">
        <v>85563690</v>
      </c>
      <c r="G137" s="29">
        <v>0</v>
      </c>
      <c r="H137" s="29">
        <v>0</v>
      </c>
      <c r="I137" s="29">
        <v>85563690</v>
      </c>
      <c r="J137" s="29">
        <v>0</v>
      </c>
      <c r="K137" s="29">
        <v>0</v>
      </c>
      <c r="L137" s="29">
        <v>0</v>
      </c>
      <c r="M137" s="29">
        <v>0</v>
      </c>
      <c r="N137" s="29">
        <f t="shared" si="6"/>
        <v>85563690</v>
      </c>
      <c r="O137" s="12">
        <v>44039</v>
      </c>
      <c r="P137" s="12">
        <v>44561</v>
      </c>
      <c r="Q137" s="9" t="s">
        <v>2318</v>
      </c>
      <c r="R137" s="8" t="s">
        <v>825</v>
      </c>
      <c r="S137" s="21" t="s">
        <v>250</v>
      </c>
      <c r="T137" s="21">
        <v>811019499</v>
      </c>
      <c r="U137" s="10" t="s">
        <v>107</v>
      </c>
      <c r="V137" s="21" t="s">
        <v>251</v>
      </c>
      <c r="W137" s="21">
        <v>2684904</v>
      </c>
      <c r="X137" s="52" t="s">
        <v>252</v>
      </c>
      <c r="Y137" s="10" t="s">
        <v>31</v>
      </c>
    </row>
    <row r="138" spans="1:25" ht="103.5" hidden="1" customHeight="1" x14ac:dyDescent="0.2">
      <c r="A138" s="2" t="s">
        <v>988</v>
      </c>
      <c r="B138" s="22" t="s">
        <v>994</v>
      </c>
      <c r="C138" s="14" t="s">
        <v>995</v>
      </c>
      <c r="D138" s="3" t="s">
        <v>989</v>
      </c>
      <c r="E138" s="4" t="s">
        <v>990</v>
      </c>
      <c r="F138" s="23">
        <v>305835000</v>
      </c>
      <c r="G138" s="29">
        <v>0</v>
      </c>
      <c r="H138" s="29">
        <v>0</v>
      </c>
      <c r="I138" s="29">
        <v>305835000</v>
      </c>
      <c r="J138" s="29">
        <v>0</v>
      </c>
      <c r="K138" s="29">
        <v>0</v>
      </c>
      <c r="L138" s="29">
        <v>0</v>
      </c>
      <c r="M138" s="29">
        <v>0</v>
      </c>
      <c r="N138" s="29">
        <f t="shared" si="6"/>
        <v>305835000</v>
      </c>
      <c r="O138" s="12">
        <v>44036</v>
      </c>
      <c r="P138" s="12">
        <v>44104</v>
      </c>
      <c r="Q138" s="9" t="s">
        <v>469</v>
      </c>
      <c r="R138" s="8" t="s">
        <v>28</v>
      </c>
      <c r="S138" s="21" t="s">
        <v>991</v>
      </c>
      <c r="T138" s="21">
        <v>860039333</v>
      </c>
      <c r="U138" s="10" t="s">
        <v>107</v>
      </c>
      <c r="V138" s="21" t="s">
        <v>992</v>
      </c>
      <c r="W138" s="21">
        <v>3136500</v>
      </c>
      <c r="X138" s="52" t="s">
        <v>993</v>
      </c>
      <c r="Y138" s="10" t="s">
        <v>31</v>
      </c>
    </row>
    <row r="139" spans="1:25" ht="103.5" hidden="1" customHeight="1" x14ac:dyDescent="0.2">
      <c r="A139" s="2" t="s">
        <v>1015</v>
      </c>
      <c r="B139" s="22" t="s">
        <v>1024</v>
      </c>
      <c r="C139" s="14" t="s">
        <v>1023</v>
      </c>
      <c r="D139" s="3" t="s">
        <v>155</v>
      </c>
      <c r="E139" s="4" t="s">
        <v>1016</v>
      </c>
      <c r="F139" s="23">
        <v>77900000</v>
      </c>
      <c r="G139" s="29">
        <v>0</v>
      </c>
      <c r="H139" s="29">
        <v>0</v>
      </c>
      <c r="I139" s="29">
        <v>77900000</v>
      </c>
      <c r="J139" s="29">
        <v>0</v>
      </c>
      <c r="K139" s="29">
        <v>0</v>
      </c>
      <c r="L139" s="29">
        <v>0</v>
      </c>
      <c r="M139" s="29">
        <v>0</v>
      </c>
      <c r="N139" s="29">
        <f t="shared" si="6"/>
        <v>77900000</v>
      </c>
      <c r="O139" s="12">
        <v>44036</v>
      </c>
      <c r="P139" s="12">
        <v>44377</v>
      </c>
      <c r="Q139" s="9" t="s">
        <v>157</v>
      </c>
      <c r="R139" s="8" t="s">
        <v>66</v>
      </c>
      <c r="S139" s="21" t="s">
        <v>158</v>
      </c>
      <c r="T139" s="21">
        <v>830011469</v>
      </c>
      <c r="U139" s="10" t="s">
        <v>161</v>
      </c>
      <c r="V139" s="21" t="s">
        <v>160</v>
      </c>
      <c r="W139" s="21">
        <v>61062630</v>
      </c>
      <c r="X139" s="52" t="s">
        <v>1017</v>
      </c>
      <c r="Y139" s="10" t="s">
        <v>31</v>
      </c>
    </row>
    <row r="140" spans="1:25" ht="103.5" hidden="1" customHeight="1" x14ac:dyDescent="0.2">
      <c r="A140" s="2" t="s">
        <v>998</v>
      </c>
      <c r="B140" s="22" t="s">
        <v>1019</v>
      </c>
      <c r="C140" s="14" t="s">
        <v>1020</v>
      </c>
      <c r="D140" s="3" t="s">
        <v>999</v>
      </c>
      <c r="E140" s="4" t="s">
        <v>1000</v>
      </c>
      <c r="F140" s="23">
        <v>24276000</v>
      </c>
      <c r="G140" s="29">
        <v>12138000</v>
      </c>
      <c r="H140" s="29">
        <v>0</v>
      </c>
      <c r="I140" s="29">
        <v>24276000</v>
      </c>
      <c r="J140" s="29">
        <v>12138000</v>
      </c>
      <c r="K140" s="29">
        <v>0</v>
      </c>
      <c r="L140" s="29">
        <v>0</v>
      </c>
      <c r="M140" s="29">
        <v>0</v>
      </c>
      <c r="N140" s="29">
        <f t="shared" si="6"/>
        <v>36414000</v>
      </c>
      <c r="O140" s="12">
        <v>44046</v>
      </c>
      <c r="P140" s="12">
        <v>44286</v>
      </c>
      <c r="Q140" s="9" t="s">
        <v>1001</v>
      </c>
      <c r="R140" s="8" t="s">
        <v>66</v>
      </c>
      <c r="S140" s="21" t="s">
        <v>1002</v>
      </c>
      <c r="T140" s="21">
        <v>900922190</v>
      </c>
      <c r="U140" s="10" t="s">
        <v>239</v>
      </c>
      <c r="V140" s="21" t="s">
        <v>1003</v>
      </c>
      <c r="W140" s="21">
        <v>3142961861</v>
      </c>
      <c r="X140" s="52" t="s">
        <v>1004</v>
      </c>
      <c r="Y140" s="10" t="s">
        <v>31</v>
      </c>
    </row>
    <row r="141" spans="1:25" ht="103.5" hidden="1" customHeight="1" x14ac:dyDescent="0.2">
      <c r="A141" s="2" t="s">
        <v>1032</v>
      </c>
      <c r="B141" s="22" t="s">
        <v>1062</v>
      </c>
      <c r="C141" s="14" t="s">
        <v>1061</v>
      </c>
      <c r="D141" s="3" t="s">
        <v>1033</v>
      </c>
      <c r="E141" s="4" t="s">
        <v>1034</v>
      </c>
      <c r="F141" s="23">
        <v>45000000</v>
      </c>
      <c r="G141" s="29">
        <v>0</v>
      </c>
      <c r="H141" s="29">
        <v>0</v>
      </c>
      <c r="I141" s="29">
        <v>45000000</v>
      </c>
      <c r="J141" s="29">
        <v>0</v>
      </c>
      <c r="K141" s="29">
        <v>0</v>
      </c>
      <c r="L141" s="29">
        <v>0</v>
      </c>
      <c r="M141" s="29">
        <v>0</v>
      </c>
      <c r="N141" s="29">
        <f t="shared" ref="N141:N146" si="7">SUM(I141:M141)</f>
        <v>45000000</v>
      </c>
      <c r="O141" s="12">
        <v>44048</v>
      </c>
      <c r="P141" s="12">
        <v>44377</v>
      </c>
      <c r="Q141" s="9" t="s">
        <v>157</v>
      </c>
      <c r="R141" s="8" t="s">
        <v>66</v>
      </c>
      <c r="S141" s="21" t="s">
        <v>1035</v>
      </c>
      <c r="T141" s="21">
        <v>860008392</v>
      </c>
      <c r="U141" s="10" t="s">
        <v>161</v>
      </c>
      <c r="V141" s="21" t="s">
        <v>1036</v>
      </c>
      <c r="W141" s="21">
        <v>3348891</v>
      </c>
      <c r="X141" s="52" t="s">
        <v>1037</v>
      </c>
      <c r="Y141" s="10" t="s">
        <v>31</v>
      </c>
    </row>
    <row r="142" spans="1:25" ht="103.5" hidden="1" customHeight="1" x14ac:dyDescent="0.2">
      <c r="A142" s="2" t="s">
        <v>1234</v>
      </c>
      <c r="B142" s="22" t="s">
        <v>1158</v>
      </c>
      <c r="C142" s="14" t="s">
        <v>1159</v>
      </c>
      <c r="D142" s="3" t="s">
        <v>1076</v>
      </c>
      <c r="E142" s="4" t="s">
        <v>1077</v>
      </c>
      <c r="F142" s="23">
        <v>15559195</v>
      </c>
      <c r="G142" s="29">
        <v>0</v>
      </c>
      <c r="H142" s="30">
        <v>21929</v>
      </c>
      <c r="I142" s="29">
        <f>15559195-21929</f>
        <v>15537266</v>
      </c>
      <c r="J142" s="29">
        <v>0</v>
      </c>
      <c r="K142" s="29">
        <v>0</v>
      </c>
      <c r="L142" s="29">
        <v>0</v>
      </c>
      <c r="M142" s="29">
        <v>0</v>
      </c>
      <c r="N142" s="29">
        <f>SUM(I142:M142)</f>
        <v>15537266</v>
      </c>
      <c r="O142" s="12">
        <v>44061</v>
      </c>
      <c r="P142" s="12">
        <v>44196</v>
      </c>
      <c r="Q142" s="9" t="s">
        <v>229</v>
      </c>
      <c r="R142" s="8" t="s">
        <v>123</v>
      </c>
      <c r="S142" s="21" t="s">
        <v>1078</v>
      </c>
      <c r="T142" s="21">
        <v>860066633</v>
      </c>
      <c r="U142" s="10" t="s">
        <v>148</v>
      </c>
      <c r="V142" s="21" t="s">
        <v>1079</v>
      </c>
      <c r="W142" s="21">
        <v>6488080</v>
      </c>
      <c r="X142" s="52" t="s">
        <v>1080</v>
      </c>
      <c r="Y142" s="10" t="s">
        <v>31</v>
      </c>
    </row>
    <row r="143" spans="1:25" ht="103.5" hidden="1" customHeight="1" x14ac:dyDescent="0.2">
      <c r="A143" s="2" t="s">
        <v>1286</v>
      </c>
      <c r="B143" s="22" t="s">
        <v>1314</v>
      </c>
      <c r="C143" s="14" t="s">
        <v>1315</v>
      </c>
      <c r="D143" s="3" t="s">
        <v>1287</v>
      </c>
      <c r="E143" s="4" t="s">
        <v>1288</v>
      </c>
      <c r="F143" s="23">
        <v>30960000</v>
      </c>
      <c r="G143" s="29">
        <v>0</v>
      </c>
      <c r="H143" s="29">
        <v>0</v>
      </c>
      <c r="I143" s="29">
        <v>30960000</v>
      </c>
      <c r="J143" s="29">
        <v>0</v>
      </c>
      <c r="K143" s="29">
        <v>0</v>
      </c>
      <c r="L143" s="29">
        <v>0</v>
      </c>
      <c r="M143" s="29">
        <v>0</v>
      </c>
      <c r="N143" s="29">
        <f>SUM(I143:M143)</f>
        <v>30960000</v>
      </c>
      <c r="O143" s="12">
        <v>44062</v>
      </c>
      <c r="P143" s="12">
        <v>44316</v>
      </c>
      <c r="Q143" s="9" t="s">
        <v>2315</v>
      </c>
      <c r="R143" s="8" t="s">
        <v>28</v>
      </c>
      <c r="S143" s="21" t="s">
        <v>1289</v>
      </c>
      <c r="T143" s="21">
        <v>900513665</v>
      </c>
      <c r="U143" s="10" t="s">
        <v>272</v>
      </c>
      <c r="V143" s="21" t="s">
        <v>1291</v>
      </c>
      <c r="W143" s="21">
        <v>7032535</v>
      </c>
      <c r="X143" s="52" t="s">
        <v>1290</v>
      </c>
      <c r="Y143" s="10" t="s">
        <v>31</v>
      </c>
    </row>
    <row r="144" spans="1:25" ht="103.5" hidden="1" customHeight="1" x14ac:dyDescent="0.2">
      <c r="A144" s="2" t="s">
        <v>1132</v>
      </c>
      <c r="B144" s="22" t="s">
        <v>1160</v>
      </c>
      <c r="C144" s="14" t="s">
        <v>1161</v>
      </c>
      <c r="D144" s="3" t="s">
        <v>1133</v>
      </c>
      <c r="E144" s="4" t="s">
        <v>1134</v>
      </c>
      <c r="F144" s="23">
        <v>16000000</v>
      </c>
      <c r="G144" s="29">
        <v>0</v>
      </c>
      <c r="H144" s="29">
        <v>0</v>
      </c>
      <c r="I144" s="29">
        <v>16000000</v>
      </c>
      <c r="J144" s="29">
        <v>0</v>
      </c>
      <c r="K144" s="29">
        <v>0</v>
      </c>
      <c r="L144" s="29">
        <v>0</v>
      </c>
      <c r="M144" s="29">
        <v>0</v>
      </c>
      <c r="N144" s="29">
        <f>SUM(I144:M144)</f>
        <v>16000000</v>
      </c>
      <c r="O144" s="12">
        <v>44061</v>
      </c>
      <c r="P144" s="12">
        <v>44242</v>
      </c>
      <c r="Q144" s="9" t="s">
        <v>478</v>
      </c>
      <c r="R144" s="8" t="s">
        <v>28</v>
      </c>
      <c r="S144" s="21" t="s">
        <v>1135</v>
      </c>
      <c r="T144" s="21">
        <v>860514046</v>
      </c>
      <c r="U144" s="10" t="s">
        <v>196</v>
      </c>
      <c r="V144" s="21" t="s">
        <v>1136</v>
      </c>
      <c r="W144" s="21">
        <v>2852005</v>
      </c>
      <c r="X144" s="52" t="s">
        <v>1137</v>
      </c>
      <c r="Y144" s="10" t="s">
        <v>31</v>
      </c>
    </row>
    <row r="145" spans="1:25" ht="103.5" hidden="1" customHeight="1" x14ac:dyDescent="0.2">
      <c r="A145" s="2" t="s">
        <v>1045</v>
      </c>
      <c r="B145" s="22" t="s">
        <v>1059</v>
      </c>
      <c r="C145" s="14" t="s">
        <v>1060</v>
      </c>
      <c r="D145" s="3" t="s">
        <v>1046</v>
      </c>
      <c r="E145" s="4" t="s">
        <v>1047</v>
      </c>
      <c r="F145" s="23">
        <v>34999447</v>
      </c>
      <c r="G145" s="29">
        <v>0</v>
      </c>
      <c r="H145" s="29">
        <v>0</v>
      </c>
      <c r="I145" s="29">
        <v>34999447</v>
      </c>
      <c r="J145" s="29">
        <v>0</v>
      </c>
      <c r="K145" s="29">
        <v>0</v>
      </c>
      <c r="L145" s="29">
        <v>0</v>
      </c>
      <c r="M145" s="29">
        <v>0</v>
      </c>
      <c r="N145" s="29">
        <f t="shared" si="7"/>
        <v>34999447</v>
      </c>
      <c r="O145" s="12">
        <v>44048</v>
      </c>
      <c r="P145" s="12">
        <v>44196</v>
      </c>
      <c r="Q145" s="9" t="s">
        <v>469</v>
      </c>
      <c r="R145" s="8" t="s">
        <v>28</v>
      </c>
      <c r="S145" s="21" t="s">
        <v>1048</v>
      </c>
      <c r="T145" s="21">
        <v>900564459</v>
      </c>
      <c r="U145" s="10" t="s">
        <v>78</v>
      </c>
      <c r="V145" s="21" t="s">
        <v>1049</v>
      </c>
      <c r="W145" s="21">
        <v>6068039</v>
      </c>
      <c r="X145" s="52" t="s">
        <v>1050</v>
      </c>
      <c r="Y145" s="10" t="s">
        <v>31</v>
      </c>
    </row>
    <row r="146" spans="1:25" ht="87.75" hidden="1" customHeight="1" x14ac:dyDescent="0.2">
      <c r="A146" s="2" t="s">
        <v>1088</v>
      </c>
      <c r="B146" s="22" t="s">
        <v>1178</v>
      </c>
      <c r="C146" s="14" t="s">
        <v>1179</v>
      </c>
      <c r="D146" s="3" t="s">
        <v>1089</v>
      </c>
      <c r="E146" s="4" t="s">
        <v>1090</v>
      </c>
      <c r="F146" s="23">
        <v>7883750</v>
      </c>
      <c r="G146" s="29">
        <v>3941600</v>
      </c>
      <c r="H146" s="29">
        <v>0</v>
      </c>
      <c r="I146" s="29">
        <f>7883750+3941600</f>
        <v>11825350</v>
      </c>
      <c r="J146" s="29">
        <v>0</v>
      </c>
      <c r="K146" s="29">
        <v>0</v>
      </c>
      <c r="L146" s="29">
        <v>0</v>
      </c>
      <c r="M146" s="29">
        <v>0</v>
      </c>
      <c r="N146" s="29">
        <f t="shared" si="7"/>
        <v>11825350</v>
      </c>
      <c r="O146" s="12">
        <v>44053</v>
      </c>
      <c r="P146" s="12">
        <v>44196</v>
      </c>
      <c r="Q146" s="9" t="s">
        <v>1091</v>
      </c>
      <c r="R146" s="8" t="s">
        <v>123</v>
      </c>
      <c r="S146" s="21" t="s">
        <v>1094</v>
      </c>
      <c r="T146" s="21">
        <v>900270461</v>
      </c>
      <c r="U146" s="10" t="s">
        <v>272</v>
      </c>
      <c r="V146" s="21" t="s">
        <v>1092</v>
      </c>
      <c r="W146" s="21">
        <v>7032311</v>
      </c>
      <c r="X146" s="52" t="s">
        <v>1093</v>
      </c>
      <c r="Y146" s="21" t="s">
        <v>31</v>
      </c>
    </row>
    <row r="147" spans="1:25" ht="103.5" hidden="1" customHeight="1" x14ac:dyDescent="0.2">
      <c r="A147" s="2" t="s">
        <v>981</v>
      </c>
      <c r="B147" s="22" t="s">
        <v>996</v>
      </c>
      <c r="C147" s="14" t="s">
        <v>997</v>
      </c>
      <c r="D147" s="3" t="s">
        <v>982</v>
      </c>
      <c r="E147" s="4" t="s">
        <v>983</v>
      </c>
      <c r="F147" s="23">
        <v>160000000</v>
      </c>
      <c r="G147" s="29">
        <v>0</v>
      </c>
      <c r="H147" s="29">
        <v>0</v>
      </c>
      <c r="I147" s="29">
        <v>160000000</v>
      </c>
      <c r="J147" s="29">
        <v>0</v>
      </c>
      <c r="K147" s="29">
        <v>0</v>
      </c>
      <c r="L147" s="29">
        <v>0</v>
      </c>
      <c r="M147" s="29">
        <v>0</v>
      </c>
      <c r="N147" s="29">
        <f t="shared" ref="N147:N153" si="8">SUM(I147:M147)</f>
        <v>160000000</v>
      </c>
      <c r="O147" s="12">
        <v>44046</v>
      </c>
      <c r="P147" s="12">
        <v>44377</v>
      </c>
      <c r="Q147" s="9" t="s">
        <v>984</v>
      </c>
      <c r="R147" s="8" t="s">
        <v>28</v>
      </c>
      <c r="S147" s="21" t="s">
        <v>985</v>
      </c>
      <c r="T147" s="21">
        <v>860001130</v>
      </c>
      <c r="U147" s="10" t="s">
        <v>272</v>
      </c>
      <c r="V147" s="21" t="s">
        <v>986</v>
      </c>
      <c r="W147" s="21">
        <v>7477836</v>
      </c>
      <c r="X147" s="52" t="s">
        <v>987</v>
      </c>
      <c r="Y147" s="10" t="s">
        <v>31</v>
      </c>
    </row>
    <row r="148" spans="1:25" ht="103.5" hidden="1" customHeight="1" x14ac:dyDescent="0.2">
      <c r="A148" s="2" t="s">
        <v>1038</v>
      </c>
      <c r="B148" s="22" t="s">
        <v>1063</v>
      </c>
      <c r="C148" s="14" t="s">
        <v>1064</v>
      </c>
      <c r="D148" s="3" t="s">
        <v>1039</v>
      </c>
      <c r="E148" s="4" t="s">
        <v>1040</v>
      </c>
      <c r="F148" s="23">
        <v>42600000</v>
      </c>
      <c r="G148" s="29">
        <v>0</v>
      </c>
      <c r="H148" s="29">
        <v>0</v>
      </c>
      <c r="I148" s="29">
        <v>42600000</v>
      </c>
      <c r="J148" s="29">
        <v>0</v>
      </c>
      <c r="K148" s="29">
        <v>0</v>
      </c>
      <c r="L148" s="29">
        <v>0</v>
      </c>
      <c r="M148" s="29">
        <v>0</v>
      </c>
      <c r="N148" s="29">
        <f t="shared" si="8"/>
        <v>42600000</v>
      </c>
      <c r="O148" s="12">
        <v>44048</v>
      </c>
      <c r="P148" s="12">
        <v>44255</v>
      </c>
      <c r="Q148" s="9" t="s">
        <v>1041</v>
      </c>
      <c r="R148" s="8" t="s">
        <v>28</v>
      </c>
      <c r="S148" s="21" t="s">
        <v>1042</v>
      </c>
      <c r="T148" s="21">
        <v>830083023</v>
      </c>
      <c r="U148" s="10" t="s">
        <v>148</v>
      </c>
      <c r="V148" s="21" t="s">
        <v>1043</v>
      </c>
      <c r="W148" s="21">
        <v>2263134</v>
      </c>
      <c r="X148" s="52" t="s">
        <v>1044</v>
      </c>
      <c r="Y148" s="10" t="s">
        <v>31</v>
      </c>
    </row>
    <row r="149" spans="1:25" ht="138" customHeight="1" x14ac:dyDescent="0.2">
      <c r="A149" s="2" t="s">
        <v>1081</v>
      </c>
      <c r="B149" s="22" t="s">
        <v>1165</v>
      </c>
      <c r="C149" s="14" t="s">
        <v>1164</v>
      </c>
      <c r="D149" s="3" t="s">
        <v>1082</v>
      </c>
      <c r="E149" s="4" t="s">
        <v>1083</v>
      </c>
      <c r="F149" s="23">
        <v>100000000</v>
      </c>
      <c r="G149" s="29">
        <v>50000000</v>
      </c>
      <c r="H149" s="29">
        <v>0</v>
      </c>
      <c r="I149" s="29">
        <v>100000000</v>
      </c>
      <c r="J149" s="29">
        <v>50000000</v>
      </c>
      <c r="K149" s="29">
        <v>0</v>
      </c>
      <c r="L149" s="29">
        <v>0</v>
      </c>
      <c r="M149" s="29">
        <v>0</v>
      </c>
      <c r="N149" s="29">
        <f t="shared" si="8"/>
        <v>150000000</v>
      </c>
      <c r="O149" s="12">
        <v>44049</v>
      </c>
      <c r="P149" s="12">
        <v>44561</v>
      </c>
      <c r="Q149" s="9" t="s">
        <v>1087</v>
      </c>
      <c r="R149" s="8" t="s">
        <v>123</v>
      </c>
      <c r="S149" s="21" t="s">
        <v>1084</v>
      </c>
      <c r="T149" s="21">
        <v>830027158</v>
      </c>
      <c r="U149" s="10" t="s">
        <v>81</v>
      </c>
      <c r="V149" s="21" t="s">
        <v>1085</v>
      </c>
      <c r="W149" s="21">
        <v>7466400</v>
      </c>
      <c r="X149" s="52" t="s">
        <v>1086</v>
      </c>
      <c r="Y149" s="10" t="s">
        <v>31</v>
      </c>
    </row>
    <row r="150" spans="1:25" ht="138" customHeight="1" x14ac:dyDescent="0.2">
      <c r="A150" s="2" t="s">
        <v>1112</v>
      </c>
      <c r="B150" s="22" t="s">
        <v>1162</v>
      </c>
      <c r="C150" s="14" t="s">
        <v>1163</v>
      </c>
      <c r="D150" s="3" t="s">
        <v>1113</v>
      </c>
      <c r="E150" s="4" t="s">
        <v>1114</v>
      </c>
      <c r="F150" s="23">
        <v>243118914</v>
      </c>
      <c r="G150" s="29">
        <v>0</v>
      </c>
      <c r="H150" s="29">
        <v>0</v>
      </c>
      <c r="I150" s="29">
        <v>243118914</v>
      </c>
      <c r="J150" s="29">
        <v>0</v>
      </c>
      <c r="K150" s="29">
        <v>0</v>
      </c>
      <c r="L150" s="29">
        <v>0</v>
      </c>
      <c r="M150" s="29">
        <v>0</v>
      </c>
      <c r="N150" s="29">
        <f t="shared" si="8"/>
        <v>243118914</v>
      </c>
      <c r="O150" s="12">
        <v>44049</v>
      </c>
      <c r="P150" s="12">
        <v>44561</v>
      </c>
      <c r="Q150" s="9" t="s">
        <v>172</v>
      </c>
      <c r="R150" s="8" t="s">
        <v>123</v>
      </c>
      <c r="S150" s="21" t="s">
        <v>1115</v>
      </c>
      <c r="T150" s="10" t="s">
        <v>2319</v>
      </c>
      <c r="U150" s="10" t="s">
        <v>196</v>
      </c>
      <c r="V150" s="21" t="s">
        <v>1116</v>
      </c>
      <c r="W150" s="21">
        <v>6354327</v>
      </c>
      <c r="X150" s="52" t="s">
        <v>1117</v>
      </c>
      <c r="Y150" s="10" t="s">
        <v>31</v>
      </c>
    </row>
    <row r="151" spans="1:25" ht="138" hidden="1" customHeight="1" x14ac:dyDescent="0.2">
      <c r="A151" s="2" t="s">
        <v>1118</v>
      </c>
      <c r="B151" s="22" t="s">
        <v>1162</v>
      </c>
      <c r="C151" s="14" t="s">
        <v>1163</v>
      </c>
      <c r="D151" s="3" t="s">
        <v>1119</v>
      </c>
      <c r="E151" s="4" t="s">
        <v>1120</v>
      </c>
      <c r="F151" s="23">
        <v>48262232</v>
      </c>
      <c r="G151" s="29">
        <v>0</v>
      </c>
      <c r="H151" s="29">
        <v>0</v>
      </c>
      <c r="I151" s="29">
        <v>48262232</v>
      </c>
      <c r="J151" s="29">
        <v>0</v>
      </c>
      <c r="K151" s="29">
        <v>0</v>
      </c>
      <c r="L151" s="29">
        <v>0</v>
      </c>
      <c r="M151" s="29">
        <v>0</v>
      </c>
      <c r="N151" s="29">
        <f t="shared" si="8"/>
        <v>48262232</v>
      </c>
      <c r="O151" s="12">
        <v>44049</v>
      </c>
      <c r="P151" s="12">
        <v>44196</v>
      </c>
      <c r="Q151" s="9" t="s">
        <v>172</v>
      </c>
      <c r="R151" s="8" t="s">
        <v>123</v>
      </c>
      <c r="S151" s="21" t="s">
        <v>1121</v>
      </c>
      <c r="T151" s="21">
        <v>860501595</v>
      </c>
      <c r="U151" s="10" t="s">
        <v>96</v>
      </c>
      <c r="V151" s="21" t="s">
        <v>1122</v>
      </c>
      <c r="W151" s="21">
        <v>3243388</v>
      </c>
      <c r="X151" s="52" t="s">
        <v>1123</v>
      </c>
      <c r="Y151" s="10" t="s">
        <v>31</v>
      </c>
    </row>
    <row r="152" spans="1:25" ht="138" hidden="1" customHeight="1" x14ac:dyDescent="0.2">
      <c r="A152" s="2" t="s">
        <v>1124</v>
      </c>
      <c r="B152" s="22" t="s">
        <v>1162</v>
      </c>
      <c r="C152" s="14" t="s">
        <v>1163</v>
      </c>
      <c r="D152" s="3" t="s">
        <v>1125</v>
      </c>
      <c r="E152" s="4" t="s">
        <v>1126</v>
      </c>
      <c r="F152" s="23">
        <v>10472000</v>
      </c>
      <c r="G152" s="29">
        <v>0</v>
      </c>
      <c r="H152" s="29">
        <v>0</v>
      </c>
      <c r="I152" s="29">
        <v>10472000</v>
      </c>
      <c r="J152" s="29">
        <v>0</v>
      </c>
      <c r="K152" s="29">
        <v>0</v>
      </c>
      <c r="L152" s="29">
        <v>0</v>
      </c>
      <c r="M152" s="29">
        <v>0</v>
      </c>
      <c r="N152" s="29">
        <f t="shared" si="8"/>
        <v>10472000</v>
      </c>
      <c r="O152" s="12">
        <v>44049</v>
      </c>
      <c r="P152" s="12">
        <v>44196</v>
      </c>
      <c r="Q152" s="9" t="s">
        <v>172</v>
      </c>
      <c r="R152" s="8" t="s">
        <v>123</v>
      </c>
      <c r="S152" s="21" t="s">
        <v>178</v>
      </c>
      <c r="T152" s="21">
        <v>901030845</v>
      </c>
      <c r="U152" s="10" t="s">
        <v>81</v>
      </c>
      <c r="V152" s="21" t="s">
        <v>179</v>
      </c>
      <c r="W152" s="21">
        <v>315637168</v>
      </c>
      <c r="X152" s="52" t="s">
        <v>180</v>
      </c>
      <c r="Y152" s="10" t="s">
        <v>31</v>
      </c>
    </row>
    <row r="153" spans="1:25" ht="103.5" hidden="1" customHeight="1" x14ac:dyDescent="0.2">
      <c r="A153" s="2" t="s">
        <v>1051</v>
      </c>
      <c r="B153" s="22" t="s">
        <v>1065</v>
      </c>
      <c r="C153" s="14" t="s">
        <v>1066</v>
      </c>
      <c r="D153" s="3" t="s">
        <v>1052</v>
      </c>
      <c r="E153" s="4" t="s">
        <v>1053</v>
      </c>
      <c r="F153" s="23">
        <v>72151340</v>
      </c>
      <c r="G153" s="29">
        <v>0</v>
      </c>
      <c r="H153" s="29">
        <v>0</v>
      </c>
      <c r="I153" s="29">
        <v>72151340</v>
      </c>
      <c r="J153" s="29">
        <v>0</v>
      </c>
      <c r="K153" s="29">
        <v>0</v>
      </c>
      <c r="L153" s="29">
        <v>0</v>
      </c>
      <c r="M153" s="29">
        <v>0</v>
      </c>
      <c r="N153" s="29">
        <f t="shared" si="8"/>
        <v>72151340</v>
      </c>
      <c r="O153" s="12">
        <v>44053</v>
      </c>
      <c r="P153" s="12">
        <v>44180</v>
      </c>
      <c r="Q153" s="9" t="s">
        <v>469</v>
      </c>
      <c r="R153" s="8" t="s">
        <v>28</v>
      </c>
      <c r="S153" s="21" t="s">
        <v>1054</v>
      </c>
      <c r="T153" s="21">
        <v>900018297</v>
      </c>
      <c r="U153" s="10" t="s">
        <v>272</v>
      </c>
      <c r="V153" s="21" t="s">
        <v>1056</v>
      </c>
      <c r="W153" s="21">
        <v>6064467</v>
      </c>
      <c r="X153" s="52" t="s">
        <v>1055</v>
      </c>
      <c r="Y153" s="21" t="s">
        <v>31</v>
      </c>
    </row>
    <row r="154" spans="1:25" ht="103.5" hidden="1" customHeight="1" x14ac:dyDescent="0.2">
      <c r="A154" s="2" t="s">
        <v>1067</v>
      </c>
      <c r="B154" s="22" t="s">
        <v>1068</v>
      </c>
      <c r="C154" s="14" t="s">
        <v>1069</v>
      </c>
      <c r="D154" s="3" t="s">
        <v>1070</v>
      </c>
      <c r="E154" s="4" t="s">
        <v>1071</v>
      </c>
      <c r="F154" s="23">
        <v>79730000</v>
      </c>
      <c r="G154" s="29">
        <v>0</v>
      </c>
      <c r="H154" s="29">
        <v>0</v>
      </c>
      <c r="I154" s="29">
        <v>79730000</v>
      </c>
      <c r="J154" s="29">
        <v>0</v>
      </c>
      <c r="K154" s="29">
        <v>0</v>
      </c>
      <c r="L154" s="29">
        <v>0</v>
      </c>
      <c r="M154" s="29">
        <v>0</v>
      </c>
      <c r="N154" s="29">
        <f t="shared" ref="N154:N159" si="9">SUM(I154:M154)</f>
        <v>79730000</v>
      </c>
      <c r="O154" s="12">
        <v>44053</v>
      </c>
      <c r="P154" s="12">
        <v>44196</v>
      </c>
      <c r="Q154" s="9" t="s">
        <v>1072</v>
      </c>
      <c r="R154" s="8" t="s">
        <v>28</v>
      </c>
      <c r="S154" s="21" t="s">
        <v>1075</v>
      </c>
      <c r="T154" s="21">
        <v>830041538</v>
      </c>
      <c r="U154" s="10" t="s">
        <v>107</v>
      </c>
      <c r="V154" s="21" t="s">
        <v>1073</v>
      </c>
      <c r="W154" s="21">
        <v>4673981</v>
      </c>
      <c r="X154" s="52" t="s">
        <v>1074</v>
      </c>
      <c r="Y154" s="21" t="s">
        <v>31</v>
      </c>
    </row>
    <row r="155" spans="1:25" ht="138" hidden="1" customHeight="1" x14ac:dyDescent="0.2">
      <c r="A155" s="2" t="s">
        <v>1138</v>
      </c>
      <c r="B155" s="22" t="s">
        <v>1166</v>
      </c>
      <c r="C155" s="14" t="s">
        <v>1167</v>
      </c>
      <c r="D155" s="3" t="s">
        <v>1139</v>
      </c>
      <c r="E155" s="4" t="s">
        <v>1140</v>
      </c>
      <c r="F155" s="23">
        <v>25000000</v>
      </c>
      <c r="G155" s="29">
        <v>0</v>
      </c>
      <c r="H155" s="29">
        <v>0</v>
      </c>
      <c r="I155" s="29">
        <v>25000000</v>
      </c>
      <c r="J155" s="29">
        <v>0</v>
      </c>
      <c r="K155" s="29">
        <v>0</v>
      </c>
      <c r="L155" s="29">
        <v>0</v>
      </c>
      <c r="M155" s="29">
        <v>0</v>
      </c>
      <c r="N155" s="29">
        <f t="shared" si="9"/>
        <v>25000000</v>
      </c>
      <c r="O155" s="12">
        <v>44062</v>
      </c>
      <c r="P155" s="12">
        <v>44196</v>
      </c>
      <c r="Q155" s="9" t="s">
        <v>1141</v>
      </c>
      <c r="R155" s="8" t="s">
        <v>123</v>
      </c>
      <c r="S155" s="21" t="s">
        <v>1142</v>
      </c>
      <c r="T155" s="21">
        <v>901045608</v>
      </c>
      <c r="U155" s="10" t="s">
        <v>78</v>
      </c>
      <c r="V155" s="21" t="s">
        <v>1143</v>
      </c>
      <c r="W155" s="21">
        <v>3114954898</v>
      </c>
      <c r="X155" s="52" t="s">
        <v>1144</v>
      </c>
      <c r="Y155" s="10" t="s">
        <v>31</v>
      </c>
    </row>
    <row r="156" spans="1:25" ht="138" hidden="1" customHeight="1" x14ac:dyDescent="0.2">
      <c r="A156" s="2" t="s">
        <v>1105</v>
      </c>
      <c r="B156" s="22" t="s">
        <v>1168</v>
      </c>
      <c r="C156" s="14" t="s">
        <v>1169</v>
      </c>
      <c r="D156" s="3" t="s">
        <v>1106</v>
      </c>
      <c r="E156" s="4" t="s">
        <v>1107</v>
      </c>
      <c r="F156" s="23">
        <v>3064250</v>
      </c>
      <c r="G156" s="29">
        <v>0</v>
      </c>
      <c r="H156" s="29">
        <v>0</v>
      </c>
      <c r="I156" s="29">
        <v>3064250</v>
      </c>
      <c r="J156" s="29">
        <v>0</v>
      </c>
      <c r="K156" s="29">
        <v>0</v>
      </c>
      <c r="L156" s="29">
        <v>0</v>
      </c>
      <c r="M156" s="29">
        <v>0</v>
      </c>
      <c r="N156" s="29">
        <f>SUM(I156:M156)</f>
        <v>3064250</v>
      </c>
      <c r="O156" s="12">
        <v>44061</v>
      </c>
      <c r="P156" s="12">
        <v>44196</v>
      </c>
      <c r="Q156" s="9" t="s">
        <v>1108</v>
      </c>
      <c r="R156" s="8" t="s">
        <v>28</v>
      </c>
      <c r="S156" s="21" t="s">
        <v>1109</v>
      </c>
      <c r="T156" s="21">
        <v>830084433</v>
      </c>
      <c r="U156" s="10" t="s">
        <v>107</v>
      </c>
      <c r="V156" s="21" t="s">
        <v>1110</v>
      </c>
      <c r="W156" s="21">
        <v>3790300</v>
      </c>
      <c r="X156" s="52" t="s">
        <v>1111</v>
      </c>
      <c r="Y156" s="10" t="s">
        <v>31</v>
      </c>
    </row>
    <row r="157" spans="1:25" ht="138" hidden="1" customHeight="1" x14ac:dyDescent="0.2">
      <c r="A157" s="2" t="s">
        <v>1127</v>
      </c>
      <c r="B157" s="22" t="s">
        <v>1162</v>
      </c>
      <c r="C157" s="14" t="s">
        <v>1163</v>
      </c>
      <c r="D157" s="3" t="s">
        <v>1128</v>
      </c>
      <c r="E157" s="4" t="s">
        <v>1120</v>
      </c>
      <c r="F157" s="23">
        <v>43401200</v>
      </c>
      <c r="G157" s="29">
        <v>0</v>
      </c>
      <c r="H157" s="29">
        <v>0</v>
      </c>
      <c r="I157" s="29">
        <v>43401200</v>
      </c>
      <c r="J157" s="29">
        <v>0</v>
      </c>
      <c r="K157" s="29">
        <v>0</v>
      </c>
      <c r="L157" s="29">
        <v>0</v>
      </c>
      <c r="M157" s="29">
        <v>0</v>
      </c>
      <c r="N157" s="29">
        <f>SUM(I157:M157)</f>
        <v>43401200</v>
      </c>
      <c r="O157" s="12">
        <v>44062</v>
      </c>
      <c r="P157" s="12">
        <v>44316</v>
      </c>
      <c r="Q157" s="9" t="s">
        <v>172</v>
      </c>
      <c r="R157" s="8" t="s">
        <v>123</v>
      </c>
      <c r="S157" s="21" t="s">
        <v>1129</v>
      </c>
      <c r="T157" s="21">
        <v>800224833</v>
      </c>
      <c r="U157" s="10" t="s">
        <v>239</v>
      </c>
      <c r="V157" s="21" t="s">
        <v>1130</v>
      </c>
      <c r="W157" s="21">
        <v>4372001</v>
      </c>
      <c r="X157" s="52" t="s">
        <v>1131</v>
      </c>
      <c r="Y157" s="10" t="s">
        <v>31</v>
      </c>
    </row>
    <row r="158" spans="1:25" ht="138" hidden="1" customHeight="1" x14ac:dyDescent="0.2">
      <c r="A158" s="2" t="s">
        <v>1095</v>
      </c>
      <c r="B158" s="22" t="s">
        <v>1170</v>
      </c>
      <c r="C158" s="14" t="s">
        <v>1172</v>
      </c>
      <c r="D158" s="3" t="s">
        <v>1096</v>
      </c>
      <c r="E158" s="4" t="s">
        <v>1097</v>
      </c>
      <c r="F158" s="23">
        <v>3088764</v>
      </c>
      <c r="G158" s="29">
        <v>0</v>
      </c>
      <c r="H158" s="29">
        <v>0</v>
      </c>
      <c r="I158" s="29">
        <v>3088764</v>
      </c>
      <c r="J158" s="29">
        <v>0</v>
      </c>
      <c r="K158" s="29">
        <v>0</v>
      </c>
      <c r="L158" s="29">
        <v>0</v>
      </c>
      <c r="M158" s="29">
        <v>0</v>
      </c>
      <c r="N158" s="29">
        <f t="shared" si="9"/>
        <v>3088764</v>
      </c>
      <c r="O158" s="12">
        <v>44057</v>
      </c>
      <c r="P158" s="12">
        <v>44104</v>
      </c>
      <c r="Q158" s="9" t="s">
        <v>744</v>
      </c>
      <c r="R158" s="8" t="s">
        <v>123</v>
      </c>
      <c r="S158" s="21" t="s">
        <v>639</v>
      </c>
      <c r="T158" s="21">
        <v>830014072</v>
      </c>
      <c r="U158" s="10" t="s">
        <v>239</v>
      </c>
      <c r="V158" s="21" t="s">
        <v>640</v>
      </c>
      <c r="W158" s="21">
        <v>2445000</v>
      </c>
      <c r="X158" s="52" t="s">
        <v>641</v>
      </c>
      <c r="Y158" s="10" t="s">
        <v>31</v>
      </c>
    </row>
    <row r="159" spans="1:25" ht="138" hidden="1" customHeight="1" x14ac:dyDescent="0.2">
      <c r="A159" s="2" t="s">
        <v>1151</v>
      </c>
      <c r="B159" s="22" t="s">
        <v>1171</v>
      </c>
      <c r="C159" s="14" t="s">
        <v>1173</v>
      </c>
      <c r="D159" s="3" t="s">
        <v>1152</v>
      </c>
      <c r="E159" s="4" t="s">
        <v>1153</v>
      </c>
      <c r="F159" s="23">
        <v>20954710</v>
      </c>
      <c r="G159" s="29">
        <v>0</v>
      </c>
      <c r="H159" s="29">
        <v>0</v>
      </c>
      <c r="I159" s="29">
        <v>20954710</v>
      </c>
      <c r="J159" s="29">
        <v>0</v>
      </c>
      <c r="K159" s="29">
        <v>0</v>
      </c>
      <c r="L159" s="29">
        <v>0</v>
      </c>
      <c r="M159" s="29">
        <v>0</v>
      </c>
      <c r="N159" s="29">
        <f t="shared" si="9"/>
        <v>20954710</v>
      </c>
      <c r="O159" s="12">
        <v>44054</v>
      </c>
      <c r="P159" s="12">
        <v>44135</v>
      </c>
      <c r="Q159" s="9" t="s">
        <v>1154</v>
      </c>
      <c r="R159" s="8" t="s">
        <v>123</v>
      </c>
      <c r="S159" s="21" t="s">
        <v>1155</v>
      </c>
      <c r="T159" s="21">
        <v>800036678</v>
      </c>
      <c r="U159" s="10" t="s">
        <v>96</v>
      </c>
      <c r="V159" s="21" t="s">
        <v>1156</v>
      </c>
      <c r="W159" s="21">
        <v>2841318</v>
      </c>
      <c r="X159" s="52" t="s">
        <v>1157</v>
      </c>
      <c r="Y159" s="10" t="s">
        <v>31</v>
      </c>
    </row>
    <row r="160" spans="1:25" ht="138" hidden="1" customHeight="1" x14ac:dyDescent="0.2">
      <c r="A160" s="2" t="s">
        <v>1098</v>
      </c>
      <c r="B160" s="22" t="s">
        <v>1176</v>
      </c>
      <c r="C160" s="14" t="s">
        <v>1177</v>
      </c>
      <c r="D160" s="3" t="s">
        <v>1099</v>
      </c>
      <c r="E160" s="4" t="s">
        <v>1100</v>
      </c>
      <c r="F160" s="23">
        <v>75000000</v>
      </c>
      <c r="G160" s="29">
        <v>0</v>
      </c>
      <c r="H160" s="29">
        <v>0</v>
      </c>
      <c r="I160" s="29">
        <v>75000000</v>
      </c>
      <c r="J160" s="29">
        <v>0</v>
      </c>
      <c r="K160" s="29">
        <v>0</v>
      </c>
      <c r="L160" s="29">
        <v>0</v>
      </c>
      <c r="M160" s="29">
        <v>0</v>
      </c>
      <c r="N160" s="29">
        <f t="shared" ref="N160:N182" si="10">SUM(I160:M160)</f>
        <v>75000000</v>
      </c>
      <c r="O160" s="12">
        <v>44056</v>
      </c>
      <c r="P160" s="12">
        <v>44377</v>
      </c>
      <c r="Q160" s="9" t="s">
        <v>2316</v>
      </c>
      <c r="R160" s="8" t="s">
        <v>28</v>
      </c>
      <c r="S160" s="21" t="s">
        <v>1101</v>
      </c>
      <c r="T160" s="21">
        <v>900380150</v>
      </c>
      <c r="U160" s="10" t="s">
        <v>96</v>
      </c>
      <c r="V160" s="21" t="s">
        <v>1104</v>
      </c>
      <c r="W160" s="21" t="s">
        <v>1103</v>
      </c>
      <c r="X160" s="52" t="s">
        <v>1102</v>
      </c>
      <c r="Y160" s="10" t="s">
        <v>31</v>
      </c>
    </row>
    <row r="161" spans="1:25" ht="138" customHeight="1" x14ac:dyDescent="0.2">
      <c r="A161" s="2" t="s">
        <v>1145</v>
      </c>
      <c r="B161" s="22" t="s">
        <v>1174</v>
      </c>
      <c r="C161" s="14" t="s">
        <v>1175</v>
      </c>
      <c r="D161" s="3" t="s">
        <v>1146</v>
      </c>
      <c r="E161" s="4" t="s">
        <v>1147</v>
      </c>
      <c r="F161" s="23">
        <v>50000000</v>
      </c>
      <c r="G161" s="29">
        <v>0</v>
      </c>
      <c r="H161" s="29">
        <v>0</v>
      </c>
      <c r="I161" s="29">
        <v>50000000</v>
      </c>
      <c r="J161" s="29">
        <v>0</v>
      </c>
      <c r="K161" s="29">
        <v>0</v>
      </c>
      <c r="L161" s="29">
        <v>0</v>
      </c>
      <c r="M161" s="29">
        <v>0</v>
      </c>
      <c r="N161" s="29">
        <f t="shared" si="10"/>
        <v>50000000</v>
      </c>
      <c r="O161" s="12">
        <v>44064</v>
      </c>
      <c r="P161" s="12">
        <v>44561</v>
      </c>
      <c r="Q161" s="9" t="s">
        <v>2318</v>
      </c>
      <c r="R161" s="8" t="s">
        <v>123</v>
      </c>
      <c r="S161" s="21" t="s">
        <v>1148</v>
      </c>
      <c r="T161" s="21">
        <v>800077635</v>
      </c>
      <c r="U161" s="10" t="s">
        <v>78</v>
      </c>
      <c r="V161" s="21" t="s">
        <v>1150</v>
      </c>
      <c r="W161" s="21">
        <v>4272000</v>
      </c>
      <c r="X161" s="52" t="s">
        <v>1149</v>
      </c>
      <c r="Y161" s="10" t="s">
        <v>31</v>
      </c>
    </row>
    <row r="162" spans="1:25" ht="138" hidden="1" customHeight="1" x14ac:dyDescent="0.2">
      <c r="A162" s="2" t="s">
        <v>1210</v>
      </c>
      <c r="B162" s="22" t="s">
        <v>1212</v>
      </c>
      <c r="C162" s="14" t="s">
        <v>1213</v>
      </c>
      <c r="D162" s="3" t="s">
        <v>399</v>
      </c>
      <c r="E162" s="4" t="s">
        <v>1211</v>
      </c>
      <c r="F162" s="23">
        <v>53500000</v>
      </c>
      <c r="G162" s="29">
        <v>0</v>
      </c>
      <c r="H162" s="29">
        <v>0</v>
      </c>
      <c r="I162" s="29">
        <v>53500000</v>
      </c>
      <c r="J162" s="29">
        <v>0</v>
      </c>
      <c r="K162" s="29">
        <v>0</v>
      </c>
      <c r="L162" s="29">
        <v>0</v>
      </c>
      <c r="M162" s="29">
        <v>0</v>
      </c>
      <c r="N162" s="29">
        <f t="shared" si="10"/>
        <v>53500000</v>
      </c>
      <c r="O162" s="12">
        <v>44071</v>
      </c>
      <c r="P162" s="12">
        <v>44242</v>
      </c>
      <c r="Q162" s="9" t="s">
        <v>27</v>
      </c>
      <c r="R162" s="8" t="s">
        <v>28</v>
      </c>
      <c r="S162" s="21" t="s">
        <v>400</v>
      </c>
      <c r="T162" s="21">
        <v>860054854</v>
      </c>
      <c r="U162" s="10" t="s">
        <v>196</v>
      </c>
      <c r="V162" s="21" t="s">
        <v>401</v>
      </c>
      <c r="W162" s="21">
        <v>3647474</v>
      </c>
      <c r="X162" s="52" t="s">
        <v>402</v>
      </c>
      <c r="Y162" s="21" t="s">
        <v>31</v>
      </c>
    </row>
    <row r="163" spans="1:25" ht="138" customHeight="1" x14ac:dyDescent="0.2">
      <c r="A163" s="2" t="s">
        <v>1181</v>
      </c>
      <c r="B163" s="22" t="s">
        <v>1214</v>
      </c>
      <c r="C163" s="14" t="s">
        <v>1215</v>
      </c>
      <c r="D163" s="3" t="s">
        <v>1182</v>
      </c>
      <c r="E163" s="4" t="s">
        <v>1183</v>
      </c>
      <c r="F163" s="23">
        <v>24728000</v>
      </c>
      <c r="G163" s="29">
        <v>0</v>
      </c>
      <c r="H163" s="29">
        <v>0</v>
      </c>
      <c r="I163" s="29">
        <v>24728000</v>
      </c>
      <c r="J163" s="29">
        <v>0</v>
      </c>
      <c r="K163" s="29">
        <v>0</v>
      </c>
      <c r="L163" s="29">
        <v>0</v>
      </c>
      <c r="M163" s="29">
        <v>0</v>
      </c>
      <c r="N163" s="29">
        <f t="shared" si="10"/>
        <v>24728000</v>
      </c>
      <c r="O163" s="12">
        <v>44070</v>
      </c>
      <c r="P163" s="12">
        <v>44530</v>
      </c>
      <c r="Q163" s="9" t="s">
        <v>1184</v>
      </c>
      <c r="R163" s="8" t="s">
        <v>28</v>
      </c>
      <c r="S163" s="21" t="s">
        <v>1185</v>
      </c>
      <c r="T163" s="21">
        <v>800037649</v>
      </c>
      <c r="U163" s="10" t="s">
        <v>96</v>
      </c>
      <c r="V163" s="21" t="s">
        <v>1186</v>
      </c>
      <c r="W163" s="21">
        <v>6249811</v>
      </c>
      <c r="X163" s="52" t="s">
        <v>1187</v>
      </c>
      <c r="Y163" s="10" t="s">
        <v>31</v>
      </c>
    </row>
    <row r="164" spans="1:25" ht="138" hidden="1" customHeight="1" x14ac:dyDescent="0.2">
      <c r="A164" s="2" t="s">
        <v>1271</v>
      </c>
      <c r="B164" s="22" t="s">
        <v>1334</v>
      </c>
      <c r="C164" s="14" t="s">
        <v>1335</v>
      </c>
      <c r="D164" s="3" t="s">
        <v>1236</v>
      </c>
      <c r="E164" s="4" t="s">
        <v>1272</v>
      </c>
      <c r="F164" s="23">
        <v>115000000</v>
      </c>
      <c r="G164" s="29">
        <v>57000000</v>
      </c>
      <c r="H164" s="29">
        <v>0</v>
      </c>
      <c r="I164" s="29">
        <f>115000000+57000000</f>
        <v>172000000</v>
      </c>
      <c r="J164" s="29">
        <v>0</v>
      </c>
      <c r="K164" s="29">
        <v>0</v>
      </c>
      <c r="L164" s="29">
        <v>0</v>
      </c>
      <c r="M164" s="29">
        <v>0</v>
      </c>
      <c r="N164" s="29">
        <f t="shared" si="10"/>
        <v>172000000</v>
      </c>
      <c r="O164" s="12">
        <v>44078</v>
      </c>
      <c r="P164" s="12">
        <v>44286</v>
      </c>
      <c r="Q164" s="9" t="s">
        <v>1273</v>
      </c>
      <c r="R164" s="8" t="s">
        <v>66</v>
      </c>
      <c r="S164" s="21" t="s">
        <v>1239</v>
      </c>
      <c r="T164" s="21">
        <v>860035992</v>
      </c>
      <c r="U164" s="10" t="s">
        <v>239</v>
      </c>
      <c r="V164" s="21" t="s">
        <v>1240</v>
      </c>
      <c r="W164" s="21">
        <v>6672717</v>
      </c>
      <c r="X164" s="52" t="s">
        <v>1241</v>
      </c>
      <c r="Y164" s="10" t="s">
        <v>31</v>
      </c>
    </row>
    <row r="165" spans="1:25" ht="138" hidden="1" customHeight="1" x14ac:dyDescent="0.2">
      <c r="A165" s="2" t="s">
        <v>1274</v>
      </c>
      <c r="B165" s="22" t="s">
        <v>1316</v>
      </c>
      <c r="C165" s="14" t="s">
        <v>1317</v>
      </c>
      <c r="D165" s="3" t="s">
        <v>1275</v>
      </c>
      <c r="E165" s="4" t="s">
        <v>1276</v>
      </c>
      <c r="F165" s="23">
        <v>50000000</v>
      </c>
      <c r="G165" s="29">
        <v>0</v>
      </c>
      <c r="H165" s="29">
        <v>0</v>
      </c>
      <c r="I165" s="29">
        <v>50000000</v>
      </c>
      <c r="J165" s="29">
        <v>0</v>
      </c>
      <c r="K165" s="29">
        <v>0</v>
      </c>
      <c r="L165" s="29">
        <v>0</v>
      </c>
      <c r="M165" s="29">
        <v>0</v>
      </c>
      <c r="N165" s="29">
        <f t="shared" si="10"/>
        <v>50000000</v>
      </c>
      <c r="O165" s="12">
        <v>44064</v>
      </c>
      <c r="P165" s="12">
        <v>44196</v>
      </c>
      <c r="Q165" s="11" t="s">
        <v>211</v>
      </c>
      <c r="R165" s="8" t="s">
        <v>28</v>
      </c>
      <c r="S165" s="21" t="s">
        <v>1277</v>
      </c>
      <c r="T165" s="21">
        <v>900230597</v>
      </c>
      <c r="U165" s="10" t="s">
        <v>148</v>
      </c>
      <c r="V165" s="21" t="s">
        <v>1278</v>
      </c>
      <c r="W165" s="21">
        <v>3004690</v>
      </c>
      <c r="X165" s="52" t="s">
        <v>1279</v>
      </c>
      <c r="Y165" s="10" t="s">
        <v>31</v>
      </c>
    </row>
    <row r="166" spans="1:25" ht="138" hidden="1" customHeight="1" x14ac:dyDescent="0.2">
      <c r="A166" s="2" t="s">
        <v>1204</v>
      </c>
      <c r="B166" s="22" t="s">
        <v>1222</v>
      </c>
      <c r="C166" s="14" t="s">
        <v>1223</v>
      </c>
      <c r="D166" s="3" t="s">
        <v>1205</v>
      </c>
      <c r="E166" s="4" t="s">
        <v>1206</v>
      </c>
      <c r="F166" s="23">
        <v>178000000</v>
      </c>
      <c r="G166" s="29">
        <v>0</v>
      </c>
      <c r="H166" s="29">
        <v>0</v>
      </c>
      <c r="I166" s="29">
        <v>178000000</v>
      </c>
      <c r="J166" s="29">
        <v>0</v>
      </c>
      <c r="K166" s="29">
        <v>0</v>
      </c>
      <c r="L166" s="29">
        <v>0</v>
      </c>
      <c r="M166" s="29">
        <v>0</v>
      </c>
      <c r="N166" s="29">
        <f t="shared" si="10"/>
        <v>178000000</v>
      </c>
      <c r="O166" s="12">
        <v>44069</v>
      </c>
      <c r="P166" s="12">
        <v>44377</v>
      </c>
      <c r="Q166" s="9" t="s">
        <v>229</v>
      </c>
      <c r="R166" s="8" t="s">
        <v>123</v>
      </c>
      <c r="S166" s="21" t="s">
        <v>1207</v>
      </c>
      <c r="T166" s="21">
        <v>860001942</v>
      </c>
      <c r="U166" s="10" t="s">
        <v>297</v>
      </c>
      <c r="V166" s="21" t="s">
        <v>1209</v>
      </c>
      <c r="W166" s="21">
        <v>4142277</v>
      </c>
      <c r="X166" s="52" t="s">
        <v>1208</v>
      </c>
      <c r="Y166" s="10" t="s">
        <v>31</v>
      </c>
    </row>
    <row r="167" spans="1:25" ht="138" hidden="1" customHeight="1" x14ac:dyDescent="0.2">
      <c r="A167" s="2" t="s">
        <v>1224</v>
      </c>
      <c r="B167" s="22" t="s">
        <v>1222</v>
      </c>
      <c r="C167" s="14" t="s">
        <v>1223</v>
      </c>
      <c r="D167" s="3" t="s">
        <v>1225</v>
      </c>
      <c r="E167" s="4" t="s">
        <v>1206</v>
      </c>
      <c r="F167" s="23">
        <v>12000000</v>
      </c>
      <c r="G167" s="29">
        <v>0</v>
      </c>
      <c r="H167" s="29">
        <v>0</v>
      </c>
      <c r="I167" s="29">
        <v>12000000</v>
      </c>
      <c r="J167" s="29">
        <v>0</v>
      </c>
      <c r="K167" s="29">
        <v>0</v>
      </c>
      <c r="L167" s="29">
        <v>0</v>
      </c>
      <c r="M167" s="29">
        <v>0</v>
      </c>
      <c r="N167" s="29">
        <f t="shared" si="10"/>
        <v>12000000</v>
      </c>
      <c r="O167" s="12">
        <v>44075</v>
      </c>
      <c r="P167" s="12">
        <v>44377</v>
      </c>
      <c r="Q167" s="9" t="s">
        <v>229</v>
      </c>
      <c r="R167" s="8" t="s">
        <v>123</v>
      </c>
      <c r="S167" s="21" t="s">
        <v>1226</v>
      </c>
      <c r="T167" s="21">
        <v>860010268</v>
      </c>
      <c r="U167" s="10" t="s">
        <v>78</v>
      </c>
      <c r="V167" s="21" t="s">
        <v>1228</v>
      </c>
      <c r="W167" s="21">
        <v>2189200</v>
      </c>
      <c r="X167" s="52" t="s">
        <v>1227</v>
      </c>
      <c r="Y167" s="10" t="s">
        <v>31</v>
      </c>
    </row>
    <row r="168" spans="1:25" ht="138" hidden="1" customHeight="1" x14ac:dyDescent="0.2">
      <c r="A168" s="2" t="s">
        <v>1198</v>
      </c>
      <c r="B168" s="22" t="s">
        <v>1220</v>
      </c>
      <c r="C168" s="14" t="s">
        <v>1221</v>
      </c>
      <c r="D168" s="3" t="s">
        <v>1199</v>
      </c>
      <c r="E168" s="4" t="s">
        <v>1200</v>
      </c>
      <c r="F168" s="23">
        <v>14480000</v>
      </c>
      <c r="G168" s="29">
        <v>0</v>
      </c>
      <c r="H168" s="29">
        <v>0</v>
      </c>
      <c r="I168" s="29">
        <v>14480000</v>
      </c>
      <c r="J168" s="29">
        <v>0</v>
      </c>
      <c r="K168" s="29">
        <v>0</v>
      </c>
      <c r="L168" s="29">
        <v>0</v>
      </c>
      <c r="M168" s="29">
        <v>0</v>
      </c>
      <c r="N168" s="29">
        <f t="shared" si="10"/>
        <v>14480000</v>
      </c>
      <c r="O168" s="12">
        <v>44070</v>
      </c>
      <c r="P168" s="12">
        <v>44255</v>
      </c>
      <c r="Q168" s="9" t="s">
        <v>211</v>
      </c>
      <c r="R168" s="8" t="s">
        <v>28</v>
      </c>
      <c r="S168" s="21" t="s">
        <v>1201</v>
      </c>
      <c r="T168" s="21">
        <v>900241832</v>
      </c>
      <c r="U168" s="10" t="s">
        <v>78</v>
      </c>
      <c r="V168" s="21" t="s">
        <v>1203</v>
      </c>
      <c r="W168" s="21">
        <v>9097147</v>
      </c>
      <c r="X168" s="52" t="s">
        <v>1202</v>
      </c>
      <c r="Y168" s="10" t="s">
        <v>31</v>
      </c>
    </row>
    <row r="169" spans="1:25" ht="138" hidden="1" customHeight="1" x14ac:dyDescent="0.2">
      <c r="A169" s="2" t="s">
        <v>1266</v>
      </c>
      <c r="B169" s="22" t="s">
        <v>1370</v>
      </c>
      <c r="C169" s="14" t="s">
        <v>1376</v>
      </c>
      <c r="D169" s="3" t="s">
        <v>1267</v>
      </c>
      <c r="E169" s="4" t="s">
        <v>1200</v>
      </c>
      <c r="F169" s="23">
        <v>570000000</v>
      </c>
      <c r="G169" s="29">
        <v>0</v>
      </c>
      <c r="H169" s="29">
        <v>0</v>
      </c>
      <c r="I169" s="29">
        <v>570000000</v>
      </c>
      <c r="J169" s="29">
        <v>0</v>
      </c>
      <c r="K169" s="29">
        <v>0</v>
      </c>
      <c r="L169" s="29">
        <v>0</v>
      </c>
      <c r="M169" s="29">
        <v>0</v>
      </c>
      <c r="N169" s="29">
        <f t="shared" si="10"/>
        <v>570000000</v>
      </c>
      <c r="O169" s="12">
        <v>44070</v>
      </c>
      <c r="P169" s="12">
        <v>44196</v>
      </c>
      <c r="Q169" s="9" t="s">
        <v>211</v>
      </c>
      <c r="R169" s="8" t="s">
        <v>28</v>
      </c>
      <c r="S169" s="21" t="s">
        <v>1268</v>
      </c>
      <c r="T169" s="21">
        <v>900749719</v>
      </c>
      <c r="U169" s="10" t="s">
        <v>107</v>
      </c>
      <c r="V169" s="21" t="s">
        <v>1269</v>
      </c>
      <c r="W169" s="21">
        <v>7552815</v>
      </c>
      <c r="X169" s="52" t="s">
        <v>1270</v>
      </c>
      <c r="Y169" s="10" t="s">
        <v>31</v>
      </c>
    </row>
    <row r="170" spans="1:25" ht="138" hidden="1" customHeight="1" x14ac:dyDescent="0.2">
      <c r="A170" s="2" t="s">
        <v>1640</v>
      </c>
      <c r="B170" s="22" t="s">
        <v>1652</v>
      </c>
      <c r="C170" s="14" t="s">
        <v>1653</v>
      </c>
      <c r="D170" s="3" t="s">
        <v>1641</v>
      </c>
      <c r="E170" s="4" t="s">
        <v>1642</v>
      </c>
      <c r="F170" s="23">
        <v>7000000</v>
      </c>
      <c r="G170" s="29">
        <v>3500000</v>
      </c>
      <c r="H170" s="29">
        <v>0</v>
      </c>
      <c r="I170" s="29">
        <f>7000000+3500000</f>
        <v>10500000</v>
      </c>
      <c r="J170" s="29">
        <v>0</v>
      </c>
      <c r="K170" s="29">
        <v>0</v>
      </c>
      <c r="L170" s="29">
        <v>0</v>
      </c>
      <c r="M170" s="29">
        <v>0</v>
      </c>
      <c r="N170" s="29">
        <f t="shared" ref="N170" si="11">SUM(I170:M170)</f>
        <v>10500000</v>
      </c>
      <c r="O170" s="12">
        <v>44074</v>
      </c>
      <c r="P170" s="12">
        <v>44135</v>
      </c>
      <c r="Q170" s="9" t="s">
        <v>27</v>
      </c>
      <c r="R170" s="8" t="s">
        <v>28</v>
      </c>
      <c r="S170" s="21" t="s">
        <v>1643</v>
      </c>
      <c r="T170" s="21">
        <v>900151140</v>
      </c>
      <c r="U170" s="21">
        <v>5</v>
      </c>
      <c r="V170" s="21" t="s">
        <v>1644</v>
      </c>
      <c r="W170" s="21">
        <v>2495707</v>
      </c>
      <c r="X170" s="52" t="s">
        <v>1645</v>
      </c>
      <c r="Y170" s="10" t="s">
        <v>31</v>
      </c>
    </row>
    <row r="171" spans="1:25" ht="138" hidden="1" customHeight="1" x14ac:dyDescent="0.2">
      <c r="A171" s="2" t="s">
        <v>1180</v>
      </c>
      <c r="B171" s="22" t="s">
        <v>1218</v>
      </c>
      <c r="C171" s="14" t="s">
        <v>1219</v>
      </c>
      <c r="D171" s="3" t="s">
        <v>1188</v>
      </c>
      <c r="E171" s="4" t="s">
        <v>1189</v>
      </c>
      <c r="F171" s="23">
        <v>70000000</v>
      </c>
      <c r="G171" s="29">
        <v>0</v>
      </c>
      <c r="H171" s="29">
        <v>0</v>
      </c>
      <c r="I171" s="29">
        <v>70000000</v>
      </c>
      <c r="J171" s="29">
        <v>0</v>
      </c>
      <c r="K171" s="29">
        <v>0</v>
      </c>
      <c r="L171" s="29">
        <v>0</v>
      </c>
      <c r="M171" s="29">
        <v>0</v>
      </c>
      <c r="N171" s="29">
        <f t="shared" si="10"/>
        <v>70000000</v>
      </c>
      <c r="O171" s="12">
        <v>44069</v>
      </c>
      <c r="P171" s="12">
        <v>44286</v>
      </c>
      <c r="Q171" s="9" t="s">
        <v>748</v>
      </c>
      <c r="R171" s="8" t="s">
        <v>123</v>
      </c>
      <c r="S171" s="21" t="s">
        <v>1188</v>
      </c>
      <c r="T171" s="21">
        <v>1019011655</v>
      </c>
      <c r="U171" s="10"/>
      <c r="V171" s="21" t="s">
        <v>1190</v>
      </c>
      <c r="W171" s="21">
        <v>3168215720</v>
      </c>
      <c r="X171" s="52" t="s">
        <v>1191</v>
      </c>
      <c r="Y171" s="10" t="s">
        <v>31</v>
      </c>
    </row>
    <row r="172" spans="1:25" ht="138" hidden="1" customHeight="1" x14ac:dyDescent="0.2">
      <c r="A172" s="2" t="s">
        <v>1192</v>
      </c>
      <c r="B172" s="22" t="s">
        <v>1217</v>
      </c>
      <c r="C172" s="14" t="s">
        <v>1216</v>
      </c>
      <c r="D172" s="3" t="s">
        <v>1193</v>
      </c>
      <c r="E172" s="4" t="s">
        <v>1194</v>
      </c>
      <c r="F172" s="23">
        <v>70000000</v>
      </c>
      <c r="G172" s="29">
        <v>25000000</v>
      </c>
      <c r="H172" s="29">
        <v>0</v>
      </c>
      <c r="I172" s="29">
        <f>70000000+25000000</f>
        <v>95000000</v>
      </c>
      <c r="J172" s="29">
        <v>0</v>
      </c>
      <c r="K172" s="29">
        <v>0</v>
      </c>
      <c r="L172" s="29">
        <v>0</v>
      </c>
      <c r="M172" s="29">
        <v>0</v>
      </c>
      <c r="N172" s="29">
        <f t="shared" si="10"/>
        <v>95000000</v>
      </c>
      <c r="O172" s="12">
        <v>44070</v>
      </c>
      <c r="P172" s="12">
        <v>44227</v>
      </c>
      <c r="Q172" s="9" t="s">
        <v>229</v>
      </c>
      <c r="R172" s="8" t="s">
        <v>123</v>
      </c>
      <c r="S172" s="21" t="s">
        <v>1195</v>
      </c>
      <c r="T172" s="21">
        <v>1010187457</v>
      </c>
      <c r="U172" s="10"/>
      <c r="V172" s="21" t="s">
        <v>1196</v>
      </c>
      <c r="W172" s="21">
        <v>3044581000</v>
      </c>
      <c r="X172" s="52" t="s">
        <v>1197</v>
      </c>
      <c r="Y172" s="10" t="s">
        <v>31</v>
      </c>
    </row>
    <row r="173" spans="1:25" ht="138" hidden="1" customHeight="1" x14ac:dyDescent="0.2">
      <c r="A173" s="2" t="s">
        <v>1235</v>
      </c>
      <c r="B173" s="22" t="s">
        <v>1331</v>
      </c>
      <c r="C173" s="14" t="s">
        <v>1330</v>
      </c>
      <c r="D173" s="3" t="s">
        <v>1236</v>
      </c>
      <c r="E173" s="4" t="s">
        <v>1237</v>
      </c>
      <c r="F173" s="23">
        <v>400000000</v>
      </c>
      <c r="G173" s="29">
        <v>50000000</v>
      </c>
      <c r="H173" s="29">
        <v>0</v>
      </c>
      <c r="I173" s="29">
        <v>400000000</v>
      </c>
      <c r="J173" s="29">
        <v>50000000</v>
      </c>
      <c r="K173" s="29">
        <v>0</v>
      </c>
      <c r="L173" s="29">
        <v>0</v>
      </c>
      <c r="M173" s="29">
        <v>0</v>
      </c>
      <c r="N173" s="29">
        <f t="shared" si="10"/>
        <v>450000000</v>
      </c>
      <c r="O173" s="12">
        <v>44075</v>
      </c>
      <c r="P173" s="12">
        <v>44286</v>
      </c>
      <c r="Q173" s="9" t="s">
        <v>1238</v>
      </c>
      <c r="R173" s="8" t="s">
        <v>66</v>
      </c>
      <c r="S173" s="21" t="s">
        <v>1239</v>
      </c>
      <c r="T173" s="21">
        <v>860035992</v>
      </c>
      <c r="U173" s="10" t="s">
        <v>239</v>
      </c>
      <c r="V173" s="21" t="s">
        <v>1240</v>
      </c>
      <c r="W173" s="21">
        <v>6672717</v>
      </c>
      <c r="X173" s="52" t="s">
        <v>1241</v>
      </c>
      <c r="Y173" s="10" t="s">
        <v>31</v>
      </c>
    </row>
    <row r="174" spans="1:25" ht="138" hidden="1" customHeight="1" x14ac:dyDescent="0.2">
      <c r="A174" s="2" t="s">
        <v>1229</v>
      </c>
      <c r="B174" s="22" t="s">
        <v>1318</v>
      </c>
      <c r="C174" s="14" t="s">
        <v>1319</v>
      </c>
      <c r="D174" s="3" t="s">
        <v>247</v>
      </c>
      <c r="E174" s="4" t="s">
        <v>1230</v>
      </c>
      <c r="F174" s="23">
        <v>12000000</v>
      </c>
      <c r="G174" s="29">
        <v>0</v>
      </c>
      <c r="H174" s="29">
        <v>0</v>
      </c>
      <c r="I174" s="29">
        <v>12000000</v>
      </c>
      <c r="J174" s="29">
        <v>0</v>
      </c>
      <c r="K174" s="29">
        <v>0</v>
      </c>
      <c r="L174" s="29">
        <v>0</v>
      </c>
      <c r="M174" s="29">
        <v>0</v>
      </c>
      <c r="N174" s="29">
        <f t="shared" si="10"/>
        <v>12000000</v>
      </c>
      <c r="O174" s="12">
        <v>44076</v>
      </c>
      <c r="P174" s="12">
        <v>44196</v>
      </c>
      <c r="Q174" s="9" t="s">
        <v>943</v>
      </c>
      <c r="R174" s="8" t="s">
        <v>66</v>
      </c>
      <c r="S174" s="21" t="s">
        <v>250</v>
      </c>
      <c r="T174" s="21">
        <v>811019499</v>
      </c>
      <c r="U174" s="10" t="s">
        <v>107</v>
      </c>
      <c r="V174" s="21" t="s">
        <v>251</v>
      </c>
      <c r="W174" s="21">
        <v>2684904</v>
      </c>
      <c r="X174" s="52" t="s">
        <v>252</v>
      </c>
      <c r="Y174" s="10" t="s">
        <v>31</v>
      </c>
    </row>
    <row r="175" spans="1:25" ht="138" hidden="1" customHeight="1" x14ac:dyDescent="0.2">
      <c r="A175" s="2" t="s">
        <v>1242</v>
      </c>
      <c r="B175" s="22" t="s">
        <v>1318</v>
      </c>
      <c r="C175" s="14" t="s">
        <v>1319</v>
      </c>
      <c r="D175" s="3" t="s">
        <v>1243</v>
      </c>
      <c r="E175" s="4" t="s">
        <v>1230</v>
      </c>
      <c r="F175" s="23">
        <v>10000000</v>
      </c>
      <c r="G175" s="29">
        <v>0</v>
      </c>
      <c r="H175" s="29">
        <v>0</v>
      </c>
      <c r="I175" s="29">
        <v>10000000</v>
      </c>
      <c r="J175" s="29">
        <v>0</v>
      </c>
      <c r="K175" s="29">
        <v>0</v>
      </c>
      <c r="L175" s="29">
        <v>0</v>
      </c>
      <c r="M175" s="29">
        <v>0</v>
      </c>
      <c r="N175" s="29">
        <f t="shared" si="10"/>
        <v>10000000</v>
      </c>
      <c r="O175" s="12">
        <v>44078</v>
      </c>
      <c r="P175" s="12">
        <v>44196</v>
      </c>
      <c r="Q175" s="9" t="s">
        <v>1244</v>
      </c>
      <c r="R175" s="8" t="s">
        <v>66</v>
      </c>
      <c r="S175" s="21" t="s">
        <v>1245</v>
      </c>
      <c r="T175" s="21">
        <v>900165460</v>
      </c>
      <c r="U175" s="10" t="s">
        <v>297</v>
      </c>
      <c r="V175" s="21" t="s">
        <v>1247</v>
      </c>
      <c r="W175" s="21">
        <v>2253344</v>
      </c>
      <c r="X175" s="52" t="s">
        <v>1246</v>
      </c>
      <c r="Y175" s="10" t="s">
        <v>31</v>
      </c>
    </row>
    <row r="176" spans="1:25" ht="138" hidden="1" customHeight="1" x14ac:dyDescent="0.2">
      <c r="A176" s="2" t="s">
        <v>1231</v>
      </c>
      <c r="B176" s="22" t="s">
        <v>1318</v>
      </c>
      <c r="C176" s="14" t="s">
        <v>1319</v>
      </c>
      <c r="D176" s="3" t="s">
        <v>1232</v>
      </c>
      <c r="E176" s="4" t="s">
        <v>1230</v>
      </c>
      <c r="F176" s="23">
        <v>8000000</v>
      </c>
      <c r="G176" s="29">
        <v>0</v>
      </c>
      <c r="H176" s="29">
        <v>0</v>
      </c>
      <c r="I176" s="29">
        <v>8000000</v>
      </c>
      <c r="J176" s="29">
        <v>0</v>
      </c>
      <c r="K176" s="29">
        <v>0</v>
      </c>
      <c r="L176" s="29">
        <v>0</v>
      </c>
      <c r="M176" s="29">
        <v>0</v>
      </c>
      <c r="N176" s="29">
        <f t="shared" si="10"/>
        <v>8000000</v>
      </c>
      <c r="O176" s="12">
        <v>44076</v>
      </c>
      <c r="P176" s="12">
        <v>44196</v>
      </c>
      <c r="Q176" s="9" t="s">
        <v>943</v>
      </c>
      <c r="R176" s="8" t="s">
        <v>66</v>
      </c>
      <c r="S176" s="21" t="s">
        <v>1233</v>
      </c>
      <c r="T176" s="21">
        <v>860506831</v>
      </c>
      <c r="U176" s="10" t="s">
        <v>107</v>
      </c>
      <c r="V176" s="21" t="s">
        <v>429</v>
      </c>
      <c r="W176" s="21">
        <v>6583100</v>
      </c>
      <c r="X176" s="52" t="s">
        <v>430</v>
      </c>
      <c r="Y176" s="10" t="s">
        <v>31</v>
      </c>
    </row>
    <row r="177" spans="1:25" ht="138" hidden="1" customHeight="1" x14ac:dyDescent="0.2">
      <c r="A177" s="2" t="s">
        <v>1260</v>
      </c>
      <c r="B177" s="22" t="s">
        <v>1318</v>
      </c>
      <c r="C177" s="14" t="s">
        <v>1319</v>
      </c>
      <c r="D177" s="3" t="s">
        <v>1261</v>
      </c>
      <c r="E177" s="4" t="s">
        <v>1230</v>
      </c>
      <c r="F177" s="23">
        <v>5000000</v>
      </c>
      <c r="G177" s="29">
        <v>0</v>
      </c>
      <c r="H177" s="29">
        <v>0</v>
      </c>
      <c r="I177" s="29">
        <v>5000000</v>
      </c>
      <c r="J177" s="29">
        <v>0</v>
      </c>
      <c r="K177" s="29">
        <v>0</v>
      </c>
      <c r="L177" s="29">
        <v>0</v>
      </c>
      <c r="M177" s="29">
        <v>0</v>
      </c>
      <c r="N177" s="29">
        <f t="shared" si="10"/>
        <v>5000000</v>
      </c>
      <c r="O177" s="12">
        <v>44021</v>
      </c>
      <c r="P177" s="12">
        <v>44196</v>
      </c>
      <c r="Q177" s="9" t="s">
        <v>1262</v>
      </c>
      <c r="R177" s="8" t="s">
        <v>66</v>
      </c>
      <c r="S177" s="21" t="s">
        <v>1263</v>
      </c>
      <c r="T177" s="21">
        <v>800108708</v>
      </c>
      <c r="U177" s="10" t="s">
        <v>81</v>
      </c>
      <c r="V177" s="21" t="s">
        <v>1264</v>
      </c>
      <c r="W177" s="21">
        <v>5240015</v>
      </c>
      <c r="X177" s="52" t="s">
        <v>1265</v>
      </c>
      <c r="Y177" s="10" t="s">
        <v>31</v>
      </c>
    </row>
    <row r="178" spans="1:25" ht="138" hidden="1" customHeight="1" x14ac:dyDescent="0.2">
      <c r="A178" s="2" t="s">
        <v>1385</v>
      </c>
      <c r="B178" s="22" t="s">
        <v>1414</v>
      </c>
      <c r="C178" s="14" t="s">
        <v>1415</v>
      </c>
      <c r="D178" s="3" t="s">
        <v>492</v>
      </c>
      <c r="E178" s="4" t="s">
        <v>1386</v>
      </c>
      <c r="F178" s="23">
        <v>5000000</v>
      </c>
      <c r="G178" s="29">
        <v>0</v>
      </c>
      <c r="H178" s="29">
        <v>0</v>
      </c>
      <c r="I178" s="29">
        <v>5000000</v>
      </c>
      <c r="J178" s="29">
        <v>0</v>
      </c>
      <c r="K178" s="29">
        <v>0</v>
      </c>
      <c r="L178" s="29">
        <v>0</v>
      </c>
      <c r="M178" s="29">
        <v>0</v>
      </c>
      <c r="N178" s="29">
        <f>SUM(I178:M178)</f>
        <v>5000000</v>
      </c>
      <c r="O178" s="12">
        <v>44105</v>
      </c>
      <c r="P178" s="12">
        <v>44377</v>
      </c>
      <c r="Q178" s="9" t="s">
        <v>1028</v>
      </c>
      <c r="R178" s="8" t="s">
        <v>28</v>
      </c>
      <c r="S178" s="21" t="s">
        <v>495</v>
      </c>
      <c r="T178" s="21">
        <v>830004892</v>
      </c>
      <c r="U178" s="10" t="s">
        <v>239</v>
      </c>
      <c r="V178" s="21" t="s">
        <v>496</v>
      </c>
      <c r="W178" s="21">
        <v>7568787</v>
      </c>
      <c r="X178" s="52" t="s">
        <v>497</v>
      </c>
      <c r="Y178" s="10" t="s">
        <v>31</v>
      </c>
    </row>
    <row r="179" spans="1:25" ht="138" hidden="1" customHeight="1" x14ac:dyDescent="0.2">
      <c r="A179" s="2" t="s">
        <v>1342</v>
      </c>
      <c r="B179" s="22" t="s">
        <v>1369</v>
      </c>
      <c r="C179" s="14" t="s">
        <v>1375</v>
      </c>
      <c r="D179" s="3" t="s">
        <v>1343</v>
      </c>
      <c r="E179" s="4" t="s">
        <v>1344</v>
      </c>
      <c r="F179" s="23">
        <v>5000000</v>
      </c>
      <c r="G179" s="29">
        <v>0</v>
      </c>
      <c r="H179" s="29">
        <v>0</v>
      </c>
      <c r="I179" s="29">
        <v>5000000</v>
      </c>
      <c r="J179" s="29">
        <v>0</v>
      </c>
      <c r="K179" s="29">
        <v>0</v>
      </c>
      <c r="L179" s="29">
        <v>0</v>
      </c>
      <c r="M179" s="29">
        <v>0</v>
      </c>
      <c r="N179" s="29">
        <f t="shared" si="10"/>
        <v>5000000</v>
      </c>
      <c r="O179" s="12">
        <v>44097</v>
      </c>
      <c r="P179" s="12">
        <v>44377</v>
      </c>
      <c r="Q179" s="9" t="s">
        <v>984</v>
      </c>
      <c r="R179" s="8" t="s">
        <v>28</v>
      </c>
      <c r="S179" s="21" t="s">
        <v>1345</v>
      </c>
      <c r="T179" s="21">
        <v>811001713</v>
      </c>
      <c r="U179" s="10" t="s">
        <v>78</v>
      </c>
      <c r="V179" s="21" t="s">
        <v>1347</v>
      </c>
      <c r="W179" s="21">
        <v>2330808</v>
      </c>
      <c r="X179" s="52" t="s">
        <v>1346</v>
      </c>
      <c r="Y179" s="10" t="s">
        <v>31</v>
      </c>
    </row>
    <row r="180" spans="1:25" ht="138" hidden="1" customHeight="1" x14ac:dyDescent="0.2">
      <c r="A180" s="2" t="s">
        <v>1248</v>
      </c>
      <c r="B180" s="22" t="s">
        <v>1320</v>
      </c>
      <c r="C180" s="14" t="s">
        <v>1322</v>
      </c>
      <c r="D180" s="3" t="s">
        <v>1249</v>
      </c>
      <c r="E180" s="4" t="s">
        <v>1250</v>
      </c>
      <c r="F180" s="23">
        <v>23100000</v>
      </c>
      <c r="G180" s="29">
        <v>0</v>
      </c>
      <c r="H180" s="29">
        <v>0</v>
      </c>
      <c r="I180" s="29">
        <v>23100000</v>
      </c>
      <c r="J180" s="29">
        <v>0</v>
      </c>
      <c r="K180" s="29">
        <v>0</v>
      </c>
      <c r="L180" s="29">
        <v>0</v>
      </c>
      <c r="M180" s="29">
        <v>0</v>
      </c>
      <c r="N180" s="29">
        <f t="shared" si="10"/>
        <v>23100000</v>
      </c>
      <c r="O180" s="12">
        <v>44081</v>
      </c>
      <c r="P180" s="12">
        <v>44196</v>
      </c>
      <c r="Q180" s="9" t="s">
        <v>74</v>
      </c>
      <c r="R180" s="8" t="s">
        <v>66</v>
      </c>
      <c r="S180" s="21" t="s">
        <v>1251</v>
      </c>
      <c r="T180" s="21">
        <v>900500349</v>
      </c>
      <c r="U180" s="10" t="s">
        <v>196</v>
      </c>
      <c r="V180" s="21" t="s">
        <v>1252</v>
      </c>
      <c r="W180" s="21">
        <v>5415413</v>
      </c>
      <c r="X180" s="52" t="s">
        <v>1253</v>
      </c>
      <c r="Y180" s="10" t="s">
        <v>31</v>
      </c>
    </row>
    <row r="181" spans="1:25" ht="138" customHeight="1" x14ac:dyDescent="0.2">
      <c r="A181" s="2" t="s">
        <v>1490</v>
      </c>
      <c r="B181" s="22" t="s">
        <v>1525</v>
      </c>
      <c r="C181" s="14" t="s">
        <v>1526</v>
      </c>
      <c r="D181" s="3" t="s">
        <v>1491</v>
      </c>
      <c r="E181" s="4" t="s">
        <v>1492</v>
      </c>
      <c r="F181" s="23">
        <v>30000000</v>
      </c>
      <c r="G181" s="29">
        <v>15000000</v>
      </c>
      <c r="H181" s="29">
        <v>0</v>
      </c>
      <c r="I181" s="29">
        <v>30000000</v>
      </c>
      <c r="J181" s="29">
        <v>15000000</v>
      </c>
      <c r="K181" s="29">
        <v>0</v>
      </c>
      <c r="L181" s="29">
        <v>0</v>
      </c>
      <c r="M181" s="29">
        <v>0</v>
      </c>
      <c r="N181" s="29">
        <f t="shared" ref="N181" si="12">SUM(I181:M181)</f>
        <v>45000000</v>
      </c>
      <c r="O181" s="12">
        <v>44119</v>
      </c>
      <c r="P181" s="12">
        <v>44530</v>
      </c>
      <c r="Q181" s="9" t="s">
        <v>1402</v>
      </c>
      <c r="R181" s="8" t="s">
        <v>28</v>
      </c>
      <c r="S181" s="21" t="s">
        <v>1493</v>
      </c>
      <c r="T181" s="21">
        <v>800244270</v>
      </c>
      <c r="U181" s="21">
        <v>1</v>
      </c>
      <c r="V181" s="21" t="s">
        <v>1494</v>
      </c>
      <c r="W181" s="21" t="s">
        <v>1496</v>
      </c>
      <c r="X181" s="52" t="s">
        <v>1495</v>
      </c>
      <c r="Y181" s="10" t="s">
        <v>1462</v>
      </c>
    </row>
    <row r="182" spans="1:25" ht="138" hidden="1" customHeight="1" x14ac:dyDescent="0.2">
      <c r="A182" s="2" t="s">
        <v>1296</v>
      </c>
      <c r="B182" s="22" t="s">
        <v>1321</v>
      </c>
      <c r="C182" s="14" t="s">
        <v>1323</v>
      </c>
      <c r="D182" s="3" t="s">
        <v>1297</v>
      </c>
      <c r="E182" s="4" t="s">
        <v>1298</v>
      </c>
      <c r="F182" s="23">
        <v>13440000</v>
      </c>
      <c r="G182" s="29">
        <v>0</v>
      </c>
      <c r="H182" s="29">
        <v>0</v>
      </c>
      <c r="I182" s="29">
        <v>13440000</v>
      </c>
      <c r="J182" s="29">
        <v>0</v>
      </c>
      <c r="K182" s="29">
        <v>0</v>
      </c>
      <c r="L182" s="29">
        <v>0</v>
      </c>
      <c r="M182" s="29">
        <v>0</v>
      </c>
      <c r="N182" s="29">
        <f t="shared" si="10"/>
        <v>13440000</v>
      </c>
      <c r="O182" s="12">
        <v>44088</v>
      </c>
      <c r="P182" s="12">
        <v>44134</v>
      </c>
      <c r="Q182" s="9" t="s">
        <v>1299</v>
      </c>
      <c r="R182" s="8" t="s">
        <v>28</v>
      </c>
      <c r="S182" s="21" t="s">
        <v>1300</v>
      </c>
      <c r="T182" s="21">
        <v>3054873</v>
      </c>
      <c r="U182" s="10"/>
      <c r="V182" s="21" t="s">
        <v>1302</v>
      </c>
      <c r="W182" s="21">
        <v>3112558384</v>
      </c>
      <c r="X182" s="52" t="s">
        <v>1301</v>
      </c>
      <c r="Y182" s="10" t="s">
        <v>31</v>
      </c>
    </row>
    <row r="183" spans="1:25" ht="138" hidden="1" customHeight="1" x14ac:dyDescent="0.2">
      <c r="A183" s="2" t="s">
        <v>1280</v>
      </c>
      <c r="B183" s="22" t="s">
        <v>1324</v>
      </c>
      <c r="C183" s="14" t="s">
        <v>1325</v>
      </c>
      <c r="D183" s="3" t="s">
        <v>1281</v>
      </c>
      <c r="E183" s="4" t="s">
        <v>1282</v>
      </c>
      <c r="F183" s="23">
        <v>57000000</v>
      </c>
      <c r="G183" s="29">
        <v>0</v>
      </c>
      <c r="H183" s="29">
        <v>0</v>
      </c>
      <c r="I183" s="29">
        <v>57000000</v>
      </c>
      <c r="J183" s="29">
        <v>0</v>
      </c>
      <c r="K183" s="29">
        <v>0</v>
      </c>
      <c r="L183" s="29">
        <v>0</v>
      </c>
      <c r="M183" s="29">
        <v>0</v>
      </c>
      <c r="N183" s="29">
        <f t="shared" ref="N183:N196" si="13">SUM(I183:M183)</f>
        <v>57000000</v>
      </c>
      <c r="O183" s="12">
        <v>44082</v>
      </c>
      <c r="P183" s="12">
        <v>44196</v>
      </c>
      <c r="Q183" s="9" t="s">
        <v>486</v>
      </c>
      <c r="R183" s="8" t="s">
        <v>28</v>
      </c>
      <c r="S183" s="21" t="s">
        <v>1283</v>
      </c>
      <c r="T183" s="21">
        <v>860451304</v>
      </c>
      <c r="U183" s="10" t="s">
        <v>161</v>
      </c>
      <c r="V183" s="21" t="s">
        <v>1284</v>
      </c>
      <c r="W183" s="21">
        <v>2900093</v>
      </c>
      <c r="X183" s="52" t="s">
        <v>1285</v>
      </c>
      <c r="Y183" s="10" t="s">
        <v>31</v>
      </c>
    </row>
    <row r="184" spans="1:25" ht="103.5" hidden="1" customHeight="1" x14ac:dyDescent="0.2">
      <c r="A184" s="2" t="s">
        <v>1348</v>
      </c>
      <c r="B184" s="22" t="s">
        <v>1368</v>
      </c>
      <c r="C184" s="14" t="s">
        <v>1374</v>
      </c>
      <c r="D184" s="3" t="s">
        <v>1350</v>
      </c>
      <c r="E184" s="4" t="s">
        <v>1349</v>
      </c>
      <c r="F184" s="23">
        <v>14261340</v>
      </c>
      <c r="G184" s="29">
        <v>0</v>
      </c>
      <c r="H184" s="29">
        <v>0</v>
      </c>
      <c r="I184" s="29">
        <v>14261340</v>
      </c>
      <c r="J184" s="29">
        <v>0</v>
      </c>
      <c r="K184" s="29">
        <v>0</v>
      </c>
      <c r="L184" s="29">
        <v>0</v>
      </c>
      <c r="M184" s="29">
        <v>0</v>
      </c>
      <c r="N184" s="29">
        <f t="shared" si="13"/>
        <v>14261340</v>
      </c>
      <c r="O184" s="12">
        <v>44096</v>
      </c>
      <c r="P184" s="12">
        <v>44104</v>
      </c>
      <c r="Q184" s="9" t="s">
        <v>1351</v>
      </c>
      <c r="R184" s="8" t="s">
        <v>123</v>
      </c>
      <c r="S184" s="21" t="s">
        <v>1352</v>
      </c>
      <c r="T184" s="21">
        <v>800123415</v>
      </c>
      <c r="U184" s="10" t="s">
        <v>81</v>
      </c>
      <c r="V184" s="21" t="s">
        <v>1353</v>
      </c>
      <c r="W184" s="21">
        <v>6110828</v>
      </c>
      <c r="X184" s="52" t="s">
        <v>1354</v>
      </c>
      <c r="Y184" s="10" t="s">
        <v>31</v>
      </c>
    </row>
    <row r="185" spans="1:25" ht="103.5" hidden="1" customHeight="1" x14ac:dyDescent="0.2">
      <c r="A185" s="2" t="s">
        <v>1292</v>
      </c>
      <c r="B185" s="22" t="s">
        <v>1326</v>
      </c>
      <c r="C185" s="14" t="s">
        <v>1327</v>
      </c>
      <c r="D185" s="3" t="s">
        <v>1293</v>
      </c>
      <c r="E185" s="4" t="s">
        <v>1189</v>
      </c>
      <c r="F185" s="23">
        <v>70000000</v>
      </c>
      <c r="G185" s="29">
        <v>0</v>
      </c>
      <c r="H185" s="29">
        <v>0</v>
      </c>
      <c r="I185" s="29">
        <v>70000000</v>
      </c>
      <c r="J185" s="29">
        <v>0</v>
      </c>
      <c r="K185" s="29">
        <v>0</v>
      </c>
      <c r="L185" s="29">
        <v>0</v>
      </c>
      <c r="M185" s="29">
        <v>0</v>
      </c>
      <c r="N185" s="29">
        <f t="shared" si="13"/>
        <v>70000000</v>
      </c>
      <c r="O185" s="12">
        <v>44085</v>
      </c>
      <c r="P185" s="12">
        <v>44227</v>
      </c>
      <c r="Q185" s="9" t="s">
        <v>229</v>
      </c>
      <c r="R185" s="8" t="s">
        <v>123</v>
      </c>
      <c r="S185" s="21" t="s">
        <v>1293</v>
      </c>
      <c r="T185" s="21">
        <v>80399430</v>
      </c>
      <c r="U185" s="10"/>
      <c r="V185" s="21" t="s">
        <v>1294</v>
      </c>
      <c r="W185" s="21">
        <v>3115617896</v>
      </c>
      <c r="X185" s="52" t="s">
        <v>1295</v>
      </c>
      <c r="Y185" s="10" t="s">
        <v>31</v>
      </c>
    </row>
    <row r="186" spans="1:25" ht="103.5" hidden="1" customHeight="1" x14ac:dyDescent="0.2">
      <c r="A186" s="2" t="s">
        <v>1336</v>
      </c>
      <c r="B186" s="22" t="s">
        <v>1367</v>
      </c>
      <c r="C186" s="14" t="s">
        <v>1373</v>
      </c>
      <c r="D186" s="3" t="s">
        <v>1039</v>
      </c>
      <c r="E186" s="4" t="s">
        <v>1337</v>
      </c>
      <c r="F186" s="23">
        <v>189000000</v>
      </c>
      <c r="G186" s="29">
        <v>0</v>
      </c>
      <c r="H186" s="29">
        <v>0</v>
      </c>
      <c r="I186" s="29">
        <v>189000000</v>
      </c>
      <c r="J186" s="29">
        <v>0</v>
      </c>
      <c r="K186" s="29">
        <v>0</v>
      </c>
      <c r="L186" s="29">
        <v>0</v>
      </c>
      <c r="M186" s="29">
        <v>0</v>
      </c>
      <c r="N186" s="29">
        <f>SUM(I186:M186)</f>
        <v>189000000</v>
      </c>
      <c r="O186" s="12">
        <v>44088</v>
      </c>
      <c r="P186" s="12">
        <v>44196</v>
      </c>
      <c r="Q186" s="9" t="s">
        <v>1338</v>
      </c>
      <c r="R186" s="8" t="s">
        <v>28</v>
      </c>
      <c r="S186" s="21" t="s">
        <v>1042</v>
      </c>
      <c r="T186" s="21">
        <v>830083023</v>
      </c>
      <c r="U186" s="10" t="s">
        <v>148</v>
      </c>
      <c r="V186" s="21" t="s">
        <v>1043</v>
      </c>
      <c r="W186" s="21">
        <v>2263134</v>
      </c>
      <c r="X186" s="52" t="s">
        <v>1044</v>
      </c>
      <c r="Y186" s="10" t="s">
        <v>31</v>
      </c>
    </row>
    <row r="187" spans="1:25" ht="138" hidden="1" customHeight="1" x14ac:dyDescent="0.2">
      <c r="A187" s="2" t="s">
        <v>1306</v>
      </c>
      <c r="B187" s="22" t="s">
        <v>1332</v>
      </c>
      <c r="C187" s="14" t="s">
        <v>1333</v>
      </c>
      <c r="D187" s="3" t="s">
        <v>1307</v>
      </c>
      <c r="E187" s="4" t="s">
        <v>1308</v>
      </c>
      <c r="F187" s="23">
        <v>89707906</v>
      </c>
      <c r="G187" s="29">
        <v>0</v>
      </c>
      <c r="H187" s="29">
        <v>0</v>
      </c>
      <c r="I187" s="29">
        <v>89707906</v>
      </c>
      <c r="J187" s="29">
        <v>0</v>
      </c>
      <c r="K187" s="29">
        <v>0</v>
      </c>
      <c r="L187" s="29">
        <v>0</v>
      </c>
      <c r="M187" s="29">
        <v>0</v>
      </c>
      <c r="N187" s="29">
        <f>SUM(I187:M187)</f>
        <v>89707906</v>
      </c>
      <c r="O187" s="12">
        <v>44083</v>
      </c>
      <c r="P187" s="12">
        <v>44196</v>
      </c>
      <c r="Q187" s="9" t="s">
        <v>890</v>
      </c>
      <c r="R187" s="8" t="s">
        <v>28</v>
      </c>
      <c r="S187" s="21" t="s">
        <v>1309</v>
      </c>
      <c r="T187" s="21">
        <v>901209853</v>
      </c>
      <c r="U187" s="10" t="s">
        <v>81</v>
      </c>
      <c r="V187" s="21" t="s">
        <v>1311</v>
      </c>
      <c r="W187" s="21">
        <v>3106283759</v>
      </c>
      <c r="X187" s="52" t="s">
        <v>1310</v>
      </c>
      <c r="Y187" s="10" t="s">
        <v>31</v>
      </c>
    </row>
    <row r="188" spans="1:25" ht="117" hidden="1" customHeight="1" x14ac:dyDescent="0.2">
      <c r="A188" s="2" t="s">
        <v>1303</v>
      </c>
      <c r="B188" s="22" t="s">
        <v>1328</v>
      </c>
      <c r="C188" s="14" t="s">
        <v>1329</v>
      </c>
      <c r="D188" s="3" t="s">
        <v>1305</v>
      </c>
      <c r="E188" s="4" t="s">
        <v>1304</v>
      </c>
      <c r="F188" s="23">
        <v>118881000</v>
      </c>
      <c r="G188" s="29">
        <v>0</v>
      </c>
      <c r="H188" s="29">
        <v>0</v>
      </c>
      <c r="I188" s="29">
        <v>118881000</v>
      </c>
      <c r="J188" s="29">
        <v>0</v>
      </c>
      <c r="K188" s="29">
        <v>0</v>
      </c>
      <c r="L188" s="29">
        <v>0</v>
      </c>
      <c r="M188" s="29">
        <v>0</v>
      </c>
      <c r="N188" s="29">
        <f t="shared" si="13"/>
        <v>118881000</v>
      </c>
      <c r="O188" s="12">
        <v>44088</v>
      </c>
      <c r="P188" s="12">
        <v>44196</v>
      </c>
      <c r="Q188" s="9" t="s">
        <v>200</v>
      </c>
      <c r="R188" s="8" t="s">
        <v>28</v>
      </c>
      <c r="S188" s="21" t="s">
        <v>201</v>
      </c>
      <c r="T188" s="21">
        <v>800149562</v>
      </c>
      <c r="U188" s="10" t="s">
        <v>96</v>
      </c>
      <c r="V188" s="21" t="s">
        <v>202</v>
      </c>
      <c r="W188" s="21">
        <v>7560520</v>
      </c>
      <c r="X188" s="52" t="s">
        <v>203</v>
      </c>
      <c r="Y188" s="10" t="s">
        <v>31</v>
      </c>
    </row>
    <row r="189" spans="1:25" ht="128.25" customHeight="1" x14ac:dyDescent="0.2">
      <c r="A189" s="2" t="s">
        <v>1510</v>
      </c>
      <c r="B189" s="22" t="s">
        <v>1527</v>
      </c>
      <c r="C189" s="14" t="s">
        <v>1528</v>
      </c>
      <c r="D189" s="3" t="s">
        <v>533</v>
      </c>
      <c r="E189" s="4" t="s">
        <v>1511</v>
      </c>
      <c r="F189" s="23">
        <v>15000000</v>
      </c>
      <c r="G189" s="38">
        <v>7500000</v>
      </c>
      <c r="H189" s="29">
        <v>0</v>
      </c>
      <c r="I189" s="29">
        <f>15000000+7500000</f>
        <v>22500000</v>
      </c>
      <c r="J189" s="29">
        <v>0</v>
      </c>
      <c r="K189" s="29">
        <v>0</v>
      </c>
      <c r="L189" s="29">
        <v>0</v>
      </c>
      <c r="M189" s="29">
        <v>0</v>
      </c>
      <c r="N189" s="29">
        <f t="shared" si="13"/>
        <v>22500000</v>
      </c>
      <c r="O189" s="12">
        <v>44097</v>
      </c>
      <c r="P189" s="12">
        <v>44530</v>
      </c>
      <c r="Q189" s="9" t="s">
        <v>1402</v>
      </c>
      <c r="R189" s="8" t="s">
        <v>28</v>
      </c>
      <c r="S189" s="21" t="s">
        <v>535</v>
      </c>
      <c r="T189" s="21">
        <v>900343346</v>
      </c>
      <c r="U189" s="21">
        <v>1</v>
      </c>
      <c r="V189" s="21" t="s">
        <v>536</v>
      </c>
      <c r="W189" s="21">
        <v>8125007</v>
      </c>
      <c r="X189" s="52" t="s">
        <v>537</v>
      </c>
      <c r="Y189" s="10" t="s">
        <v>1509</v>
      </c>
    </row>
    <row r="190" spans="1:25" ht="112.5" hidden="1" customHeight="1" x14ac:dyDescent="0.2">
      <c r="A190" s="2" t="s">
        <v>1512</v>
      </c>
      <c r="B190" s="22" t="s">
        <v>1529</v>
      </c>
      <c r="C190" s="14" t="s">
        <v>1530</v>
      </c>
      <c r="D190" s="3" t="s">
        <v>1513</v>
      </c>
      <c r="E190" s="4" t="s">
        <v>1514</v>
      </c>
      <c r="F190" s="23">
        <v>35000000</v>
      </c>
      <c r="G190" s="29">
        <v>0</v>
      </c>
      <c r="H190" s="29">
        <v>0</v>
      </c>
      <c r="I190" s="29">
        <v>35000000</v>
      </c>
      <c r="J190" s="29">
        <v>0</v>
      </c>
      <c r="K190" s="29">
        <v>0</v>
      </c>
      <c r="L190" s="29">
        <v>0</v>
      </c>
      <c r="M190" s="29">
        <v>0</v>
      </c>
      <c r="N190" s="29">
        <f t="shared" ref="N190" si="14">SUM(I190:M190)</f>
        <v>35000000</v>
      </c>
      <c r="O190" s="12">
        <v>44092</v>
      </c>
      <c r="P190" s="12">
        <v>44196</v>
      </c>
      <c r="Q190" s="9" t="s">
        <v>1402</v>
      </c>
      <c r="R190" s="8" t="s">
        <v>28</v>
      </c>
      <c r="S190" s="21" t="s">
        <v>1515</v>
      </c>
      <c r="T190" s="21">
        <v>890942914</v>
      </c>
      <c r="U190" s="21">
        <v>8</v>
      </c>
      <c r="V190" s="21" t="s">
        <v>1516</v>
      </c>
      <c r="W190" s="21" t="s">
        <v>1580</v>
      </c>
      <c r="X190" s="52" t="s">
        <v>1517</v>
      </c>
      <c r="Y190" s="10" t="s">
        <v>1509</v>
      </c>
    </row>
    <row r="191" spans="1:25" ht="111" hidden="1" customHeight="1" x14ac:dyDescent="0.2">
      <c r="A191" s="2" t="s">
        <v>1575</v>
      </c>
      <c r="B191" s="22" t="s">
        <v>1654</v>
      </c>
      <c r="C191" s="31" t="s">
        <v>1655</v>
      </c>
      <c r="D191" s="3" t="s">
        <v>1576</v>
      </c>
      <c r="E191" s="4" t="s">
        <v>1577</v>
      </c>
      <c r="F191" s="23">
        <v>364900000</v>
      </c>
      <c r="G191" s="29">
        <v>0</v>
      </c>
      <c r="H191" s="29">
        <v>0</v>
      </c>
      <c r="I191" s="29">
        <v>364900000</v>
      </c>
      <c r="J191" s="29">
        <v>0</v>
      </c>
      <c r="K191" s="29">
        <v>0</v>
      </c>
      <c r="L191" s="29">
        <v>0</v>
      </c>
      <c r="M191" s="29">
        <v>0</v>
      </c>
      <c r="N191" s="29">
        <f t="shared" ref="N191" si="15">SUM(I191:M191)</f>
        <v>364900000</v>
      </c>
      <c r="O191" s="12">
        <v>44091</v>
      </c>
      <c r="P191" s="12">
        <v>44195</v>
      </c>
      <c r="Q191" s="9" t="s">
        <v>377</v>
      </c>
      <c r="R191" s="8" t="s">
        <v>28</v>
      </c>
      <c r="S191" s="21" t="s">
        <v>1578</v>
      </c>
      <c r="T191" s="21">
        <v>800143512</v>
      </c>
      <c r="U191" s="21">
        <v>5</v>
      </c>
      <c r="V191" s="21" t="s">
        <v>1579</v>
      </c>
      <c r="W191" s="21">
        <v>6851520</v>
      </c>
      <c r="X191" s="52" t="s">
        <v>1581</v>
      </c>
      <c r="Y191" s="21" t="s">
        <v>31</v>
      </c>
    </row>
    <row r="192" spans="1:25" ht="102" hidden="1" customHeight="1" x14ac:dyDescent="0.2">
      <c r="A192" s="2" t="s">
        <v>1387</v>
      </c>
      <c r="B192" s="22" t="s">
        <v>1412</v>
      </c>
      <c r="C192" s="14" t="s">
        <v>1413</v>
      </c>
      <c r="D192" s="3" t="s">
        <v>1388</v>
      </c>
      <c r="E192" s="4" t="s">
        <v>1389</v>
      </c>
      <c r="F192" s="23">
        <v>50000000</v>
      </c>
      <c r="G192" s="29">
        <v>0</v>
      </c>
      <c r="H192" s="29">
        <v>0</v>
      </c>
      <c r="I192" s="29">
        <v>50000000</v>
      </c>
      <c r="J192" s="29">
        <v>0</v>
      </c>
      <c r="K192" s="29">
        <v>0</v>
      </c>
      <c r="L192" s="29">
        <v>0</v>
      </c>
      <c r="M192" s="29">
        <v>0</v>
      </c>
      <c r="N192" s="29">
        <f>SUM(I192:M192)</f>
        <v>50000000</v>
      </c>
      <c r="O192" s="12">
        <v>44103</v>
      </c>
      <c r="P192" s="12">
        <v>44377</v>
      </c>
      <c r="Q192" s="9" t="s">
        <v>1028</v>
      </c>
      <c r="R192" s="8" t="s">
        <v>28</v>
      </c>
      <c r="S192" s="21" t="s">
        <v>1390</v>
      </c>
      <c r="T192" s="21">
        <v>900019481</v>
      </c>
      <c r="U192" s="10" t="s">
        <v>297</v>
      </c>
      <c r="V192" s="10" t="s">
        <v>1392</v>
      </c>
      <c r="W192" s="21">
        <v>3203577414</v>
      </c>
      <c r="X192" s="52" t="s">
        <v>1391</v>
      </c>
      <c r="Y192" s="10" t="s">
        <v>31</v>
      </c>
    </row>
    <row r="193" spans="1:25" ht="117.75" hidden="1" customHeight="1" x14ac:dyDescent="0.2">
      <c r="A193" s="2" t="s">
        <v>1572</v>
      </c>
      <c r="B193" s="22" t="s">
        <v>1656</v>
      </c>
      <c r="C193" s="14" t="s">
        <v>1657</v>
      </c>
      <c r="D193" s="3" t="s">
        <v>1573</v>
      </c>
      <c r="E193" s="4" t="s">
        <v>1574</v>
      </c>
      <c r="F193" s="23">
        <v>92999522</v>
      </c>
      <c r="G193" s="29">
        <v>0</v>
      </c>
      <c r="H193" s="29">
        <v>0</v>
      </c>
      <c r="I193" s="29">
        <v>92999522</v>
      </c>
      <c r="J193" s="29">
        <v>0</v>
      </c>
      <c r="K193" s="29">
        <v>0</v>
      </c>
      <c r="L193" s="29">
        <v>0</v>
      </c>
      <c r="M193" s="29">
        <v>0</v>
      </c>
      <c r="N193" s="29">
        <f t="shared" ref="N193" si="16">SUM(I193:M193)</f>
        <v>92999522</v>
      </c>
      <c r="O193" s="12">
        <v>44092</v>
      </c>
      <c r="P193" s="12">
        <v>44196</v>
      </c>
      <c r="Q193" s="9" t="s">
        <v>469</v>
      </c>
      <c r="R193" s="8" t="s">
        <v>28</v>
      </c>
      <c r="S193" s="21" t="s">
        <v>1466</v>
      </c>
      <c r="T193" s="21">
        <v>891501783</v>
      </c>
      <c r="U193" s="21">
        <v>1</v>
      </c>
      <c r="V193" s="21" t="s">
        <v>1467</v>
      </c>
      <c r="W193" s="21">
        <v>3167439106</v>
      </c>
      <c r="X193" s="52" t="s">
        <v>1468</v>
      </c>
      <c r="Y193" s="10" t="s">
        <v>31</v>
      </c>
    </row>
    <row r="194" spans="1:25" ht="138" hidden="1" customHeight="1" x14ac:dyDescent="0.2">
      <c r="A194" s="2" t="s">
        <v>1437</v>
      </c>
      <c r="B194" s="22" t="s">
        <v>1438</v>
      </c>
      <c r="C194" s="14" t="s">
        <v>1439</v>
      </c>
      <c r="D194" s="3" t="s">
        <v>1440</v>
      </c>
      <c r="E194" s="4" t="s">
        <v>1441</v>
      </c>
      <c r="F194" s="23">
        <v>4938500</v>
      </c>
      <c r="G194" s="29">
        <v>0</v>
      </c>
      <c r="H194" s="29">
        <v>0</v>
      </c>
      <c r="I194" s="29">
        <v>4938500</v>
      </c>
      <c r="J194" s="29">
        <v>0</v>
      </c>
      <c r="K194" s="29">
        <v>0</v>
      </c>
      <c r="L194" s="29">
        <v>0</v>
      </c>
      <c r="M194" s="29">
        <v>0</v>
      </c>
      <c r="N194" s="29">
        <f>SUM(I194:M194)</f>
        <v>4938500</v>
      </c>
      <c r="O194" s="12">
        <v>44106</v>
      </c>
      <c r="P194" s="12">
        <v>44196</v>
      </c>
      <c r="Q194" s="9" t="s">
        <v>1154</v>
      </c>
      <c r="R194" s="8" t="s">
        <v>1429</v>
      </c>
      <c r="S194" s="21" t="s">
        <v>1442</v>
      </c>
      <c r="T194" s="21">
        <v>860012336</v>
      </c>
      <c r="U194" s="10" t="s">
        <v>78</v>
      </c>
      <c r="V194" s="10" t="s">
        <v>1443</v>
      </c>
      <c r="W194" s="21">
        <v>6078888</v>
      </c>
      <c r="X194" s="52" t="s">
        <v>1444</v>
      </c>
      <c r="Y194" s="10" t="s">
        <v>31</v>
      </c>
    </row>
    <row r="195" spans="1:25" ht="117.75" hidden="1" customHeight="1" x14ac:dyDescent="0.2">
      <c r="A195" s="2" t="s">
        <v>1503</v>
      </c>
      <c r="B195" s="22" t="s">
        <v>1531</v>
      </c>
      <c r="C195" s="14" t="s">
        <v>1532</v>
      </c>
      <c r="D195" s="3" t="s">
        <v>1504</v>
      </c>
      <c r="E195" s="4" t="s">
        <v>1505</v>
      </c>
      <c r="F195" s="23">
        <v>21111727</v>
      </c>
      <c r="G195" s="29">
        <v>0</v>
      </c>
      <c r="H195" s="29">
        <v>0</v>
      </c>
      <c r="I195" s="29">
        <v>21111727</v>
      </c>
      <c r="J195" s="29">
        <v>0</v>
      </c>
      <c r="K195" s="29">
        <v>0</v>
      </c>
      <c r="L195" s="29">
        <v>0</v>
      </c>
      <c r="M195" s="29">
        <v>0</v>
      </c>
      <c r="N195" s="29">
        <f t="shared" ref="N195" si="17">SUM(I195:M195)</f>
        <v>21111727</v>
      </c>
      <c r="O195" s="12">
        <v>44092</v>
      </c>
      <c r="P195" s="12">
        <v>44165</v>
      </c>
      <c r="Q195" s="9" t="s">
        <v>301</v>
      </c>
      <c r="R195" s="8" t="s">
        <v>123</v>
      </c>
      <c r="S195" s="21" t="s">
        <v>1506</v>
      </c>
      <c r="T195" s="21">
        <v>900337367</v>
      </c>
      <c r="U195" s="21">
        <v>1</v>
      </c>
      <c r="V195" s="21" t="s">
        <v>1508</v>
      </c>
      <c r="W195" s="21">
        <v>3005062960</v>
      </c>
      <c r="X195" s="52" t="s">
        <v>1507</v>
      </c>
      <c r="Y195" s="10" t="s">
        <v>1509</v>
      </c>
    </row>
    <row r="196" spans="1:25" ht="138" hidden="1" customHeight="1" x14ac:dyDescent="0.2">
      <c r="A196" s="2" t="s">
        <v>1361</v>
      </c>
      <c r="B196" s="22" t="s">
        <v>1377</v>
      </c>
      <c r="C196" s="14" t="s">
        <v>1378</v>
      </c>
      <c r="D196" s="3" t="s">
        <v>1199</v>
      </c>
      <c r="E196" s="4" t="s">
        <v>1362</v>
      </c>
      <c r="F196" s="23">
        <v>33850000</v>
      </c>
      <c r="G196" s="29">
        <v>0</v>
      </c>
      <c r="H196" s="29">
        <v>0</v>
      </c>
      <c r="I196" s="29">
        <v>33850000</v>
      </c>
      <c r="J196" s="29">
        <v>0</v>
      </c>
      <c r="K196" s="29">
        <v>0</v>
      </c>
      <c r="L196" s="29">
        <v>0</v>
      </c>
      <c r="M196" s="29">
        <v>0</v>
      </c>
      <c r="N196" s="29">
        <f t="shared" si="13"/>
        <v>33850000</v>
      </c>
      <c r="O196" s="12">
        <v>44096</v>
      </c>
      <c r="P196" s="12">
        <v>44196</v>
      </c>
      <c r="Q196" s="9" t="s">
        <v>211</v>
      </c>
      <c r="R196" s="8" t="s">
        <v>28</v>
      </c>
      <c r="S196" s="21" t="s">
        <v>1201</v>
      </c>
      <c r="T196" s="21">
        <v>900241832</v>
      </c>
      <c r="U196" s="10" t="s">
        <v>78</v>
      </c>
      <c r="V196" s="21" t="s">
        <v>1203</v>
      </c>
      <c r="W196" s="21">
        <v>9097147</v>
      </c>
      <c r="X196" s="52" t="s">
        <v>1202</v>
      </c>
      <c r="Y196" s="10" t="s">
        <v>31</v>
      </c>
    </row>
    <row r="197" spans="1:25" ht="138" hidden="1" customHeight="1" x14ac:dyDescent="0.2">
      <c r="A197" s="2" t="s">
        <v>1379</v>
      </c>
      <c r="B197" s="22" t="s">
        <v>1410</v>
      </c>
      <c r="C197" s="14" t="s">
        <v>1411</v>
      </c>
      <c r="D197" s="3" t="s">
        <v>1380</v>
      </c>
      <c r="E197" s="4" t="s">
        <v>1381</v>
      </c>
      <c r="F197" s="23">
        <v>41972680</v>
      </c>
      <c r="G197" s="29">
        <v>0</v>
      </c>
      <c r="H197" s="29">
        <v>0</v>
      </c>
      <c r="I197" s="29">
        <v>41972680</v>
      </c>
      <c r="J197" s="29">
        <v>0</v>
      </c>
      <c r="K197" s="29">
        <v>0</v>
      </c>
      <c r="L197" s="29">
        <v>0</v>
      </c>
      <c r="M197" s="29">
        <v>0</v>
      </c>
      <c r="N197" s="29">
        <f t="shared" ref="N197:N212" si="18">SUM(I197:M197)</f>
        <v>41972680</v>
      </c>
      <c r="O197" s="12">
        <v>44103</v>
      </c>
      <c r="P197" s="12">
        <v>44165</v>
      </c>
      <c r="Q197" s="9" t="s">
        <v>1351</v>
      </c>
      <c r="R197" s="8" t="s">
        <v>123</v>
      </c>
      <c r="S197" s="21" t="s">
        <v>1382</v>
      </c>
      <c r="T197" s="21">
        <v>830135387</v>
      </c>
      <c r="U197" s="10" t="s">
        <v>107</v>
      </c>
      <c r="V197" s="21" t="s">
        <v>1383</v>
      </c>
      <c r="W197" s="21">
        <v>4660170</v>
      </c>
      <c r="X197" s="52" t="s">
        <v>1384</v>
      </c>
      <c r="Y197" s="10" t="s">
        <v>31</v>
      </c>
    </row>
    <row r="198" spans="1:25" ht="138" hidden="1" customHeight="1" x14ac:dyDescent="0.2">
      <c r="A198" s="2" t="s">
        <v>1433</v>
      </c>
      <c r="B198" s="22" t="s">
        <v>1434</v>
      </c>
      <c r="C198" s="14" t="s">
        <v>1435</v>
      </c>
      <c r="D198" s="3" t="s">
        <v>83</v>
      </c>
      <c r="E198" s="4" t="s">
        <v>1436</v>
      </c>
      <c r="F198" s="23">
        <v>47719545</v>
      </c>
      <c r="G198" s="29">
        <v>0</v>
      </c>
      <c r="H198" s="29">
        <v>0</v>
      </c>
      <c r="I198" s="29">
        <v>47719545</v>
      </c>
      <c r="J198" s="29">
        <v>0</v>
      </c>
      <c r="K198" s="29">
        <v>0</v>
      </c>
      <c r="L198" s="29">
        <v>0</v>
      </c>
      <c r="M198" s="29">
        <v>0</v>
      </c>
      <c r="N198" s="29">
        <f t="shared" si="18"/>
        <v>47719545</v>
      </c>
      <c r="O198" s="12">
        <v>44098</v>
      </c>
      <c r="P198" s="12">
        <v>44196</v>
      </c>
      <c r="Q198" s="9" t="s">
        <v>1299</v>
      </c>
      <c r="R198" s="8" t="s">
        <v>28</v>
      </c>
      <c r="S198" s="21" t="s">
        <v>86</v>
      </c>
      <c r="T198" s="21">
        <v>830145023</v>
      </c>
      <c r="U198" s="10" t="s">
        <v>81</v>
      </c>
      <c r="V198" s="21" t="s">
        <v>87</v>
      </c>
      <c r="W198" s="21">
        <v>5617679</v>
      </c>
      <c r="X198" s="52" t="s">
        <v>88</v>
      </c>
      <c r="Y198" s="10" t="s">
        <v>31</v>
      </c>
    </row>
    <row r="199" spans="1:25" ht="138" hidden="1" customHeight="1" x14ac:dyDescent="0.2">
      <c r="A199" s="2" t="s">
        <v>1483</v>
      </c>
      <c r="B199" s="22" t="s">
        <v>1533</v>
      </c>
      <c r="C199" s="14" t="s">
        <v>1534</v>
      </c>
      <c r="D199" s="3" t="s">
        <v>1484</v>
      </c>
      <c r="E199" s="4" t="s">
        <v>1485</v>
      </c>
      <c r="F199" s="23">
        <v>5645533</v>
      </c>
      <c r="G199" s="29">
        <v>0</v>
      </c>
      <c r="H199" s="29">
        <v>0</v>
      </c>
      <c r="I199" s="29">
        <v>5645533</v>
      </c>
      <c r="J199" s="29">
        <v>0</v>
      </c>
      <c r="K199" s="29">
        <v>0</v>
      </c>
      <c r="L199" s="29">
        <v>0</v>
      </c>
      <c r="M199" s="29">
        <v>0</v>
      </c>
      <c r="N199" s="29">
        <f t="shared" si="18"/>
        <v>5645533</v>
      </c>
      <c r="O199" s="12">
        <v>44120</v>
      </c>
      <c r="P199" s="12">
        <v>44159</v>
      </c>
      <c r="Q199" s="9" t="s">
        <v>1486</v>
      </c>
      <c r="R199" s="8" t="s">
        <v>1429</v>
      </c>
      <c r="S199" s="21" t="s">
        <v>1487</v>
      </c>
      <c r="T199" s="21">
        <v>901144306</v>
      </c>
      <c r="U199" s="21">
        <v>5</v>
      </c>
      <c r="V199" s="21" t="s">
        <v>1489</v>
      </c>
      <c r="W199" s="21">
        <v>3004390</v>
      </c>
      <c r="X199" s="52" t="s">
        <v>1488</v>
      </c>
      <c r="Y199" s="10" t="s">
        <v>1462</v>
      </c>
    </row>
    <row r="200" spans="1:25" ht="138" customHeight="1" x14ac:dyDescent="0.2">
      <c r="A200" s="2" t="s">
        <v>1399</v>
      </c>
      <c r="B200" s="22" t="s">
        <v>1406</v>
      </c>
      <c r="C200" s="14" t="s">
        <v>1407</v>
      </c>
      <c r="D200" s="3" t="s">
        <v>1400</v>
      </c>
      <c r="E200" s="4" t="s">
        <v>1401</v>
      </c>
      <c r="F200" s="23">
        <v>25000000</v>
      </c>
      <c r="G200" s="29">
        <v>10000000</v>
      </c>
      <c r="H200" s="29">
        <v>0</v>
      </c>
      <c r="I200" s="29">
        <v>25000000</v>
      </c>
      <c r="J200" s="29">
        <v>10000000</v>
      </c>
      <c r="K200" s="29">
        <v>0</v>
      </c>
      <c r="L200" s="29">
        <v>0</v>
      </c>
      <c r="M200" s="29">
        <v>0</v>
      </c>
      <c r="N200" s="29">
        <f t="shared" si="18"/>
        <v>35000000</v>
      </c>
      <c r="O200" s="12">
        <v>44110</v>
      </c>
      <c r="P200" s="12">
        <v>44530</v>
      </c>
      <c r="Q200" s="9" t="s">
        <v>1402</v>
      </c>
      <c r="R200" s="8" t="s">
        <v>28</v>
      </c>
      <c r="S200" s="8" t="s">
        <v>1403</v>
      </c>
      <c r="T200" s="21">
        <v>800250382</v>
      </c>
      <c r="U200" s="10" t="s">
        <v>239</v>
      </c>
      <c r="V200" s="8" t="s">
        <v>1404</v>
      </c>
      <c r="W200" s="21">
        <v>7447300</v>
      </c>
      <c r="X200" s="52" t="s">
        <v>1405</v>
      </c>
      <c r="Y200" s="10" t="s">
        <v>31</v>
      </c>
    </row>
    <row r="201" spans="1:25" ht="120" hidden="1" customHeight="1" x14ac:dyDescent="0.2">
      <c r="A201" s="2" t="s">
        <v>1339</v>
      </c>
      <c r="B201" s="22" t="s">
        <v>1366</v>
      </c>
      <c r="C201" s="14" t="s">
        <v>1372</v>
      </c>
      <c r="D201" s="3" t="s">
        <v>1232</v>
      </c>
      <c r="E201" s="4" t="s">
        <v>1340</v>
      </c>
      <c r="F201" s="23">
        <v>18878112</v>
      </c>
      <c r="G201" s="29">
        <v>0</v>
      </c>
      <c r="H201" s="29">
        <v>0</v>
      </c>
      <c r="I201" s="29">
        <v>18878112</v>
      </c>
      <c r="J201" s="29">
        <v>0</v>
      </c>
      <c r="K201" s="29">
        <v>0</v>
      </c>
      <c r="L201" s="29">
        <v>0</v>
      </c>
      <c r="M201" s="29">
        <v>0</v>
      </c>
      <c r="N201" s="29">
        <f t="shared" si="18"/>
        <v>18878112</v>
      </c>
      <c r="O201" s="12">
        <v>44098</v>
      </c>
      <c r="P201" s="12">
        <v>44135</v>
      </c>
      <c r="Q201" s="9" t="s">
        <v>1341</v>
      </c>
      <c r="R201" s="8" t="s">
        <v>66</v>
      </c>
      <c r="S201" s="21" t="s">
        <v>1233</v>
      </c>
      <c r="T201" s="21">
        <v>860506831</v>
      </c>
      <c r="U201" s="10" t="s">
        <v>107</v>
      </c>
      <c r="V201" s="21" t="s">
        <v>429</v>
      </c>
      <c r="W201" s="21">
        <v>6583100</v>
      </c>
      <c r="X201" s="52" t="s">
        <v>430</v>
      </c>
      <c r="Y201" s="10" t="s">
        <v>31</v>
      </c>
    </row>
    <row r="202" spans="1:25" ht="138" customHeight="1" x14ac:dyDescent="0.2">
      <c r="A202" s="2" t="s">
        <v>1518</v>
      </c>
      <c r="B202" s="22" t="s">
        <v>1535</v>
      </c>
      <c r="C202" s="14" t="s">
        <v>1536</v>
      </c>
      <c r="D202" s="3" t="s">
        <v>1519</v>
      </c>
      <c r="E202" s="4" t="s">
        <v>1520</v>
      </c>
      <c r="F202" s="23">
        <v>33652010</v>
      </c>
      <c r="G202" s="29">
        <v>0</v>
      </c>
      <c r="H202" s="29">
        <v>0</v>
      </c>
      <c r="I202" s="29">
        <v>33652010</v>
      </c>
      <c r="J202" s="29">
        <v>0</v>
      </c>
      <c r="K202" s="29">
        <v>0</v>
      </c>
      <c r="L202" s="29">
        <v>0</v>
      </c>
      <c r="M202" s="29">
        <v>0</v>
      </c>
      <c r="N202" s="29">
        <f t="shared" ref="N202" si="19">SUM(I202:M202)</f>
        <v>33652010</v>
      </c>
      <c r="O202" s="12">
        <v>44110</v>
      </c>
      <c r="P202" s="12">
        <v>44408</v>
      </c>
      <c r="Q202" s="9" t="s">
        <v>1521</v>
      </c>
      <c r="R202" s="8" t="s">
        <v>123</v>
      </c>
      <c r="S202" s="21" t="s">
        <v>1522</v>
      </c>
      <c r="T202" s="21">
        <v>860503326</v>
      </c>
      <c r="U202" s="21">
        <v>5</v>
      </c>
      <c r="V202" s="21" t="s">
        <v>1523</v>
      </c>
      <c r="W202" s="21">
        <v>3102436399</v>
      </c>
      <c r="X202" s="52" t="s">
        <v>1524</v>
      </c>
      <c r="Y202" s="10" t="s">
        <v>31</v>
      </c>
    </row>
    <row r="203" spans="1:25" ht="138" hidden="1" customHeight="1" x14ac:dyDescent="0.2">
      <c r="A203" s="2" t="s">
        <v>1566</v>
      </c>
      <c r="B203" s="22" t="s">
        <v>1658</v>
      </c>
      <c r="C203" s="14" t="s">
        <v>1659</v>
      </c>
      <c r="D203" s="3" t="s">
        <v>1567</v>
      </c>
      <c r="E203" s="4" t="s">
        <v>1568</v>
      </c>
      <c r="F203" s="23">
        <v>71948016</v>
      </c>
      <c r="G203" s="29">
        <v>0</v>
      </c>
      <c r="H203" s="29">
        <v>0</v>
      </c>
      <c r="I203" s="29">
        <v>71948016</v>
      </c>
      <c r="J203" s="29">
        <v>0</v>
      </c>
      <c r="K203" s="29">
        <v>0</v>
      </c>
      <c r="L203" s="29">
        <v>0</v>
      </c>
      <c r="M203" s="29">
        <v>0</v>
      </c>
      <c r="N203" s="29">
        <f t="shared" ref="N203" si="20">SUM(I203:M203)</f>
        <v>71948016</v>
      </c>
      <c r="O203" s="12">
        <v>44098</v>
      </c>
      <c r="P203" s="12">
        <v>44196</v>
      </c>
      <c r="Q203" s="9" t="s">
        <v>469</v>
      </c>
      <c r="R203" s="8" t="s">
        <v>28</v>
      </c>
      <c r="S203" s="21" t="s">
        <v>1569</v>
      </c>
      <c r="T203" s="21">
        <v>800229279</v>
      </c>
      <c r="U203" s="21">
        <v>4</v>
      </c>
      <c r="V203" s="21" t="s">
        <v>1570</v>
      </c>
      <c r="W203" s="21">
        <v>3819510</v>
      </c>
      <c r="X203" s="52" t="s">
        <v>1571</v>
      </c>
      <c r="Y203" s="10" t="s">
        <v>31</v>
      </c>
    </row>
    <row r="204" spans="1:25" ht="138" hidden="1" customHeight="1" x14ac:dyDescent="0.2">
      <c r="A204" s="2" t="s">
        <v>1445</v>
      </c>
      <c r="B204" s="22" t="s">
        <v>1446</v>
      </c>
      <c r="C204" s="14" t="s">
        <v>1447</v>
      </c>
      <c r="D204" s="3" t="s">
        <v>1448</v>
      </c>
      <c r="E204" s="4" t="s">
        <v>1449</v>
      </c>
      <c r="F204" s="23">
        <v>15452150</v>
      </c>
      <c r="G204" s="29">
        <v>0</v>
      </c>
      <c r="H204" s="29">
        <v>0</v>
      </c>
      <c r="I204" s="29">
        <v>15452150</v>
      </c>
      <c r="J204" s="29">
        <v>0</v>
      </c>
      <c r="K204" s="29">
        <v>0</v>
      </c>
      <c r="L204" s="29">
        <v>0</v>
      </c>
      <c r="M204" s="29">
        <v>0</v>
      </c>
      <c r="N204" s="29">
        <f t="shared" si="18"/>
        <v>15452150</v>
      </c>
      <c r="O204" s="12">
        <v>44096</v>
      </c>
      <c r="P204" s="12">
        <v>44135</v>
      </c>
      <c r="Q204" s="9" t="s">
        <v>1450</v>
      </c>
      <c r="R204" s="8" t="s">
        <v>28</v>
      </c>
      <c r="S204" s="21" t="s">
        <v>1451</v>
      </c>
      <c r="T204" s="21">
        <v>900449707</v>
      </c>
      <c r="U204" s="21">
        <v>1</v>
      </c>
      <c r="V204" s="21" t="s">
        <v>1452</v>
      </c>
      <c r="W204" s="21">
        <v>3002654929</v>
      </c>
      <c r="X204" s="52" t="s">
        <v>1454</v>
      </c>
      <c r="Y204" s="10" t="s">
        <v>1453</v>
      </c>
    </row>
    <row r="205" spans="1:25" ht="138" hidden="1" customHeight="1" x14ac:dyDescent="0.2">
      <c r="A205" s="2" t="s">
        <v>1355</v>
      </c>
      <c r="B205" s="22" t="s">
        <v>1365</v>
      </c>
      <c r="C205" s="14" t="s">
        <v>1371</v>
      </c>
      <c r="D205" s="3" t="s">
        <v>1356</v>
      </c>
      <c r="E205" s="4" t="s">
        <v>1357</v>
      </c>
      <c r="F205" s="23">
        <v>5645969</v>
      </c>
      <c r="G205" s="29">
        <v>0</v>
      </c>
      <c r="H205" s="29">
        <v>0</v>
      </c>
      <c r="I205" s="29">
        <v>5645969</v>
      </c>
      <c r="J205" s="29">
        <v>0</v>
      </c>
      <c r="K205" s="29">
        <v>0</v>
      </c>
      <c r="L205" s="29">
        <v>0</v>
      </c>
      <c r="M205" s="29">
        <v>0</v>
      </c>
      <c r="N205" s="29">
        <f t="shared" si="18"/>
        <v>5645969</v>
      </c>
      <c r="O205" s="12">
        <v>44098</v>
      </c>
      <c r="P205" s="12">
        <v>44135</v>
      </c>
      <c r="Q205" s="9" t="s">
        <v>129</v>
      </c>
      <c r="R205" s="8" t="s">
        <v>28</v>
      </c>
      <c r="S205" s="21" t="s">
        <v>1358</v>
      </c>
      <c r="T205" s="21">
        <v>900301734</v>
      </c>
      <c r="U205" s="10" t="s">
        <v>272</v>
      </c>
      <c r="V205" s="21" t="s">
        <v>1359</v>
      </c>
      <c r="W205" s="21">
        <v>6715890</v>
      </c>
      <c r="X205" s="52" t="s">
        <v>1360</v>
      </c>
      <c r="Y205" s="10" t="s">
        <v>31</v>
      </c>
    </row>
    <row r="206" spans="1:25" ht="138" hidden="1" customHeight="1" x14ac:dyDescent="0.2">
      <c r="A206" s="2" t="s">
        <v>1582</v>
      </c>
      <c r="B206" s="22" t="s">
        <v>1660</v>
      </c>
      <c r="C206" s="14" t="s">
        <v>1661</v>
      </c>
      <c r="D206" s="3" t="s">
        <v>1583</v>
      </c>
      <c r="E206" s="4" t="s">
        <v>1584</v>
      </c>
      <c r="F206" s="23">
        <v>95000000</v>
      </c>
      <c r="G206" s="29">
        <v>0</v>
      </c>
      <c r="H206" s="29">
        <v>0</v>
      </c>
      <c r="I206" s="29">
        <v>95000000</v>
      </c>
      <c r="J206" s="29">
        <v>0</v>
      </c>
      <c r="K206" s="29">
        <v>0</v>
      </c>
      <c r="L206" s="29">
        <v>0</v>
      </c>
      <c r="M206" s="29">
        <v>0</v>
      </c>
      <c r="N206" s="29">
        <f t="shared" ref="N206" si="21">SUM(I206:M206)</f>
        <v>95000000</v>
      </c>
      <c r="O206" s="12">
        <v>44102</v>
      </c>
      <c r="P206" s="12">
        <v>44377</v>
      </c>
      <c r="Q206" s="9" t="s">
        <v>94</v>
      </c>
      <c r="R206" s="8" t="s">
        <v>66</v>
      </c>
      <c r="S206" s="21" t="s">
        <v>1585</v>
      </c>
      <c r="T206" s="21">
        <v>811021765</v>
      </c>
      <c r="U206" s="21">
        <v>8</v>
      </c>
      <c r="V206" s="21" t="s">
        <v>1586</v>
      </c>
      <c r="W206" s="21">
        <v>3204000</v>
      </c>
      <c r="X206" s="52" t="s">
        <v>1587</v>
      </c>
      <c r="Y206" s="10" t="s">
        <v>1509</v>
      </c>
    </row>
    <row r="207" spans="1:25" ht="138" hidden="1" customHeight="1" x14ac:dyDescent="0.2">
      <c r="A207" s="2" t="s">
        <v>1455</v>
      </c>
      <c r="B207" s="22" t="s">
        <v>1537</v>
      </c>
      <c r="C207" s="14" t="s">
        <v>1538</v>
      </c>
      <c r="D207" s="3" t="s">
        <v>1456</v>
      </c>
      <c r="E207" s="4" t="s">
        <v>1457</v>
      </c>
      <c r="F207" s="23">
        <v>778868</v>
      </c>
      <c r="G207" s="29">
        <v>0</v>
      </c>
      <c r="H207" s="29">
        <v>0</v>
      </c>
      <c r="I207" s="29">
        <v>778868</v>
      </c>
      <c r="J207" s="29">
        <v>0</v>
      </c>
      <c r="K207" s="29">
        <v>0</v>
      </c>
      <c r="L207" s="29">
        <v>0</v>
      </c>
      <c r="M207" s="29">
        <v>0</v>
      </c>
      <c r="N207" s="29">
        <f t="shared" ref="N207" si="22">SUM(I207:M207)</f>
        <v>778868</v>
      </c>
      <c r="O207" s="12">
        <v>44105</v>
      </c>
      <c r="P207" s="12">
        <v>44135</v>
      </c>
      <c r="Q207" s="9" t="s">
        <v>1458</v>
      </c>
      <c r="R207" s="8" t="s">
        <v>1429</v>
      </c>
      <c r="S207" s="21" t="s">
        <v>1459</v>
      </c>
      <c r="T207" s="21">
        <v>900319736</v>
      </c>
      <c r="U207" s="21">
        <v>8</v>
      </c>
      <c r="V207" s="21" t="s">
        <v>1460</v>
      </c>
      <c r="W207" s="21">
        <v>3502423372</v>
      </c>
      <c r="X207" s="52" t="s">
        <v>1461</v>
      </c>
      <c r="Y207" s="10" t="s">
        <v>1462</v>
      </c>
    </row>
    <row r="208" spans="1:25" ht="138" hidden="1" customHeight="1" x14ac:dyDescent="0.2">
      <c r="A208" s="2" t="s">
        <v>1416</v>
      </c>
      <c r="B208" s="22" t="s">
        <v>1417</v>
      </c>
      <c r="C208" s="14" t="s">
        <v>1418</v>
      </c>
      <c r="D208" s="3" t="s">
        <v>1419</v>
      </c>
      <c r="E208" s="4" t="s">
        <v>1718</v>
      </c>
      <c r="F208" s="23">
        <v>3109351</v>
      </c>
      <c r="G208" s="29">
        <v>0</v>
      </c>
      <c r="H208" s="29">
        <v>0</v>
      </c>
      <c r="I208" s="29">
        <v>3109351</v>
      </c>
      <c r="J208" s="29">
        <v>0</v>
      </c>
      <c r="K208" s="29">
        <v>0</v>
      </c>
      <c r="L208" s="29">
        <v>0</v>
      </c>
      <c r="M208" s="29">
        <v>0</v>
      </c>
      <c r="N208" s="29">
        <f t="shared" si="18"/>
        <v>3109351</v>
      </c>
      <c r="O208" s="12">
        <v>44110</v>
      </c>
      <c r="P208" s="12">
        <v>44180</v>
      </c>
      <c r="Q208" s="9" t="s">
        <v>27</v>
      </c>
      <c r="R208" s="8" t="s">
        <v>28</v>
      </c>
      <c r="S208" s="21" t="s">
        <v>1420</v>
      </c>
      <c r="T208" s="21">
        <v>901188686</v>
      </c>
      <c r="U208" s="10" t="s">
        <v>297</v>
      </c>
      <c r="V208" s="21" t="s">
        <v>1421</v>
      </c>
      <c r="W208" s="21">
        <v>5511381</v>
      </c>
      <c r="X208" s="52" t="s">
        <v>1422</v>
      </c>
      <c r="Y208" s="10" t="s">
        <v>31</v>
      </c>
    </row>
    <row r="209" spans="1:25" ht="138" hidden="1" customHeight="1" x14ac:dyDescent="0.2">
      <c r="A209" s="2" t="s">
        <v>1393</v>
      </c>
      <c r="B209" s="22" t="s">
        <v>1408</v>
      </c>
      <c r="C209" s="14" t="s">
        <v>1409</v>
      </c>
      <c r="D209" s="3" t="s">
        <v>1394</v>
      </c>
      <c r="E209" s="4" t="s">
        <v>1395</v>
      </c>
      <c r="F209" s="23">
        <v>48023864</v>
      </c>
      <c r="G209" s="29">
        <v>0</v>
      </c>
      <c r="H209" s="29">
        <v>0</v>
      </c>
      <c r="I209" s="29">
        <v>48023864</v>
      </c>
      <c r="J209" s="29">
        <v>0</v>
      </c>
      <c r="K209" s="29">
        <v>0</v>
      </c>
      <c r="L209" s="29">
        <v>0</v>
      </c>
      <c r="M209" s="29">
        <v>0</v>
      </c>
      <c r="N209" s="29">
        <f t="shared" si="18"/>
        <v>48023864</v>
      </c>
      <c r="O209" s="12">
        <v>44109</v>
      </c>
      <c r="P209" s="12">
        <v>43933</v>
      </c>
      <c r="Q209" s="9" t="s">
        <v>890</v>
      </c>
      <c r="R209" s="8" t="s">
        <v>28</v>
      </c>
      <c r="S209" s="21" t="s">
        <v>1396</v>
      </c>
      <c r="T209" s="21">
        <v>826003926</v>
      </c>
      <c r="U209" s="10" t="s">
        <v>196</v>
      </c>
      <c r="V209" s="21" t="s">
        <v>1397</v>
      </c>
      <c r="W209" s="21">
        <v>3153692954</v>
      </c>
      <c r="X209" s="52" t="s">
        <v>1398</v>
      </c>
      <c r="Y209" s="10" t="s">
        <v>31</v>
      </c>
    </row>
    <row r="210" spans="1:25" ht="138" hidden="1" customHeight="1" x14ac:dyDescent="0.2">
      <c r="A210" s="2" t="s">
        <v>1463</v>
      </c>
      <c r="B210" s="22" t="s">
        <v>1539</v>
      </c>
      <c r="C210" s="14" t="s">
        <v>1540</v>
      </c>
      <c r="D210" s="3" t="s">
        <v>1464</v>
      </c>
      <c r="E210" s="4" t="s">
        <v>1465</v>
      </c>
      <c r="F210" s="23">
        <v>354323149</v>
      </c>
      <c r="G210" s="29">
        <v>0</v>
      </c>
      <c r="H210" s="29">
        <v>0</v>
      </c>
      <c r="I210" s="29">
        <v>354323149</v>
      </c>
      <c r="J210" s="29">
        <v>0</v>
      </c>
      <c r="K210" s="29">
        <v>0</v>
      </c>
      <c r="L210" s="29">
        <v>0</v>
      </c>
      <c r="M210" s="29">
        <v>0</v>
      </c>
      <c r="N210" s="29">
        <f t="shared" si="18"/>
        <v>354323149</v>
      </c>
      <c r="O210" s="12">
        <v>44111</v>
      </c>
      <c r="P210" s="12">
        <v>44180</v>
      </c>
      <c r="Q210" s="9" t="s">
        <v>469</v>
      </c>
      <c r="R210" s="8" t="s">
        <v>28</v>
      </c>
      <c r="S210" s="21" t="s">
        <v>1466</v>
      </c>
      <c r="T210" s="21">
        <v>891501783</v>
      </c>
      <c r="U210" s="21">
        <v>1</v>
      </c>
      <c r="V210" s="21" t="s">
        <v>1467</v>
      </c>
      <c r="W210" s="21">
        <v>3167439106</v>
      </c>
      <c r="X210" s="52" t="s">
        <v>1468</v>
      </c>
      <c r="Y210" s="10" t="s">
        <v>1462</v>
      </c>
    </row>
    <row r="211" spans="1:25" ht="138" hidden="1" customHeight="1" x14ac:dyDescent="0.2">
      <c r="A211" s="2" t="s">
        <v>1477</v>
      </c>
      <c r="B211" s="22" t="s">
        <v>1541</v>
      </c>
      <c r="C211" s="14" t="s">
        <v>1542</v>
      </c>
      <c r="D211" s="3" t="s">
        <v>1478</v>
      </c>
      <c r="E211" s="4" t="s">
        <v>1479</v>
      </c>
      <c r="F211" s="23">
        <v>27960000</v>
      </c>
      <c r="G211" s="29">
        <v>0</v>
      </c>
      <c r="H211" s="29">
        <v>0</v>
      </c>
      <c r="I211" s="29">
        <v>27960000</v>
      </c>
      <c r="J211" s="29">
        <v>0</v>
      </c>
      <c r="K211" s="29">
        <v>0</v>
      </c>
      <c r="L211" s="29">
        <v>0</v>
      </c>
      <c r="M211" s="29">
        <v>0</v>
      </c>
      <c r="N211" s="29">
        <f t="shared" ref="N211" si="23">SUM(I211:M211)</f>
        <v>27960000</v>
      </c>
      <c r="O211" s="12">
        <v>44120</v>
      </c>
      <c r="P211" s="12">
        <v>44135</v>
      </c>
      <c r="Q211" s="9" t="s">
        <v>486</v>
      </c>
      <c r="R211" s="8" t="s">
        <v>28</v>
      </c>
      <c r="S211" s="21" t="s">
        <v>1480</v>
      </c>
      <c r="T211" s="21">
        <v>830025916</v>
      </c>
      <c r="U211" s="21">
        <v>0</v>
      </c>
      <c r="V211" s="21" t="s">
        <v>1481</v>
      </c>
      <c r="W211" s="21">
        <v>2372420</v>
      </c>
      <c r="X211" s="52" t="s">
        <v>1482</v>
      </c>
      <c r="Y211" s="10" t="s">
        <v>1462</v>
      </c>
    </row>
    <row r="212" spans="1:25" ht="138" hidden="1" customHeight="1" x14ac:dyDescent="0.2">
      <c r="A212" s="2" t="s">
        <v>1423</v>
      </c>
      <c r="B212" s="22" t="s">
        <v>1424</v>
      </c>
      <c r="C212" s="14" t="s">
        <v>1425</v>
      </c>
      <c r="D212" s="3" t="s">
        <v>1426</v>
      </c>
      <c r="E212" s="4" t="s">
        <v>1427</v>
      </c>
      <c r="F212" s="23">
        <v>25585000</v>
      </c>
      <c r="G212" s="29">
        <v>0</v>
      </c>
      <c r="H212" s="29">
        <v>0</v>
      </c>
      <c r="I212" s="29">
        <v>25585000</v>
      </c>
      <c r="J212" s="29">
        <v>0</v>
      </c>
      <c r="K212" s="29">
        <v>0</v>
      </c>
      <c r="L212" s="29">
        <v>0</v>
      </c>
      <c r="M212" s="29">
        <v>0</v>
      </c>
      <c r="N212" s="29">
        <f t="shared" si="18"/>
        <v>25585000</v>
      </c>
      <c r="O212" s="12">
        <v>44110</v>
      </c>
      <c r="P212" s="12">
        <v>44286</v>
      </c>
      <c r="Q212" s="9" t="s">
        <v>1428</v>
      </c>
      <c r="R212" s="8" t="s">
        <v>1429</v>
      </c>
      <c r="S212" s="21" t="s">
        <v>1430</v>
      </c>
      <c r="T212" s="21">
        <v>900105250</v>
      </c>
      <c r="U212" s="10" t="s">
        <v>78</v>
      </c>
      <c r="V212" s="21" t="s">
        <v>1431</v>
      </c>
      <c r="W212" s="21">
        <v>3152402261</v>
      </c>
      <c r="X212" s="52" t="s">
        <v>1432</v>
      </c>
      <c r="Y212" s="10" t="s">
        <v>31</v>
      </c>
    </row>
    <row r="213" spans="1:25" ht="138" customHeight="1" x14ac:dyDescent="0.2">
      <c r="A213" s="2" t="s">
        <v>1719</v>
      </c>
      <c r="B213" s="14" t="s">
        <v>1743</v>
      </c>
      <c r="C213" s="14" t="s">
        <v>1744</v>
      </c>
      <c r="D213" s="3" t="s">
        <v>1720</v>
      </c>
      <c r="E213" s="4" t="s">
        <v>1721</v>
      </c>
      <c r="F213" s="23">
        <v>157080000</v>
      </c>
      <c r="G213" s="29">
        <v>0</v>
      </c>
      <c r="H213" s="29">
        <v>0</v>
      </c>
      <c r="I213" s="29">
        <v>157080000</v>
      </c>
      <c r="J213" s="29">
        <v>0</v>
      </c>
      <c r="K213" s="29">
        <v>0</v>
      </c>
      <c r="L213" s="29">
        <v>0</v>
      </c>
      <c r="M213" s="29">
        <v>0</v>
      </c>
      <c r="N213" s="29">
        <f t="shared" ref="N213" si="24">SUM(I213:M213)</f>
        <v>157080000</v>
      </c>
      <c r="O213" s="12">
        <v>44160</v>
      </c>
      <c r="P213" s="12">
        <v>44392</v>
      </c>
      <c r="Q213" s="9" t="s">
        <v>689</v>
      </c>
      <c r="R213" s="8" t="s">
        <v>28</v>
      </c>
      <c r="S213" s="21" t="s">
        <v>1722</v>
      </c>
      <c r="T213" s="21">
        <v>830023178</v>
      </c>
      <c r="U213" s="21" t="s">
        <v>239</v>
      </c>
      <c r="V213" s="21" t="s">
        <v>1723</v>
      </c>
      <c r="W213" s="21">
        <v>7565600</v>
      </c>
      <c r="X213" s="52" t="s">
        <v>1724</v>
      </c>
      <c r="Y213" s="10" t="s">
        <v>31</v>
      </c>
    </row>
    <row r="214" spans="1:25" ht="138" hidden="1" customHeight="1" x14ac:dyDescent="0.2">
      <c r="A214" s="2" t="s">
        <v>1725</v>
      </c>
      <c r="B214" s="25" t="s">
        <v>1743</v>
      </c>
      <c r="C214" s="14" t="s">
        <v>1744</v>
      </c>
      <c r="D214" s="3" t="s">
        <v>1726</v>
      </c>
      <c r="E214" s="4" t="s">
        <v>1727</v>
      </c>
      <c r="F214" s="23">
        <v>34020910</v>
      </c>
      <c r="G214" s="29">
        <v>0</v>
      </c>
      <c r="H214" s="29">
        <v>0</v>
      </c>
      <c r="I214" s="29">
        <v>34020910</v>
      </c>
      <c r="J214" s="29">
        <v>0</v>
      </c>
      <c r="K214" s="29">
        <v>0</v>
      </c>
      <c r="L214" s="29">
        <v>0</v>
      </c>
      <c r="M214" s="29">
        <v>0</v>
      </c>
      <c r="N214" s="29">
        <f t="shared" ref="N214" si="25">SUM(I214:M214)</f>
        <v>34020910</v>
      </c>
      <c r="O214" s="12">
        <v>44158</v>
      </c>
      <c r="P214" s="12">
        <v>44316</v>
      </c>
      <c r="Q214" s="9" t="s">
        <v>689</v>
      </c>
      <c r="R214" s="8" t="s">
        <v>28</v>
      </c>
      <c r="S214" s="21" t="s">
        <v>1728</v>
      </c>
      <c r="T214" s="21">
        <v>800089897</v>
      </c>
      <c r="U214" s="21">
        <v>4</v>
      </c>
      <c r="V214" s="21" t="s">
        <v>1729</v>
      </c>
      <c r="W214" s="21" t="s">
        <v>1730</v>
      </c>
      <c r="X214" s="52" t="s">
        <v>1731</v>
      </c>
      <c r="Y214" s="10" t="s">
        <v>31</v>
      </c>
    </row>
    <row r="215" spans="1:25" ht="138" customHeight="1" x14ac:dyDescent="0.2">
      <c r="A215" s="2" t="s">
        <v>1560</v>
      </c>
      <c r="B215" s="25" t="s">
        <v>1662</v>
      </c>
      <c r="C215" s="14" t="s">
        <v>1663</v>
      </c>
      <c r="D215" s="3" t="s">
        <v>1561</v>
      </c>
      <c r="E215" s="4" t="s">
        <v>1562</v>
      </c>
      <c r="F215" s="23">
        <v>113451908</v>
      </c>
      <c r="G215" s="29">
        <v>0</v>
      </c>
      <c r="H215" s="29">
        <v>0</v>
      </c>
      <c r="I215" s="29">
        <v>113451908</v>
      </c>
      <c r="J215" s="29">
        <v>530896751</v>
      </c>
      <c r="K215" s="29">
        <v>132360560</v>
      </c>
      <c r="L215" s="29">
        <v>0</v>
      </c>
      <c r="M215" s="29">
        <v>0</v>
      </c>
      <c r="N215" s="29">
        <f t="shared" ref="N215" si="26">SUM(I215:M215)</f>
        <v>776709219</v>
      </c>
      <c r="O215" s="12">
        <v>44119</v>
      </c>
      <c r="P215" s="12">
        <v>44642</v>
      </c>
      <c r="Q215" s="9" t="s">
        <v>1556</v>
      </c>
      <c r="R215" s="8" t="s">
        <v>28</v>
      </c>
      <c r="S215" s="21" t="s">
        <v>1563</v>
      </c>
      <c r="T215" s="21">
        <v>860026518</v>
      </c>
      <c r="U215" s="21">
        <v>6</v>
      </c>
      <c r="V215" s="21" t="s">
        <v>1564</v>
      </c>
      <c r="W215" s="21">
        <v>3266200</v>
      </c>
      <c r="X215" s="52" t="s">
        <v>1565</v>
      </c>
      <c r="Y215" s="10" t="s">
        <v>31</v>
      </c>
    </row>
    <row r="216" spans="1:25" ht="138" customHeight="1" x14ac:dyDescent="0.2">
      <c r="A216" s="2" t="s">
        <v>1553</v>
      </c>
      <c r="B216" s="25" t="s">
        <v>1662</v>
      </c>
      <c r="C216" s="14" t="s">
        <v>1663</v>
      </c>
      <c r="D216" s="3" t="s">
        <v>1554</v>
      </c>
      <c r="E216" s="4" t="s">
        <v>1555</v>
      </c>
      <c r="F216" s="23">
        <v>113451908</v>
      </c>
      <c r="G216" s="29">
        <v>0</v>
      </c>
      <c r="H216" s="29">
        <v>0</v>
      </c>
      <c r="I216" s="29">
        <v>113451908</v>
      </c>
      <c r="J216" s="29">
        <v>530896751</v>
      </c>
      <c r="K216" s="29">
        <v>132360560</v>
      </c>
      <c r="L216" s="29">
        <v>0</v>
      </c>
      <c r="M216" s="29">
        <v>0</v>
      </c>
      <c r="N216" s="29">
        <f t="shared" ref="N216" si="27">SUM(I216:M216)</f>
        <v>776709219</v>
      </c>
      <c r="O216" s="12">
        <v>44119</v>
      </c>
      <c r="P216" s="12">
        <v>44642</v>
      </c>
      <c r="Q216" s="9" t="s">
        <v>1556</v>
      </c>
      <c r="R216" s="8" t="s">
        <v>28</v>
      </c>
      <c r="S216" s="21" t="s">
        <v>1557</v>
      </c>
      <c r="T216" s="21">
        <v>860002400</v>
      </c>
      <c r="U216" s="21">
        <v>2</v>
      </c>
      <c r="V216" s="21" t="s">
        <v>1558</v>
      </c>
      <c r="W216" s="21">
        <v>3485757</v>
      </c>
      <c r="X216" s="52" t="s">
        <v>1559</v>
      </c>
      <c r="Y216" s="10" t="s">
        <v>31</v>
      </c>
    </row>
    <row r="217" spans="1:25" ht="138" hidden="1" customHeight="1" x14ac:dyDescent="0.2">
      <c r="A217" s="2" t="s">
        <v>1469</v>
      </c>
      <c r="B217" s="22" t="s">
        <v>1543</v>
      </c>
      <c r="C217" s="14" t="s">
        <v>1544</v>
      </c>
      <c r="D217" s="3" t="s">
        <v>533</v>
      </c>
      <c r="E217" s="4" t="s">
        <v>1470</v>
      </c>
      <c r="F217" s="23">
        <v>16082192</v>
      </c>
      <c r="G217" s="29">
        <v>0</v>
      </c>
      <c r="H217" s="29">
        <v>0</v>
      </c>
      <c r="I217" s="29">
        <v>16082192</v>
      </c>
      <c r="J217" s="29">
        <v>0</v>
      </c>
      <c r="K217" s="29">
        <v>0</v>
      </c>
      <c r="L217" s="29">
        <v>0</v>
      </c>
      <c r="M217" s="29">
        <v>0</v>
      </c>
      <c r="N217" s="29">
        <f t="shared" ref="N217" si="28">SUM(I217:M217)</f>
        <v>16082192</v>
      </c>
      <c r="O217" s="12">
        <v>44124</v>
      </c>
      <c r="P217" s="12">
        <v>44195</v>
      </c>
      <c r="Q217" s="9" t="s">
        <v>301</v>
      </c>
      <c r="R217" s="8" t="s">
        <v>123</v>
      </c>
      <c r="S217" s="21" t="s">
        <v>535</v>
      </c>
      <c r="T217" s="21">
        <v>900343346</v>
      </c>
      <c r="U217" s="21">
        <v>1</v>
      </c>
      <c r="V217" s="21" t="s">
        <v>536</v>
      </c>
      <c r="W217" s="21">
        <v>8125007</v>
      </c>
      <c r="X217" s="52" t="s">
        <v>537</v>
      </c>
      <c r="Y217" s="10" t="s">
        <v>31</v>
      </c>
    </row>
    <row r="218" spans="1:25" ht="138" hidden="1" customHeight="1" x14ac:dyDescent="0.2">
      <c r="A218" s="2" t="s">
        <v>1471</v>
      </c>
      <c r="B218" s="22" t="s">
        <v>1543</v>
      </c>
      <c r="C218" s="14" t="s">
        <v>1544</v>
      </c>
      <c r="D218" s="3" t="s">
        <v>1472</v>
      </c>
      <c r="E218" s="4" t="s">
        <v>1473</v>
      </c>
      <c r="F218" s="23">
        <v>28798000</v>
      </c>
      <c r="G218" s="29">
        <v>0</v>
      </c>
      <c r="H218" s="29">
        <v>0</v>
      </c>
      <c r="I218" s="29">
        <v>28798000</v>
      </c>
      <c r="J218" s="29">
        <v>0</v>
      </c>
      <c r="K218" s="29">
        <v>0</v>
      </c>
      <c r="L218" s="29">
        <v>0</v>
      </c>
      <c r="M218" s="29">
        <v>0</v>
      </c>
      <c r="N218" s="29">
        <f t="shared" ref="N218" si="29">SUM(I218:M218)</f>
        <v>28798000</v>
      </c>
      <c r="O218" s="12">
        <v>44124</v>
      </c>
      <c r="P218" s="12">
        <v>44278</v>
      </c>
      <c r="Q218" s="9" t="s">
        <v>301</v>
      </c>
      <c r="R218" s="8" t="s">
        <v>123</v>
      </c>
      <c r="S218" s="21" t="s">
        <v>1474</v>
      </c>
      <c r="T218" s="21">
        <v>900180069</v>
      </c>
      <c r="U218" s="21">
        <v>3</v>
      </c>
      <c r="V218" s="21" t="s">
        <v>1475</v>
      </c>
      <c r="W218" s="21">
        <v>5714718133</v>
      </c>
      <c r="X218" s="52" t="s">
        <v>1476</v>
      </c>
      <c r="Y218" s="10" t="s">
        <v>31</v>
      </c>
    </row>
    <row r="219" spans="1:25" ht="138" customHeight="1" x14ac:dyDescent="0.2">
      <c r="A219" s="2" t="s">
        <v>1497</v>
      </c>
      <c r="B219" s="22" t="s">
        <v>1545</v>
      </c>
      <c r="C219" s="14" t="s">
        <v>1546</v>
      </c>
      <c r="D219" s="3" t="s">
        <v>1498</v>
      </c>
      <c r="E219" s="4" t="s">
        <v>1499</v>
      </c>
      <c r="F219" s="23" t="s">
        <v>36</v>
      </c>
      <c r="G219" s="29">
        <v>0</v>
      </c>
      <c r="H219" s="29">
        <v>0</v>
      </c>
      <c r="I219" s="29" t="s">
        <v>36</v>
      </c>
      <c r="J219" s="29">
        <v>0</v>
      </c>
      <c r="K219" s="29">
        <v>0</v>
      </c>
      <c r="L219" s="29">
        <v>0</v>
      </c>
      <c r="M219" s="29">
        <v>0</v>
      </c>
      <c r="N219" s="29">
        <f t="shared" ref="N219:N220" si="30">SUM(I219:M219)</f>
        <v>0</v>
      </c>
      <c r="O219" s="12">
        <v>44125</v>
      </c>
      <c r="P219" s="12">
        <v>44561</v>
      </c>
      <c r="Q219" s="9" t="s">
        <v>211</v>
      </c>
      <c r="R219" s="8" t="s">
        <v>28</v>
      </c>
      <c r="S219" s="21" t="s">
        <v>1500</v>
      </c>
      <c r="T219" s="21">
        <v>900312827</v>
      </c>
      <c r="U219" s="21">
        <v>8</v>
      </c>
      <c r="V219" s="21" t="s">
        <v>1501</v>
      </c>
      <c r="W219" s="21">
        <v>3114453940</v>
      </c>
      <c r="X219" s="52" t="s">
        <v>1502</v>
      </c>
      <c r="Y219" s="10" t="s">
        <v>31</v>
      </c>
    </row>
    <row r="220" spans="1:25" ht="138" hidden="1" customHeight="1" x14ac:dyDescent="0.2">
      <c r="A220" s="2" t="s">
        <v>1547</v>
      </c>
      <c r="B220" s="22" t="s">
        <v>1664</v>
      </c>
      <c r="C220" s="14" t="s">
        <v>1665</v>
      </c>
      <c r="D220" s="3" t="s">
        <v>1548</v>
      </c>
      <c r="E220" s="4" t="s">
        <v>1549</v>
      </c>
      <c r="F220" s="23">
        <v>3354560</v>
      </c>
      <c r="G220" s="29">
        <v>0</v>
      </c>
      <c r="H220" s="29">
        <v>0</v>
      </c>
      <c r="I220" s="29">
        <v>3354560</v>
      </c>
      <c r="J220" s="29">
        <v>0</v>
      </c>
      <c r="K220" s="29">
        <v>0</v>
      </c>
      <c r="L220" s="29">
        <v>0</v>
      </c>
      <c r="M220" s="29">
        <v>0</v>
      </c>
      <c r="N220" s="29">
        <f t="shared" si="30"/>
        <v>3354560</v>
      </c>
      <c r="O220" s="12">
        <v>44127</v>
      </c>
      <c r="P220" s="12">
        <v>44165</v>
      </c>
      <c r="Q220" s="9" t="s">
        <v>103</v>
      </c>
      <c r="R220" s="8" t="s">
        <v>28</v>
      </c>
      <c r="S220" s="21" t="s">
        <v>1550</v>
      </c>
      <c r="T220" s="21">
        <v>860042209</v>
      </c>
      <c r="U220" s="21">
        <v>2</v>
      </c>
      <c r="V220" s="21" t="s">
        <v>1552</v>
      </c>
      <c r="W220" s="21">
        <v>4255255</v>
      </c>
      <c r="X220" s="52" t="s">
        <v>1551</v>
      </c>
      <c r="Y220" s="10" t="s">
        <v>31</v>
      </c>
    </row>
    <row r="221" spans="1:25" ht="86.25" hidden="1" customHeight="1" x14ac:dyDescent="0.2">
      <c r="A221" s="2" t="s">
        <v>1588</v>
      </c>
      <c r="B221" s="22" t="s">
        <v>1666</v>
      </c>
      <c r="C221" s="14" t="s">
        <v>1667</v>
      </c>
      <c r="D221" s="3" t="s">
        <v>1589</v>
      </c>
      <c r="E221" s="4" t="s">
        <v>1590</v>
      </c>
      <c r="F221" s="23">
        <v>160542662</v>
      </c>
      <c r="G221" s="29">
        <v>0</v>
      </c>
      <c r="H221" s="29">
        <v>0</v>
      </c>
      <c r="I221" s="29">
        <v>160542662</v>
      </c>
      <c r="J221" s="29">
        <v>0</v>
      </c>
      <c r="K221" s="29">
        <v>0</v>
      </c>
      <c r="L221" s="29">
        <v>0</v>
      </c>
      <c r="M221" s="29">
        <v>0</v>
      </c>
      <c r="N221" s="29">
        <f t="shared" ref="N221" si="31">SUM(I221:M221)</f>
        <v>160542662</v>
      </c>
      <c r="O221" s="12">
        <v>44132</v>
      </c>
      <c r="P221" s="12">
        <v>44346</v>
      </c>
      <c r="Q221" s="9" t="s">
        <v>37</v>
      </c>
      <c r="R221" s="8" t="s">
        <v>28</v>
      </c>
      <c r="S221" s="21" t="s">
        <v>1591</v>
      </c>
      <c r="T221" s="21">
        <v>830055030</v>
      </c>
      <c r="U221" s="21">
        <v>9</v>
      </c>
      <c r="V221" s="21" t="s">
        <v>1593</v>
      </c>
      <c r="W221" s="21">
        <v>2563004</v>
      </c>
      <c r="X221" s="52" t="s">
        <v>1592</v>
      </c>
      <c r="Y221" s="10" t="s">
        <v>31</v>
      </c>
    </row>
    <row r="222" spans="1:25" ht="86.25" customHeight="1" x14ac:dyDescent="0.2">
      <c r="A222" s="2" t="s">
        <v>1594</v>
      </c>
      <c r="B222" s="22" t="s">
        <v>1668</v>
      </c>
      <c r="C222" s="14" t="s">
        <v>1669</v>
      </c>
      <c r="D222" s="3" t="s">
        <v>1595</v>
      </c>
      <c r="E222" s="4" t="s">
        <v>1596</v>
      </c>
      <c r="F222" s="23">
        <v>30000000</v>
      </c>
      <c r="G222" s="29">
        <v>0</v>
      </c>
      <c r="H222" s="29">
        <v>0</v>
      </c>
      <c r="I222" s="29">
        <v>30000000</v>
      </c>
      <c r="J222" s="29">
        <v>185400000</v>
      </c>
      <c r="K222" s="29">
        <v>111394500</v>
      </c>
      <c r="L222" s="29">
        <v>0</v>
      </c>
      <c r="M222" s="29">
        <v>0</v>
      </c>
      <c r="N222" s="29">
        <f t="shared" ref="N222:N227" si="32">SUM(I222:M222)</f>
        <v>326794500</v>
      </c>
      <c r="O222" s="12">
        <v>44134</v>
      </c>
      <c r="P222" s="12">
        <v>44773</v>
      </c>
      <c r="Q222" s="9" t="s">
        <v>1597</v>
      </c>
      <c r="R222" s="8" t="s">
        <v>66</v>
      </c>
      <c r="S222" s="21" t="s">
        <v>1598</v>
      </c>
      <c r="T222" s="21">
        <v>900326680</v>
      </c>
      <c r="U222" s="21">
        <v>3</v>
      </c>
      <c r="V222" s="21" t="s">
        <v>1599</v>
      </c>
      <c r="W222" s="21">
        <v>6143704</v>
      </c>
      <c r="X222" s="52" t="s">
        <v>1600</v>
      </c>
      <c r="Y222" s="10" t="s">
        <v>31</v>
      </c>
    </row>
    <row r="223" spans="1:25" ht="86.25" hidden="1" customHeight="1" x14ac:dyDescent="0.2">
      <c r="A223" s="2" t="s">
        <v>1631</v>
      </c>
      <c r="B223" s="22" t="s">
        <v>1674</v>
      </c>
      <c r="C223" s="14" t="s">
        <v>1675</v>
      </c>
      <c r="D223" s="3" t="s">
        <v>1632</v>
      </c>
      <c r="E223" s="4" t="s">
        <v>1633</v>
      </c>
      <c r="F223" s="23">
        <v>20000000</v>
      </c>
      <c r="G223" s="29">
        <v>0</v>
      </c>
      <c r="H223" s="29">
        <v>0</v>
      </c>
      <c r="I223" s="29">
        <v>20000000</v>
      </c>
      <c r="J223" s="29">
        <v>0</v>
      </c>
      <c r="K223" s="29">
        <v>0</v>
      </c>
      <c r="L223" s="29">
        <v>0</v>
      </c>
      <c r="M223" s="29">
        <v>0</v>
      </c>
      <c r="N223" s="29">
        <f t="shared" si="32"/>
        <v>20000000</v>
      </c>
      <c r="O223" s="12">
        <v>44134</v>
      </c>
      <c r="P223" s="12">
        <v>44377</v>
      </c>
      <c r="Q223" s="9" t="s">
        <v>157</v>
      </c>
      <c r="R223" s="8" t="s">
        <v>66</v>
      </c>
      <c r="S223" s="21" t="s">
        <v>1617</v>
      </c>
      <c r="T223" s="21">
        <v>52056976</v>
      </c>
      <c r="U223" s="21">
        <v>3</v>
      </c>
      <c r="V223" s="21" t="s">
        <v>1618</v>
      </c>
      <c r="W223" s="21">
        <v>6793498</v>
      </c>
      <c r="X223" s="52" t="s">
        <v>1619</v>
      </c>
      <c r="Y223" s="10" t="s">
        <v>31</v>
      </c>
    </row>
    <row r="224" spans="1:25" ht="86.25" hidden="1" customHeight="1" x14ac:dyDescent="0.2">
      <c r="A224" s="2" t="s">
        <v>1614</v>
      </c>
      <c r="B224" s="22" t="s">
        <v>1676</v>
      </c>
      <c r="C224" s="14" t="s">
        <v>1677</v>
      </c>
      <c r="D224" s="3" t="s">
        <v>1616</v>
      </c>
      <c r="E224" s="4" t="s">
        <v>1615</v>
      </c>
      <c r="F224" s="23">
        <v>13200000</v>
      </c>
      <c r="G224" s="29">
        <v>0</v>
      </c>
      <c r="H224" s="29">
        <v>0</v>
      </c>
      <c r="I224" s="29">
        <v>13200000</v>
      </c>
      <c r="J224" s="29">
        <v>0</v>
      </c>
      <c r="K224" s="29">
        <v>0</v>
      </c>
      <c r="L224" s="29">
        <v>0</v>
      </c>
      <c r="M224" s="29">
        <v>0</v>
      </c>
      <c r="N224" s="29">
        <f t="shared" ref="N224" si="33">SUM(I224:M224)</f>
        <v>13200000</v>
      </c>
      <c r="O224" s="12">
        <v>44133</v>
      </c>
      <c r="P224" s="12">
        <v>44196</v>
      </c>
      <c r="Q224" s="9" t="s">
        <v>157</v>
      </c>
      <c r="R224" s="8" t="s">
        <v>66</v>
      </c>
      <c r="S224" s="21" t="s">
        <v>1617</v>
      </c>
      <c r="T224" s="21">
        <v>52056976</v>
      </c>
      <c r="U224" s="21">
        <v>3</v>
      </c>
      <c r="V224" s="21" t="s">
        <v>1618</v>
      </c>
      <c r="W224" s="21">
        <v>6793498</v>
      </c>
      <c r="X224" s="52" t="s">
        <v>1619</v>
      </c>
      <c r="Y224" s="10" t="s">
        <v>31</v>
      </c>
    </row>
    <row r="225" spans="1:25" ht="86.25" customHeight="1" x14ac:dyDescent="0.2">
      <c r="A225" s="2" t="s">
        <v>1620</v>
      </c>
      <c r="B225" s="22" t="s">
        <v>1676</v>
      </c>
      <c r="C225" s="14" t="s">
        <v>1677</v>
      </c>
      <c r="D225" s="3" t="s">
        <v>1621</v>
      </c>
      <c r="E225" s="4" t="s">
        <v>1622</v>
      </c>
      <c r="F225" s="23">
        <v>10250000</v>
      </c>
      <c r="G225" s="29">
        <v>0</v>
      </c>
      <c r="H225" s="29">
        <v>0</v>
      </c>
      <c r="I225" s="29">
        <v>10250000</v>
      </c>
      <c r="J225" s="29">
        <v>0</v>
      </c>
      <c r="K225" s="29">
        <v>0</v>
      </c>
      <c r="L225" s="29">
        <v>0</v>
      </c>
      <c r="M225" s="29">
        <v>0</v>
      </c>
      <c r="N225" s="29">
        <f t="shared" ref="N225" si="34">SUM(I225:M225)</f>
        <v>10250000</v>
      </c>
      <c r="O225" s="12">
        <v>44134</v>
      </c>
      <c r="P225" s="12">
        <v>44530</v>
      </c>
      <c r="Q225" s="9" t="s">
        <v>157</v>
      </c>
      <c r="R225" s="8" t="s">
        <v>66</v>
      </c>
      <c r="S225" s="21" t="s">
        <v>1623</v>
      </c>
      <c r="T225" s="21">
        <v>802017441</v>
      </c>
      <c r="U225" s="21">
        <v>9</v>
      </c>
      <c r="V225" s="21" t="s">
        <v>1624</v>
      </c>
      <c r="W225" s="21">
        <v>3168340577</v>
      </c>
      <c r="X225" s="52" t="s">
        <v>1625</v>
      </c>
      <c r="Y225" s="10" t="s">
        <v>283</v>
      </c>
    </row>
    <row r="226" spans="1:25" ht="86.25" hidden="1" customHeight="1" x14ac:dyDescent="0.2">
      <c r="A226" s="2" t="s">
        <v>1626</v>
      </c>
      <c r="B226" s="22" t="s">
        <v>1678</v>
      </c>
      <c r="C226" s="14" t="s">
        <v>1679</v>
      </c>
      <c r="D226" s="3" t="s">
        <v>1627</v>
      </c>
      <c r="E226" s="4" t="s">
        <v>1628</v>
      </c>
      <c r="F226" s="23">
        <v>3035000</v>
      </c>
      <c r="G226" s="29">
        <v>0</v>
      </c>
      <c r="H226" s="29">
        <v>0</v>
      </c>
      <c r="I226" s="29">
        <v>3035000</v>
      </c>
      <c r="J226" s="29">
        <v>0</v>
      </c>
      <c r="K226" s="29">
        <v>0</v>
      </c>
      <c r="L226" s="29">
        <v>0</v>
      </c>
      <c r="M226" s="29">
        <v>0</v>
      </c>
      <c r="N226" s="29">
        <f t="shared" ref="N226" si="35">SUM(I226:M226)</f>
        <v>3035000</v>
      </c>
      <c r="O226" s="12">
        <v>44134</v>
      </c>
      <c r="P226" s="12">
        <v>44165</v>
      </c>
      <c r="Q226" s="9" t="s">
        <v>410</v>
      </c>
      <c r="R226" s="8" t="s">
        <v>28</v>
      </c>
      <c r="S226" s="21" t="s">
        <v>1627</v>
      </c>
      <c r="T226" s="21">
        <v>52479033</v>
      </c>
      <c r="U226" s="21">
        <v>9</v>
      </c>
      <c r="V226" s="21" t="s">
        <v>1629</v>
      </c>
      <c r="W226" s="21">
        <v>3103083252</v>
      </c>
      <c r="X226" s="52" t="s">
        <v>1630</v>
      </c>
      <c r="Y226" s="10" t="s">
        <v>31</v>
      </c>
    </row>
    <row r="227" spans="1:25" ht="86.25" hidden="1" customHeight="1" x14ac:dyDescent="0.2">
      <c r="A227" s="2" t="s">
        <v>1608</v>
      </c>
      <c r="B227" s="22" t="s">
        <v>1676</v>
      </c>
      <c r="C227" s="14" t="s">
        <v>1677</v>
      </c>
      <c r="D227" s="3" t="s">
        <v>1609</v>
      </c>
      <c r="E227" s="4" t="s">
        <v>1610</v>
      </c>
      <c r="F227" s="23">
        <v>13500000</v>
      </c>
      <c r="G227" s="29">
        <v>0</v>
      </c>
      <c r="H227" s="29">
        <v>0</v>
      </c>
      <c r="I227" s="29">
        <v>13500000</v>
      </c>
      <c r="J227" s="29">
        <v>0</v>
      </c>
      <c r="K227" s="29">
        <v>0</v>
      </c>
      <c r="L227" s="29">
        <v>0</v>
      </c>
      <c r="M227" s="29">
        <v>0</v>
      </c>
      <c r="N227" s="29">
        <f t="shared" si="32"/>
        <v>13500000</v>
      </c>
      <c r="O227" s="12">
        <v>44134</v>
      </c>
      <c r="P227" s="12">
        <v>44196</v>
      </c>
      <c r="Q227" s="9" t="s">
        <v>157</v>
      </c>
      <c r="R227" s="8" t="s">
        <v>66</v>
      </c>
      <c r="S227" s="21" t="s">
        <v>1611</v>
      </c>
      <c r="T227" s="21">
        <v>900895205</v>
      </c>
      <c r="U227" s="21">
        <v>8</v>
      </c>
      <c r="V227" s="21" t="s">
        <v>1612</v>
      </c>
      <c r="W227" s="21">
        <v>3689292</v>
      </c>
      <c r="X227" s="52" t="s">
        <v>1613</v>
      </c>
      <c r="Y227" s="10" t="s">
        <v>283</v>
      </c>
    </row>
    <row r="228" spans="1:25" ht="86.25" hidden="1" customHeight="1" x14ac:dyDescent="0.2">
      <c r="A228" s="2" t="s">
        <v>1634</v>
      </c>
      <c r="B228" s="22" t="s">
        <v>1671</v>
      </c>
      <c r="C228" s="14" t="s">
        <v>1670</v>
      </c>
      <c r="D228" s="3" t="s">
        <v>1635</v>
      </c>
      <c r="E228" s="4" t="s">
        <v>1636</v>
      </c>
      <c r="F228" s="23">
        <v>247432297</v>
      </c>
      <c r="G228" s="29">
        <v>0</v>
      </c>
      <c r="H228" s="29">
        <v>0</v>
      </c>
      <c r="I228" s="29">
        <v>247432297</v>
      </c>
      <c r="J228" s="29">
        <v>0</v>
      </c>
      <c r="K228" s="29">
        <v>0</v>
      </c>
      <c r="L228" s="29">
        <v>0</v>
      </c>
      <c r="M228" s="29">
        <v>0</v>
      </c>
      <c r="N228" s="29">
        <f t="shared" ref="N228" si="36">SUM(I228:M228)</f>
        <v>247432297</v>
      </c>
      <c r="O228" s="12">
        <v>44133</v>
      </c>
      <c r="P228" s="12">
        <v>44196</v>
      </c>
      <c r="Q228" s="9" t="s">
        <v>469</v>
      </c>
      <c r="R228" s="8" t="s">
        <v>28</v>
      </c>
      <c r="S228" s="21" t="s">
        <v>1637</v>
      </c>
      <c r="T228" s="21">
        <v>830133271</v>
      </c>
      <c r="U228" s="21">
        <v>1</v>
      </c>
      <c r="V228" s="21" t="s">
        <v>1638</v>
      </c>
      <c r="W228" s="21">
        <v>7449900</v>
      </c>
      <c r="X228" s="52" t="s">
        <v>1639</v>
      </c>
      <c r="Y228" s="10" t="s">
        <v>31</v>
      </c>
    </row>
    <row r="229" spans="1:25" ht="86.25" customHeight="1" x14ac:dyDescent="0.2">
      <c r="A229" s="2" t="s">
        <v>1601</v>
      </c>
      <c r="B229" s="22" t="s">
        <v>1673</v>
      </c>
      <c r="C229" s="14" t="s">
        <v>1672</v>
      </c>
      <c r="D229" s="3" t="s">
        <v>1602</v>
      </c>
      <c r="E229" s="4" t="s">
        <v>1603</v>
      </c>
      <c r="F229" s="23">
        <v>22000000</v>
      </c>
      <c r="G229" s="29">
        <v>0</v>
      </c>
      <c r="H229" s="29">
        <v>0</v>
      </c>
      <c r="I229" s="29">
        <v>22000000</v>
      </c>
      <c r="J229" s="29">
        <v>0</v>
      </c>
      <c r="K229" s="29">
        <v>0</v>
      </c>
      <c r="L229" s="29">
        <v>0</v>
      </c>
      <c r="M229" s="29">
        <v>0</v>
      </c>
      <c r="N229" s="29">
        <f t="shared" ref="N229" si="37">SUM(I229:M229)</f>
        <v>22000000</v>
      </c>
      <c r="O229" s="12">
        <v>44134</v>
      </c>
      <c r="P229" s="12">
        <v>44408</v>
      </c>
      <c r="Q229" s="9" t="s">
        <v>1604</v>
      </c>
      <c r="R229" s="8" t="s">
        <v>123</v>
      </c>
      <c r="S229" s="21" t="s">
        <v>1605</v>
      </c>
      <c r="T229" s="21">
        <v>830025281</v>
      </c>
      <c r="U229" s="21">
        <v>2</v>
      </c>
      <c r="V229" s="21" t="s">
        <v>1606</v>
      </c>
      <c r="W229" s="21">
        <v>7447979</v>
      </c>
      <c r="X229" s="52" t="s">
        <v>1607</v>
      </c>
      <c r="Y229" s="10" t="s">
        <v>31</v>
      </c>
    </row>
    <row r="230" spans="1:25" ht="86.25" hidden="1" customHeight="1" x14ac:dyDescent="0.2">
      <c r="A230" s="2" t="s">
        <v>1646</v>
      </c>
      <c r="B230" s="22" t="s">
        <v>1680</v>
      </c>
      <c r="C230" s="14" t="s">
        <v>1681</v>
      </c>
      <c r="D230" s="3" t="s">
        <v>1647</v>
      </c>
      <c r="E230" s="4" t="s">
        <v>1648</v>
      </c>
      <c r="F230" s="23">
        <v>11484038</v>
      </c>
      <c r="G230" s="29">
        <v>0</v>
      </c>
      <c r="H230" s="29">
        <v>0</v>
      </c>
      <c r="I230" s="29">
        <v>11484038</v>
      </c>
      <c r="J230" s="29">
        <v>0</v>
      </c>
      <c r="K230" s="29">
        <v>0</v>
      </c>
      <c r="L230" s="29">
        <v>0</v>
      </c>
      <c r="M230" s="29">
        <v>0</v>
      </c>
      <c r="N230" s="29">
        <f t="shared" ref="N230:N232" si="38">SUM(I230:M230)</f>
        <v>11484038</v>
      </c>
      <c r="O230" s="12">
        <v>44139</v>
      </c>
      <c r="P230" s="12">
        <v>44377</v>
      </c>
      <c r="Q230" s="9" t="s">
        <v>301</v>
      </c>
      <c r="R230" s="8" t="s">
        <v>123</v>
      </c>
      <c r="S230" s="21" t="s">
        <v>1649</v>
      </c>
      <c r="T230" s="21">
        <v>860521236</v>
      </c>
      <c r="U230" s="21">
        <v>7</v>
      </c>
      <c r="V230" s="21" t="s">
        <v>1650</v>
      </c>
      <c r="W230" s="21">
        <v>3279000</v>
      </c>
      <c r="X230" s="52" t="s">
        <v>1651</v>
      </c>
      <c r="Y230" s="10" t="s">
        <v>31</v>
      </c>
    </row>
    <row r="231" spans="1:25" ht="117" hidden="1" customHeight="1" x14ac:dyDescent="0.2">
      <c r="A231" s="2" t="s">
        <v>1695</v>
      </c>
      <c r="B231" s="22" t="s">
        <v>1746</v>
      </c>
      <c r="C231" s="14" t="s">
        <v>1745</v>
      </c>
      <c r="D231" s="3" t="s">
        <v>1696</v>
      </c>
      <c r="E231" s="4" t="s">
        <v>1697</v>
      </c>
      <c r="F231" s="23">
        <v>7000000</v>
      </c>
      <c r="G231" s="29">
        <v>0</v>
      </c>
      <c r="H231" s="29">
        <v>0</v>
      </c>
      <c r="I231" s="29">
        <v>7000000</v>
      </c>
      <c r="J231" s="29">
        <v>0</v>
      </c>
      <c r="K231" s="29">
        <v>0</v>
      </c>
      <c r="L231" s="29">
        <v>0</v>
      </c>
      <c r="M231" s="29">
        <v>0</v>
      </c>
      <c r="N231" s="29">
        <f t="shared" ref="N231" si="39">SUM(I231:M231)</f>
        <v>7000000</v>
      </c>
      <c r="O231" s="12">
        <v>44145</v>
      </c>
      <c r="P231" s="12">
        <v>44377</v>
      </c>
      <c r="Q231" s="9" t="s">
        <v>1028</v>
      </c>
      <c r="R231" s="8" t="s">
        <v>28</v>
      </c>
      <c r="S231" s="21" t="s">
        <v>1403</v>
      </c>
      <c r="T231" s="21">
        <v>900412189</v>
      </c>
      <c r="U231" s="21">
        <v>6</v>
      </c>
      <c r="V231" s="21" t="s">
        <v>1404</v>
      </c>
      <c r="W231" s="21">
        <v>7447300</v>
      </c>
      <c r="X231" s="52" t="s">
        <v>1698</v>
      </c>
      <c r="Y231" s="10" t="s">
        <v>31</v>
      </c>
    </row>
    <row r="232" spans="1:25" ht="117" hidden="1" customHeight="1" x14ac:dyDescent="0.2">
      <c r="A232" s="2" t="s">
        <v>1688</v>
      </c>
      <c r="B232" s="22" t="s">
        <v>1748</v>
      </c>
      <c r="C232" s="14" t="s">
        <v>1747</v>
      </c>
      <c r="D232" s="3" t="s">
        <v>1689</v>
      </c>
      <c r="E232" s="4" t="s">
        <v>1690</v>
      </c>
      <c r="F232" s="23">
        <v>32000000</v>
      </c>
      <c r="G232" s="29">
        <v>0</v>
      </c>
      <c r="H232" s="29">
        <v>0</v>
      </c>
      <c r="I232" s="29">
        <v>32000000</v>
      </c>
      <c r="J232" s="29">
        <v>0</v>
      </c>
      <c r="K232" s="29">
        <v>0</v>
      </c>
      <c r="L232" s="29">
        <v>0</v>
      </c>
      <c r="M232" s="29">
        <v>0</v>
      </c>
      <c r="N232" s="29">
        <f t="shared" si="38"/>
        <v>32000000</v>
      </c>
      <c r="O232" s="12">
        <v>44148</v>
      </c>
      <c r="P232" s="12">
        <v>44196</v>
      </c>
      <c r="Q232" s="9" t="s">
        <v>1691</v>
      </c>
      <c r="R232" s="8" t="s">
        <v>123</v>
      </c>
      <c r="S232" s="21" t="s">
        <v>1692</v>
      </c>
      <c r="T232" s="21">
        <v>900169174</v>
      </c>
      <c r="U232" s="21">
        <v>4</v>
      </c>
      <c r="V232" s="21" t="s">
        <v>1693</v>
      </c>
      <c r="W232" s="21">
        <v>5897515</v>
      </c>
      <c r="X232" s="52" t="s">
        <v>1694</v>
      </c>
      <c r="Y232" s="10" t="s">
        <v>31</v>
      </c>
    </row>
    <row r="233" spans="1:25" ht="117" hidden="1" customHeight="1" x14ac:dyDescent="0.2">
      <c r="A233" s="2" t="s">
        <v>1712</v>
      </c>
      <c r="B233" s="22" t="s">
        <v>1749</v>
      </c>
      <c r="C233" s="14" t="s">
        <v>1750</v>
      </c>
      <c r="D233" s="3" t="s">
        <v>1713</v>
      </c>
      <c r="E233" s="4" t="s">
        <v>1714</v>
      </c>
      <c r="F233" s="23">
        <v>36841507</v>
      </c>
      <c r="G233" s="29">
        <v>0</v>
      </c>
      <c r="H233" s="29">
        <v>0</v>
      </c>
      <c r="I233" s="29">
        <v>36841507</v>
      </c>
      <c r="J233" s="29">
        <v>0</v>
      </c>
      <c r="K233" s="29">
        <v>0</v>
      </c>
      <c r="L233" s="29">
        <v>0</v>
      </c>
      <c r="M233" s="29">
        <v>0</v>
      </c>
      <c r="N233" s="29">
        <f t="shared" ref="N233" si="40">SUM(I233:M233)</f>
        <v>36841507</v>
      </c>
      <c r="O233" s="12">
        <v>44155</v>
      </c>
      <c r="P233" s="12">
        <v>44196</v>
      </c>
      <c r="Q233" s="9" t="s">
        <v>469</v>
      </c>
      <c r="R233" s="8" t="s">
        <v>28</v>
      </c>
      <c r="S233" s="21" t="s">
        <v>1715</v>
      </c>
      <c r="T233" s="21">
        <v>900749820</v>
      </c>
      <c r="U233" s="21">
        <v>3</v>
      </c>
      <c r="V233" s="21" t="s">
        <v>1716</v>
      </c>
      <c r="W233" s="21">
        <v>7460297</v>
      </c>
      <c r="X233" s="52" t="s">
        <v>1717</v>
      </c>
      <c r="Y233" s="10" t="s">
        <v>31</v>
      </c>
    </row>
    <row r="234" spans="1:25" ht="117" hidden="1" customHeight="1" x14ac:dyDescent="0.2">
      <c r="A234" s="2" t="s">
        <v>1827</v>
      </c>
      <c r="B234" s="22" t="s">
        <v>1926</v>
      </c>
      <c r="C234" s="14" t="s">
        <v>1927</v>
      </c>
      <c r="D234" s="3" t="s">
        <v>1829</v>
      </c>
      <c r="E234" s="4" t="s">
        <v>1828</v>
      </c>
      <c r="F234" s="23">
        <v>3898440</v>
      </c>
      <c r="G234" s="29">
        <v>0</v>
      </c>
      <c r="H234" s="29">
        <v>0</v>
      </c>
      <c r="I234" s="29">
        <v>3898440</v>
      </c>
      <c r="J234" s="29">
        <v>0</v>
      </c>
      <c r="K234" s="29">
        <v>0</v>
      </c>
      <c r="L234" s="29">
        <v>0</v>
      </c>
      <c r="M234" s="29">
        <v>0</v>
      </c>
      <c r="N234" s="29">
        <f t="shared" ref="N234" si="41">SUM(I234:M234)</f>
        <v>3898440</v>
      </c>
      <c r="O234" s="12">
        <v>44153</v>
      </c>
      <c r="P234" s="12">
        <v>44180</v>
      </c>
      <c r="Q234" s="9" t="s">
        <v>486</v>
      </c>
      <c r="R234" s="8" t="s">
        <v>28</v>
      </c>
      <c r="S234" s="21" t="s">
        <v>1830</v>
      </c>
      <c r="T234" s="21">
        <v>830032436</v>
      </c>
      <c r="U234" s="21">
        <v>6</v>
      </c>
      <c r="V234" s="21" t="s">
        <v>1831</v>
      </c>
      <c r="W234" s="21">
        <v>3462001</v>
      </c>
      <c r="X234" s="52" t="s">
        <v>1832</v>
      </c>
      <c r="Y234" s="10" t="s">
        <v>31</v>
      </c>
    </row>
    <row r="235" spans="1:25" ht="117" customHeight="1" x14ac:dyDescent="0.2">
      <c r="A235" s="2" t="s">
        <v>1682</v>
      </c>
      <c r="B235" s="25" t="s">
        <v>1751</v>
      </c>
      <c r="C235" s="14" t="s">
        <v>1752</v>
      </c>
      <c r="D235" s="3" t="s">
        <v>1683</v>
      </c>
      <c r="E235" s="4" t="s">
        <v>1684</v>
      </c>
      <c r="F235" s="23">
        <v>945000000</v>
      </c>
      <c r="G235" s="29">
        <v>600000000</v>
      </c>
      <c r="H235" s="29">
        <v>0</v>
      </c>
      <c r="I235" s="29">
        <f>945000000+600000000</f>
        <v>1545000000</v>
      </c>
      <c r="J235" s="29">
        <v>14760000000</v>
      </c>
      <c r="K235" s="29">
        <v>8868300000</v>
      </c>
      <c r="L235" s="29">
        <v>0</v>
      </c>
      <c r="M235" s="29">
        <v>0</v>
      </c>
      <c r="N235" s="29">
        <f t="shared" ref="N235" si="42">SUM(I235:M235)</f>
        <v>25173300000</v>
      </c>
      <c r="O235" s="12">
        <v>44146</v>
      </c>
      <c r="P235" s="12">
        <v>44773</v>
      </c>
      <c r="Q235" s="9" t="s">
        <v>1879</v>
      </c>
      <c r="R235" s="8" t="s">
        <v>66</v>
      </c>
      <c r="S235" s="21" t="s">
        <v>1685</v>
      </c>
      <c r="T235" s="21">
        <v>900509055</v>
      </c>
      <c r="U235" s="21">
        <v>6</v>
      </c>
      <c r="V235" s="21" t="s">
        <v>1686</v>
      </c>
      <c r="W235" s="21">
        <v>7046446</v>
      </c>
      <c r="X235" s="52" t="s">
        <v>1687</v>
      </c>
      <c r="Y235" s="10" t="s">
        <v>31</v>
      </c>
    </row>
    <row r="236" spans="1:25" ht="117" customHeight="1" x14ac:dyDescent="0.2">
      <c r="A236" s="2" t="s">
        <v>1699</v>
      </c>
      <c r="B236" s="22" t="s">
        <v>1754</v>
      </c>
      <c r="C236" s="14" t="s">
        <v>1753</v>
      </c>
      <c r="D236" s="3" t="s">
        <v>1702</v>
      </c>
      <c r="E236" s="4" t="s">
        <v>1700</v>
      </c>
      <c r="F236" s="23">
        <v>45000000</v>
      </c>
      <c r="G236" s="29">
        <v>0</v>
      </c>
      <c r="H236" s="29">
        <v>0</v>
      </c>
      <c r="I236" s="29">
        <v>45000000</v>
      </c>
      <c r="J236" s="29">
        <v>0</v>
      </c>
      <c r="K236" s="29">
        <v>0</v>
      </c>
      <c r="L236" s="29">
        <v>0</v>
      </c>
      <c r="M236" s="29">
        <v>0</v>
      </c>
      <c r="N236" s="29">
        <f t="shared" ref="N236" si="43">SUM(I236:M236)</f>
        <v>45000000</v>
      </c>
      <c r="O236" s="12">
        <v>44148</v>
      </c>
      <c r="P236" s="12">
        <v>44530</v>
      </c>
      <c r="Q236" s="9" t="s">
        <v>1701</v>
      </c>
      <c r="R236" s="8" t="s">
        <v>66</v>
      </c>
      <c r="S236" s="21" t="s">
        <v>1703</v>
      </c>
      <c r="T236" s="21">
        <v>900819170</v>
      </c>
      <c r="U236" s="21">
        <v>5</v>
      </c>
      <c r="V236" s="21" t="s">
        <v>1704</v>
      </c>
      <c r="W236" s="21">
        <v>7562962</v>
      </c>
      <c r="X236" s="52" t="s">
        <v>1705</v>
      </c>
      <c r="Y236" s="10" t="s">
        <v>31</v>
      </c>
    </row>
    <row r="237" spans="1:25" ht="117" hidden="1" customHeight="1" x14ac:dyDescent="0.2">
      <c r="A237" s="2" t="s">
        <v>1706</v>
      </c>
      <c r="B237" s="22" t="s">
        <v>1756</v>
      </c>
      <c r="C237" s="14" t="s">
        <v>1755</v>
      </c>
      <c r="D237" s="3" t="s">
        <v>1707</v>
      </c>
      <c r="E237" s="4" t="s">
        <v>1708</v>
      </c>
      <c r="F237" s="23">
        <v>15000000</v>
      </c>
      <c r="G237" s="29">
        <v>0</v>
      </c>
      <c r="H237" s="29">
        <v>0</v>
      </c>
      <c r="I237" s="29">
        <v>15000000</v>
      </c>
      <c r="J237" s="29">
        <v>0</v>
      </c>
      <c r="K237" s="29">
        <v>0</v>
      </c>
      <c r="L237" s="29">
        <v>0</v>
      </c>
      <c r="M237" s="29">
        <v>0</v>
      </c>
      <c r="N237" s="29">
        <f t="shared" ref="N237" si="44">SUM(I237:M237)</f>
        <v>15000000</v>
      </c>
      <c r="O237" s="12">
        <v>44159</v>
      </c>
      <c r="P237" s="12">
        <v>44180</v>
      </c>
      <c r="Q237" s="9" t="s">
        <v>486</v>
      </c>
      <c r="R237" s="8" t="s">
        <v>28</v>
      </c>
      <c r="S237" s="21" t="s">
        <v>1009</v>
      </c>
      <c r="T237" s="21">
        <v>900075980</v>
      </c>
      <c r="U237" s="21">
        <v>1</v>
      </c>
      <c r="V237" s="21" t="s">
        <v>1011</v>
      </c>
      <c r="W237" s="21">
        <v>5335184</v>
      </c>
      <c r="X237" s="52" t="s">
        <v>1010</v>
      </c>
      <c r="Y237" s="10" t="s">
        <v>31</v>
      </c>
    </row>
    <row r="238" spans="1:25" ht="117" hidden="1" customHeight="1" x14ac:dyDescent="0.2">
      <c r="A238" s="2" t="s">
        <v>1709</v>
      </c>
      <c r="B238" s="22" t="s">
        <v>1757</v>
      </c>
      <c r="C238" s="14" t="s">
        <v>1758</v>
      </c>
      <c r="D238" s="3" t="s">
        <v>1146</v>
      </c>
      <c r="E238" s="4" t="s">
        <v>1710</v>
      </c>
      <c r="F238" s="23">
        <v>180000000</v>
      </c>
      <c r="G238" s="29">
        <v>0</v>
      </c>
      <c r="H238" s="29">
        <v>0</v>
      </c>
      <c r="I238" s="29">
        <v>180000000</v>
      </c>
      <c r="J238" s="29">
        <v>0</v>
      </c>
      <c r="K238" s="29">
        <v>0</v>
      </c>
      <c r="L238" s="29">
        <v>0</v>
      </c>
      <c r="M238" s="29">
        <v>0</v>
      </c>
      <c r="N238" s="29">
        <f t="shared" ref="N238" si="45">SUM(I238:M238)</f>
        <v>180000000</v>
      </c>
      <c r="O238" s="12">
        <v>44159</v>
      </c>
      <c r="P238" s="12">
        <v>44227</v>
      </c>
      <c r="Q238" s="9" t="s">
        <v>1711</v>
      </c>
      <c r="R238" s="8" t="s">
        <v>66</v>
      </c>
      <c r="S238" s="21" t="s">
        <v>1148</v>
      </c>
      <c r="T238" s="21">
        <v>800077635</v>
      </c>
      <c r="U238" s="21">
        <v>1</v>
      </c>
      <c r="V238" s="21" t="s">
        <v>1150</v>
      </c>
      <c r="W238" s="21">
        <v>4272000</v>
      </c>
      <c r="X238" s="52" t="s">
        <v>1149</v>
      </c>
      <c r="Y238" s="10" t="s">
        <v>31</v>
      </c>
    </row>
    <row r="239" spans="1:25" ht="117" hidden="1" customHeight="1" x14ac:dyDescent="0.2">
      <c r="A239" s="2" t="s">
        <v>1732</v>
      </c>
      <c r="B239" s="22" t="s">
        <v>1760</v>
      </c>
      <c r="C239" s="14" t="s">
        <v>1759</v>
      </c>
      <c r="D239" s="3" t="s">
        <v>1733</v>
      </c>
      <c r="E239" s="4" t="s">
        <v>1761</v>
      </c>
      <c r="F239" s="23">
        <v>256451439</v>
      </c>
      <c r="G239" s="29">
        <v>0</v>
      </c>
      <c r="H239" s="29">
        <v>0</v>
      </c>
      <c r="I239" s="29">
        <v>256451439</v>
      </c>
      <c r="J239" s="29">
        <v>0</v>
      </c>
      <c r="K239" s="29">
        <v>0</v>
      </c>
      <c r="L239" s="29">
        <v>0</v>
      </c>
      <c r="M239" s="29">
        <v>0</v>
      </c>
      <c r="N239" s="29">
        <f t="shared" ref="N239" si="46">SUM(I239:M239)</f>
        <v>256451439</v>
      </c>
      <c r="O239" s="12">
        <v>44165</v>
      </c>
      <c r="P239" s="12">
        <v>44346</v>
      </c>
      <c r="Q239" s="9" t="s">
        <v>410</v>
      </c>
      <c r="R239" s="8" t="s">
        <v>28</v>
      </c>
      <c r="S239" s="21" t="s">
        <v>1734</v>
      </c>
      <c r="T239" s="21">
        <v>860007336</v>
      </c>
      <c r="U239" s="21">
        <v>1</v>
      </c>
      <c r="V239" s="21" t="s">
        <v>1735</v>
      </c>
      <c r="W239" s="21">
        <v>7420100</v>
      </c>
      <c r="X239" s="52" t="s">
        <v>1736</v>
      </c>
      <c r="Y239" s="10" t="s">
        <v>31</v>
      </c>
    </row>
    <row r="240" spans="1:25" ht="117" hidden="1" customHeight="1" x14ac:dyDescent="0.2">
      <c r="A240" s="2" t="s">
        <v>1737</v>
      </c>
      <c r="B240" s="22" t="s">
        <v>1664</v>
      </c>
      <c r="C240" s="14" t="s">
        <v>1665</v>
      </c>
      <c r="D240" s="3" t="s">
        <v>1738</v>
      </c>
      <c r="E240" s="4" t="s">
        <v>1739</v>
      </c>
      <c r="F240" s="23">
        <v>109190274</v>
      </c>
      <c r="G240" s="29">
        <v>0</v>
      </c>
      <c r="H240" s="29">
        <v>0</v>
      </c>
      <c r="I240" s="29">
        <v>109190274</v>
      </c>
      <c r="J240" s="29">
        <v>0</v>
      </c>
      <c r="K240" s="29">
        <v>0</v>
      </c>
      <c r="L240" s="29">
        <v>0</v>
      </c>
      <c r="M240" s="29">
        <v>0</v>
      </c>
      <c r="N240" s="29">
        <f t="shared" ref="N240:N246" si="47">SUM(I240:M240)</f>
        <v>109190274</v>
      </c>
      <c r="O240" s="12">
        <v>44165</v>
      </c>
      <c r="P240" s="12">
        <v>44196</v>
      </c>
      <c r="Q240" s="9" t="s">
        <v>469</v>
      </c>
      <c r="R240" s="8" t="s">
        <v>28</v>
      </c>
      <c r="S240" s="21" t="s">
        <v>1740</v>
      </c>
      <c r="T240" s="21">
        <v>900265026</v>
      </c>
      <c r="U240" s="21">
        <v>3</v>
      </c>
      <c r="V240" s="21" t="s">
        <v>1741</v>
      </c>
      <c r="W240" s="21">
        <v>5188433</v>
      </c>
      <c r="X240" s="52" t="s">
        <v>1742</v>
      </c>
      <c r="Y240" s="10" t="s">
        <v>31</v>
      </c>
    </row>
    <row r="241" spans="1:25" ht="117" hidden="1" customHeight="1" x14ac:dyDescent="0.2">
      <c r="A241" s="2" t="s">
        <v>1778</v>
      </c>
      <c r="B241" s="22" t="s">
        <v>1791</v>
      </c>
      <c r="C241" s="14" t="s">
        <v>1792</v>
      </c>
      <c r="D241" s="3" t="s">
        <v>1096</v>
      </c>
      <c r="E241" s="4" t="s">
        <v>1779</v>
      </c>
      <c r="F241" s="23">
        <v>2265094</v>
      </c>
      <c r="G241" s="29">
        <v>0</v>
      </c>
      <c r="H241" s="29">
        <v>0</v>
      </c>
      <c r="I241" s="29">
        <v>2265094</v>
      </c>
      <c r="J241" s="29">
        <v>0</v>
      </c>
      <c r="K241" s="29">
        <v>0</v>
      </c>
      <c r="L241" s="29">
        <v>0</v>
      </c>
      <c r="M241" s="29">
        <v>0</v>
      </c>
      <c r="N241" s="29">
        <f t="shared" ref="N241" si="48">SUM(I241:M241)</f>
        <v>2265094</v>
      </c>
      <c r="O241" s="12">
        <v>44176</v>
      </c>
      <c r="P241" s="12">
        <v>44196</v>
      </c>
      <c r="Q241" s="9" t="s">
        <v>744</v>
      </c>
      <c r="R241" s="8" t="s">
        <v>123</v>
      </c>
      <c r="S241" s="21" t="s">
        <v>639</v>
      </c>
      <c r="T241" s="21">
        <v>830014072</v>
      </c>
      <c r="U241" s="21">
        <v>2</v>
      </c>
      <c r="V241" s="21" t="s">
        <v>640</v>
      </c>
      <c r="W241" s="21">
        <v>2445000</v>
      </c>
      <c r="X241" s="52" t="s">
        <v>641</v>
      </c>
      <c r="Y241" s="10" t="s">
        <v>31</v>
      </c>
    </row>
    <row r="242" spans="1:25" ht="117" customHeight="1" x14ac:dyDescent="0.2">
      <c r="A242" s="2" t="s">
        <v>1833</v>
      </c>
      <c r="B242" s="22" t="s">
        <v>1928</v>
      </c>
      <c r="C242" s="14" t="s">
        <v>1929</v>
      </c>
      <c r="D242" s="3" t="s">
        <v>1834</v>
      </c>
      <c r="E242" s="4" t="s">
        <v>1835</v>
      </c>
      <c r="F242" s="23">
        <v>10000000</v>
      </c>
      <c r="G242" s="29">
        <v>0</v>
      </c>
      <c r="H242" s="29">
        <v>0</v>
      </c>
      <c r="I242" s="29">
        <v>10000000</v>
      </c>
      <c r="J242" s="29">
        <v>103000000</v>
      </c>
      <c r="K242" s="29">
        <v>0</v>
      </c>
      <c r="L242" s="29">
        <v>0</v>
      </c>
      <c r="M242" s="29">
        <v>0</v>
      </c>
      <c r="N242" s="29">
        <f t="shared" ref="N242" si="49">SUM(I242:M242)</f>
        <v>113000000</v>
      </c>
      <c r="O242" s="12">
        <v>44167</v>
      </c>
      <c r="P242" s="12">
        <v>44500</v>
      </c>
      <c r="Q242" s="9" t="s">
        <v>1836</v>
      </c>
      <c r="R242" s="8" t="s">
        <v>66</v>
      </c>
      <c r="S242" s="8" t="s">
        <v>1837</v>
      </c>
      <c r="T242" s="21">
        <v>1032398967</v>
      </c>
      <c r="U242" s="8"/>
      <c r="V242" s="8" t="s">
        <v>1838</v>
      </c>
      <c r="W242" s="21">
        <v>3158205799</v>
      </c>
      <c r="X242" s="52" t="s">
        <v>1839</v>
      </c>
      <c r="Y242" s="10" t="s">
        <v>31</v>
      </c>
    </row>
    <row r="243" spans="1:25" ht="117" customHeight="1" x14ac:dyDescent="0.2">
      <c r="A243" s="2" t="s">
        <v>1840</v>
      </c>
      <c r="B243" s="22" t="s">
        <v>1928</v>
      </c>
      <c r="C243" s="14" t="s">
        <v>1929</v>
      </c>
      <c r="D243" s="3" t="s">
        <v>1841</v>
      </c>
      <c r="E243" s="4" t="s">
        <v>1842</v>
      </c>
      <c r="F243" s="23">
        <v>10000000</v>
      </c>
      <c r="G243" s="29">
        <v>0</v>
      </c>
      <c r="H243" s="29">
        <v>0</v>
      </c>
      <c r="I243" s="29">
        <v>10000000</v>
      </c>
      <c r="J243" s="29">
        <v>103000000</v>
      </c>
      <c r="K243" s="29">
        <v>0</v>
      </c>
      <c r="L243" s="29">
        <v>0</v>
      </c>
      <c r="M243" s="29">
        <v>0</v>
      </c>
      <c r="N243" s="29">
        <f t="shared" ref="N243" si="50">SUM(I243:M243)</f>
        <v>113000000</v>
      </c>
      <c r="O243" s="12">
        <v>44167</v>
      </c>
      <c r="P243" s="12">
        <v>44500</v>
      </c>
      <c r="Q243" s="9" t="s">
        <v>1836</v>
      </c>
      <c r="R243" s="8" t="s">
        <v>66</v>
      </c>
      <c r="S243" s="8" t="s">
        <v>1843</v>
      </c>
      <c r="T243" s="21">
        <v>79247902</v>
      </c>
      <c r="U243" s="8"/>
      <c r="V243" s="8" t="s">
        <v>1844</v>
      </c>
      <c r="W243" s="21">
        <v>3486868</v>
      </c>
      <c r="X243" s="52" t="s">
        <v>1845</v>
      </c>
      <c r="Y243" s="10" t="s">
        <v>31</v>
      </c>
    </row>
    <row r="244" spans="1:25" ht="117" hidden="1" customHeight="1" x14ac:dyDescent="0.2">
      <c r="A244" s="2" t="s">
        <v>1770</v>
      </c>
      <c r="B244" s="22" t="s">
        <v>1797</v>
      </c>
      <c r="C244" s="14" t="s">
        <v>1798</v>
      </c>
      <c r="D244" s="3" t="s">
        <v>1771</v>
      </c>
      <c r="E244" s="4" t="s">
        <v>1772</v>
      </c>
      <c r="F244" s="23">
        <v>95473500</v>
      </c>
      <c r="G244" s="29">
        <v>0</v>
      </c>
      <c r="H244" s="29">
        <v>0</v>
      </c>
      <c r="I244" s="29">
        <v>95473500</v>
      </c>
      <c r="J244" s="29">
        <v>0</v>
      </c>
      <c r="K244" s="29">
        <v>0</v>
      </c>
      <c r="L244" s="29">
        <v>0</v>
      </c>
      <c r="M244" s="29">
        <v>0</v>
      </c>
      <c r="N244" s="29">
        <f t="shared" si="47"/>
        <v>95473500</v>
      </c>
      <c r="O244" s="12">
        <v>44169</v>
      </c>
      <c r="P244" s="12">
        <v>44286</v>
      </c>
      <c r="Q244" s="9" t="s">
        <v>410</v>
      </c>
      <c r="R244" s="8" t="s">
        <v>28</v>
      </c>
      <c r="S244" s="21" t="s">
        <v>1773</v>
      </c>
      <c r="T244" s="21">
        <v>900588498</v>
      </c>
      <c r="U244" s="21">
        <v>2</v>
      </c>
      <c r="V244" s="21" t="s">
        <v>1774</v>
      </c>
      <c r="W244" s="21">
        <v>2090318</v>
      </c>
      <c r="X244" s="52" t="s">
        <v>1775</v>
      </c>
      <c r="Y244" s="10" t="s">
        <v>31</v>
      </c>
    </row>
    <row r="245" spans="1:25" ht="117" customHeight="1" x14ac:dyDescent="0.2">
      <c r="A245" s="2" t="s">
        <v>2102</v>
      </c>
      <c r="B245" s="22" t="s">
        <v>2191</v>
      </c>
      <c r="C245" s="14" t="s">
        <v>2192</v>
      </c>
      <c r="D245" s="3" t="s">
        <v>2103</v>
      </c>
      <c r="E245" s="4" t="s">
        <v>2317</v>
      </c>
      <c r="F245" s="23">
        <v>20600000</v>
      </c>
      <c r="G245" s="29">
        <v>0</v>
      </c>
      <c r="H245" s="29">
        <v>0</v>
      </c>
      <c r="I245" s="29">
        <v>20600000</v>
      </c>
      <c r="J245" s="29">
        <v>212180000</v>
      </c>
      <c r="K245" s="29">
        <v>0</v>
      </c>
      <c r="L245" s="29">
        <v>0</v>
      </c>
      <c r="M245" s="29">
        <v>0</v>
      </c>
      <c r="N245" s="29">
        <f t="shared" si="47"/>
        <v>232780000</v>
      </c>
      <c r="O245" s="12">
        <v>44166</v>
      </c>
      <c r="P245" s="12">
        <v>44500</v>
      </c>
      <c r="Q245" s="9" t="s">
        <v>2104</v>
      </c>
      <c r="R245" s="8" t="s">
        <v>66</v>
      </c>
      <c r="S245" s="21" t="s">
        <v>2105</v>
      </c>
      <c r="T245" s="21">
        <v>900789891</v>
      </c>
      <c r="U245" s="21">
        <v>7</v>
      </c>
      <c r="V245" s="21" t="s">
        <v>1686</v>
      </c>
      <c r="W245" s="21">
        <v>7046446</v>
      </c>
      <c r="X245" s="52" t="s">
        <v>2106</v>
      </c>
      <c r="Y245" s="10" t="s">
        <v>31</v>
      </c>
    </row>
    <row r="246" spans="1:25" ht="117" hidden="1" customHeight="1" x14ac:dyDescent="0.2">
      <c r="A246" s="2" t="s">
        <v>1912</v>
      </c>
      <c r="B246" s="22" t="s">
        <v>1932</v>
      </c>
      <c r="C246" s="14" t="s">
        <v>1933</v>
      </c>
      <c r="D246" s="3" t="s">
        <v>1913</v>
      </c>
      <c r="E246" s="4" t="s">
        <v>1914</v>
      </c>
      <c r="F246" s="23">
        <v>3128000</v>
      </c>
      <c r="G246" s="29">
        <v>0</v>
      </c>
      <c r="H246" s="29">
        <v>0</v>
      </c>
      <c r="I246" s="29">
        <v>3128000</v>
      </c>
      <c r="J246" s="29">
        <v>0</v>
      </c>
      <c r="K246" s="29">
        <v>0</v>
      </c>
      <c r="L246" s="29">
        <v>0</v>
      </c>
      <c r="M246" s="29">
        <v>0</v>
      </c>
      <c r="N246" s="29">
        <f t="shared" si="47"/>
        <v>3128000</v>
      </c>
      <c r="O246" s="12">
        <v>44182</v>
      </c>
      <c r="P246" s="12">
        <v>44196</v>
      </c>
      <c r="Q246" s="9" t="s">
        <v>172</v>
      </c>
      <c r="R246" s="8" t="s">
        <v>123</v>
      </c>
      <c r="S246" s="21" t="s">
        <v>1915</v>
      </c>
      <c r="T246" s="21">
        <v>900068959</v>
      </c>
      <c r="U246" s="21">
        <v>5</v>
      </c>
      <c r="V246" s="21" t="s">
        <v>1916</v>
      </c>
      <c r="W246" s="21">
        <v>7508102</v>
      </c>
      <c r="X246" s="52" t="s">
        <v>1917</v>
      </c>
      <c r="Y246" s="10" t="s">
        <v>31</v>
      </c>
    </row>
    <row r="247" spans="1:25" ht="117" hidden="1" customHeight="1" x14ac:dyDescent="0.2">
      <c r="A247" s="2" t="s">
        <v>1776</v>
      </c>
      <c r="B247" s="22" t="s">
        <v>1793</v>
      </c>
      <c r="C247" s="14" t="s">
        <v>1794</v>
      </c>
      <c r="D247" s="3" t="s">
        <v>1096</v>
      </c>
      <c r="E247" s="4" t="s">
        <v>1777</v>
      </c>
      <c r="F247" s="23">
        <v>10000000</v>
      </c>
      <c r="G247" s="29">
        <v>0</v>
      </c>
      <c r="H247" s="29">
        <v>0</v>
      </c>
      <c r="I247" s="29">
        <v>10000000</v>
      </c>
      <c r="J247" s="29">
        <v>0</v>
      </c>
      <c r="K247" s="29">
        <v>0</v>
      </c>
      <c r="L247" s="29">
        <v>0</v>
      </c>
      <c r="M247" s="29">
        <v>0</v>
      </c>
      <c r="N247" s="29">
        <f t="shared" ref="N247:N280" si="51">SUM(I247:M247)</f>
        <v>10000000</v>
      </c>
      <c r="O247" s="12">
        <v>44172</v>
      </c>
      <c r="P247" s="12">
        <v>44286</v>
      </c>
      <c r="Q247" s="9" t="s">
        <v>744</v>
      </c>
      <c r="R247" s="8" t="s">
        <v>123</v>
      </c>
      <c r="S247" s="21" t="s">
        <v>639</v>
      </c>
      <c r="T247" s="21">
        <v>830014072</v>
      </c>
      <c r="U247" s="21">
        <v>2</v>
      </c>
      <c r="V247" s="21" t="s">
        <v>640</v>
      </c>
      <c r="W247" s="21">
        <v>2445000</v>
      </c>
      <c r="X247" s="52" t="s">
        <v>641</v>
      </c>
      <c r="Y247" s="10" t="s">
        <v>31</v>
      </c>
    </row>
    <row r="248" spans="1:25" ht="117" hidden="1" customHeight="1" x14ac:dyDescent="0.2">
      <c r="A248" s="2" t="s">
        <v>2054</v>
      </c>
      <c r="B248" s="22" t="s">
        <v>2193</v>
      </c>
      <c r="C248" s="14" t="s">
        <v>2194</v>
      </c>
      <c r="D248" s="3" t="s">
        <v>2055</v>
      </c>
      <c r="E248" s="4" t="s">
        <v>1956</v>
      </c>
      <c r="F248" s="23">
        <v>5350000</v>
      </c>
      <c r="G248" s="29">
        <v>0</v>
      </c>
      <c r="H248" s="29">
        <v>38570000</v>
      </c>
      <c r="I248" s="29">
        <v>5350000</v>
      </c>
      <c r="J248" s="29">
        <f>55100000-38570000</f>
        <v>16530000</v>
      </c>
      <c r="K248" s="29">
        <v>0</v>
      </c>
      <c r="L248" s="29">
        <v>0</v>
      </c>
      <c r="M248" s="29">
        <v>0</v>
      </c>
      <c r="N248" s="29">
        <f t="shared" ref="N248" si="52">SUM(I248:M248)</f>
        <v>21880000</v>
      </c>
      <c r="O248" s="12">
        <v>44179</v>
      </c>
      <c r="P248" s="12">
        <v>44286</v>
      </c>
      <c r="Q248" s="9" t="s">
        <v>1870</v>
      </c>
      <c r="R248" s="8" t="s">
        <v>123</v>
      </c>
      <c r="S248" s="8" t="s">
        <v>2055</v>
      </c>
      <c r="T248" s="21">
        <v>1022381861</v>
      </c>
      <c r="U248" s="8"/>
      <c r="V248" s="8" t="s">
        <v>2056</v>
      </c>
      <c r="W248" s="21">
        <v>3214462111</v>
      </c>
      <c r="X248" s="52" t="s">
        <v>2057</v>
      </c>
      <c r="Y248" s="10" t="s">
        <v>31</v>
      </c>
    </row>
    <row r="249" spans="1:25" ht="117" customHeight="1" x14ac:dyDescent="0.2">
      <c r="A249" s="2" t="s">
        <v>2058</v>
      </c>
      <c r="B249" s="22" t="s">
        <v>2193</v>
      </c>
      <c r="C249" s="14" t="s">
        <v>2194</v>
      </c>
      <c r="D249" s="3" t="s">
        <v>2059</v>
      </c>
      <c r="E249" s="4" t="s">
        <v>1956</v>
      </c>
      <c r="F249" s="23">
        <v>5350000</v>
      </c>
      <c r="G249" s="29">
        <v>0</v>
      </c>
      <c r="H249" s="29">
        <v>0</v>
      </c>
      <c r="I249" s="29">
        <v>5350000</v>
      </c>
      <c r="J249" s="29">
        <v>55100000</v>
      </c>
      <c r="K249" s="29">
        <v>0</v>
      </c>
      <c r="L249" s="29">
        <v>0</v>
      </c>
      <c r="M249" s="29">
        <v>0</v>
      </c>
      <c r="N249" s="29">
        <f t="shared" ref="N249" si="53">SUM(I249:M249)</f>
        <v>60450000</v>
      </c>
      <c r="O249" s="12">
        <v>44179</v>
      </c>
      <c r="P249" s="12">
        <v>44500</v>
      </c>
      <c r="Q249" s="9" t="s">
        <v>1870</v>
      </c>
      <c r="R249" s="8" t="s">
        <v>123</v>
      </c>
      <c r="S249" s="8" t="s">
        <v>2060</v>
      </c>
      <c r="T249" s="21">
        <v>52389082</v>
      </c>
      <c r="U249" s="8"/>
      <c r="V249" s="8" t="s">
        <v>2062</v>
      </c>
      <c r="W249" s="21">
        <v>3164107358</v>
      </c>
      <c r="X249" s="52" t="s">
        <v>2061</v>
      </c>
      <c r="Y249" s="10" t="s">
        <v>31</v>
      </c>
    </row>
    <row r="250" spans="1:25" ht="117" customHeight="1" x14ac:dyDescent="0.2">
      <c r="A250" s="2" t="s">
        <v>2063</v>
      </c>
      <c r="B250" s="22" t="s">
        <v>2193</v>
      </c>
      <c r="C250" s="14" t="s">
        <v>2194</v>
      </c>
      <c r="D250" s="3" t="s">
        <v>2064</v>
      </c>
      <c r="E250" s="4" t="s">
        <v>1956</v>
      </c>
      <c r="F250" s="23">
        <v>5350000</v>
      </c>
      <c r="G250" s="29">
        <v>0</v>
      </c>
      <c r="H250" s="30">
        <v>1101992</v>
      </c>
      <c r="I250" s="29">
        <v>5350000</v>
      </c>
      <c r="J250" s="29">
        <f>55100000-1101992</f>
        <v>53998008</v>
      </c>
      <c r="K250" s="29">
        <v>0</v>
      </c>
      <c r="L250" s="29">
        <v>0</v>
      </c>
      <c r="M250" s="29">
        <v>0</v>
      </c>
      <c r="N250" s="29">
        <f t="shared" ref="N250" si="54">SUM(I250:M250)</f>
        <v>59348008</v>
      </c>
      <c r="O250" s="12">
        <v>44179</v>
      </c>
      <c r="P250" s="12">
        <v>44500</v>
      </c>
      <c r="Q250" s="9" t="s">
        <v>1870</v>
      </c>
      <c r="R250" s="8" t="s">
        <v>123</v>
      </c>
      <c r="S250" s="21" t="s">
        <v>2065</v>
      </c>
      <c r="T250" s="21">
        <v>1018455663</v>
      </c>
      <c r="U250" s="8"/>
      <c r="V250" s="8" t="s">
        <v>2066</v>
      </c>
      <c r="W250" s="21">
        <v>3175161688</v>
      </c>
      <c r="X250" s="52" t="s">
        <v>2067</v>
      </c>
      <c r="Y250" s="10" t="s">
        <v>31</v>
      </c>
    </row>
    <row r="251" spans="1:25" ht="117" customHeight="1" x14ac:dyDescent="0.2">
      <c r="A251" s="2" t="s">
        <v>2068</v>
      </c>
      <c r="B251" s="22" t="s">
        <v>2193</v>
      </c>
      <c r="C251" s="14" t="s">
        <v>2194</v>
      </c>
      <c r="D251" s="3" t="s">
        <v>2069</v>
      </c>
      <c r="E251" s="4" t="s">
        <v>1956</v>
      </c>
      <c r="F251" s="23">
        <v>5350000</v>
      </c>
      <c r="G251" s="29">
        <v>0</v>
      </c>
      <c r="H251" s="29">
        <v>0</v>
      </c>
      <c r="I251" s="29">
        <v>5350000</v>
      </c>
      <c r="J251" s="29">
        <v>55100000</v>
      </c>
      <c r="K251" s="29">
        <v>0</v>
      </c>
      <c r="L251" s="29">
        <v>0</v>
      </c>
      <c r="M251" s="29">
        <v>0</v>
      </c>
      <c r="N251" s="29">
        <f t="shared" ref="N251" si="55">SUM(I251:M251)</f>
        <v>60450000</v>
      </c>
      <c r="O251" s="12">
        <v>44167</v>
      </c>
      <c r="P251" s="12">
        <v>44500</v>
      </c>
      <c r="Q251" s="9" t="s">
        <v>1870</v>
      </c>
      <c r="R251" s="8" t="s">
        <v>123</v>
      </c>
      <c r="S251" s="21" t="s">
        <v>2070</v>
      </c>
      <c r="T251" s="21">
        <v>1019051026</v>
      </c>
      <c r="U251" s="21"/>
      <c r="V251" s="21" t="s">
        <v>2071</v>
      </c>
      <c r="W251" s="21">
        <v>3147245661</v>
      </c>
      <c r="X251" s="52" t="s">
        <v>2072</v>
      </c>
      <c r="Y251" s="10" t="s">
        <v>31</v>
      </c>
    </row>
    <row r="252" spans="1:25" ht="117" hidden="1" customHeight="1" x14ac:dyDescent="0.2">
      <c r="A252" s="2" t="s">
        <v>2073</v>
      </c>
      <c r="B252" s="22" t="s">
        <v>2193</v>
      </c>
      <c r="C252" s="14" t="s">
        <v>2194</v>
      </c>
      <c r="D252" s="3" t="s">
        <v>2074</v>
      </c>
      <c r="E252" s="4" t="s">
        <v>1956</v>
      </c>
      <c r="F252" s="23">
        <v>5350000</v>
      </c>
      <c r="G252" s="29"/>
      <c r="H252" s="30">
        <v>55100000</v>
      </c>
      <c r="I252" s="29">
        <v>5350000</v>
      </c>
      <c r="J252" s="29">
        <v>0</v>
      </c>
      <c r="K252" s="29">
        <v>0</v>
      </c>
      <c r="L252" s="29">
        <v>0</v>
      </c>
      <c r="M252" s="29">
        <v>0</v>
      </c>
      <c r="N252" s="29">
        <f t="shared" ref="N252" si="56">SUM(I252:M252)</f>
        <v>5350000</v>
      </c>
      <c r="O252" s="12">
        <v>44167</v>
      </c>
      <c r="P252" s="12">
        <v>44196</v>
      </c>
      <c r="Q252" s="9" t="s">
        <v>1870</v>
      </c>
      <c r="R252" s="8" t="s">
        <v>123</v>
      </c>
      <c r="S252" s="21" t="s">
        <v>2075</v>
      </c>
      <c r="T252" s="21">
        <v>1140872683</v>
      </c>
      <c r="U252" s="21"/>
      <c r="V252" s="21" t="s">
        <v>2076</v>
      </c>
      <c r="W252" s="21">
        <v>3014027706</v>
      </c>
      <c r="X252" s="52" t="s">
        <v>2077</v>
      </c>
      <c r="Y252" s="10" t="s">
        <v>31</v>
      </c>
    </row>
    <row r="253" spans="1:25" ht="117" customHeight="1" x14ac:dyDescent="0.2">
      <c r="A253" s="2" t="s">
        <v>2078</v>
      </c>
      <c r="B253" s="22" t="s">
        <v>2193</v>
      </c>
      <c r="C253" s="14" t="s">
        <v>2194</v>
      </c>
      <c r="D253" s="3" t="s">
        <v>2079</v>
      </c>
      <c r="E253" s="4" t="s">
        <v>1956</v>
      </c>
      <c r="F253" s="23">
        <v>5350000</v>
      </c>
      <c r="G253" s="29">
        <v>0</v>
      </c>
      <c r="H253" s="29">
        <v>0</v>
      </c>
      <c r="I253" s="29">
        <v>5350000</v>
      </c>
      <c r="J253" s="29">
        <v>55100000</v>
      </c>
      <c r="K253" s="29">
        <v>0</v>
      </c>
      <c r="L253" s="29">
        <v>0</v>
      </c>
      <c r="M253" s="29">
        <v>0</v>
      </c>
      <c r="N253" s="29">
        <f t="shared" ref="N253" si="57">SUM(I253:M253)</f>
        <v>60450000</v>
      </c>
      <c r="O253" s="12">
        <v>44167</v>
      </c>
      <c r="P253" s="12">
        <v>44500</v>
      </c>
      <c r="Q253" s="9" t="s">
        <v>1870</v>
      </c>
      <c r="R253" s="8" t="s">
        <v>123</v>
      </c>
      <c r="S253" s="21" t="s">
        <v>2080</v>
      </c>
      <c r="T253" s="21">
        <v>1043930360</v>
      </c>
      <c r="U253" s="21"/>
      <c r="V253" s="21" t="s">
        <v>2081</v>
      </c>
      <c r="W253" s="21">
        <v>3209416118</v>
      </c>
      <c r="X253" s="52" t="s">
        <v>2082</v>
      </c>
      <c r="Y253" s="10" t="s">
        <v>31</v>
      </c>
    </row>
    <row r="254" spans="1:25" ht="117" hidden="1" customHeight="1" x14ac:dyDescent="0.2">
      <c r="A254" s="2" t="s">
        <v>2083</v>
      </c>
      <c r="B254" s="22" t="s">
        <v>2193</v>
      </c>
      <c r="C254" s="14" t="s">
        <v>2194</v>
      </c>
      <c r="D254" s="3" t="s">
        <v>2084</v>
      </c>
      <c r="E254" s="4" t="s">
        <v>1956</v>
      </c>
      <c r="F254" s="23">
        <v>5350000</v>
      </c>
      <c r="G254" s="29">
        <v>0</v>
      </c>
      <c r="H254" s="29">
        <v>0</v>
      </c>
      <c r="I254" s="29">
        <v>5350000</v>
      </c>
      <c r="J254" s="29">
        <v>2938666</v>
      </c>
      <c r="K254" s="29">
        <v>0</v>
      </c>
      <c r="L254" s="29">
        <v>0</v>
      </c>
      <c r="M254" s="29">
        <v>0</v>
      </c>
      <c r="N254" s="29">
        <f t="shared" ref="N254" si="58">SUM(I254:M254)</f>
        <v>8288666</v>
      </c>
      <c r="O254" s="12">
        <v>44167</v>
      </c>
      <c r="P254" s="12">
        <v>44213</v>
      </c>
      <c r="Q254" s="9" t="s">
        <v>1870</v>
      </c>
      <c r="R254" s="8" t="s">
        <v>123</v>
      </c>
      <c r="S254" s="21" t="s">
        <v>2084</v>
      </c>
      <c r="T254" s="21">
        <v>1015441951</v>
      </c>
      <c r="U254" s="21"/>
      <c r="V254" s="21" t="s">
        <v>2085</v>
      </c>
      <c r="W254" s="21">
        <v>3202300994</v>
      </c>
      <c r="X254" s="52" t="s">
        <v>2086</v>
      </c>
      <c r="Y254" s="10" t="s">
        <v>31</v>
      </c>
    </row>
    <row r="255" spans="1:25" ht="117" hidden="1" customHeight="1" x14ac:dyDescent="0.2">
      <c r="A255" s="2" t="s">
        <v>2087</v>
      </c>
      <c r="B255" s="22" t="s">
        <v>2193</v>
      </c>
      <c r="C255" s="14" t="s">
        <v>2194</v>
      </c>
      <c r="D255" s="3" t="s">
        <v>2088</v>
      </c>
      <c r="E255" s="4" t="s">
        <v>1956</v>
      </c>
      <c r="F255" s="23">
        <v>5350000</v>
      </c>
      <c r="G255" s="29">
        <v>0</v>
      </c>
      <c r="H255" s="30">
        <v>57240006</v>
      </c>
      <c r="I255" s="29">
        <f>5350000-2140006</f>
        <v>3209994</v>
      </c>
      <c r="J255" s="29">
        <v>0</v>
      </c>
      <c r="K255" s="29">
        <v>0</v>
      </c>
      <c r="L255" s="29">
        <v>0</v>
      </c>
      <c r="M255" s="29">
        <v>0</v>
      </c>
      <c r="N255" s="29">
        <f t="shared" ref="N255" si="59">SUM(I255:M255)</f>
        <v>3209994</v>
      </c>
      <c r="O255" s="12">
        <v>44179</v>
      </c>
      <c r="P255" s="12">
        <v>44184</v>
      </c>
      <c r="Q255" s="9" t="s">
        <v>1870</v>
      </c>
      <c r="R255" s="8" t="s">
        <v>123</v>
      </c>
      <c r="S255" s="21" t="s">
        <v>2089</v>
      </c>
      <c r="T255" s="21">
        <v>1140885823</v>
      </c>
      <c r="U255" s="21"/>
      <c r="V255" s="21" t="s">
        <v>2090</v>
      </c>
      <c r="W255" s="21">
        <v>3017826718</v>
      </c>
      <c r="X255" s="52" t="s">
        <v>2091</v>
      </c>
      <c r="Y255" s="10" t="s">
        <v>31</v>
      </c>
    </row>
    <row r="256" spans="1:25" ht="117" customHeight="1" x14ac:dyDescent="0.2">
      <c r="A256" s="2" t="s">
        <v>2092</v>
      </c>
      <c r="B256" s="22" t="s">
        <v>2193</v>
      </c>
      <c r="C256" s="14" t="s">
        <v>2194</v>
      </c>
      <c r="D256" s="3" t="s">
        <v>2093</v>
      </c>
      <c r="E256" s="4" t="s">
        <v>1956</v>
      </c>
      <c r="F256" s="23">
        <v>5350000</v>
      </c>
      <c r="G256" s="29">
        <v>0</v>
      </c>
      <c r="H256" s="29">
        <v>0</v>
      </c>
      <c r="I256" s="29">
        <v>5350000</v>
      </c>
      <c r="J256" s="29">
        <v>55100000</v>
      </c>
      <c r="K256" s="29">
        <v>0</v>
      </c>
      <c r="L256" s="29">
        <v>0</v>
      </c>
      <c r="M256" s="29">
        <v>0</v>
      </c>
      <c r="N256" s="29">
        <f t="shared" ref="N256" si="60">SUM(I256:M256)</f>
        <v>60450000</v>
      </c>
      <c r="O256" s="12">
        <v>44167</v>
      </c>
      <c r="P256" s="12">
        <v>44500</v>
      </c>
      <c r="Q256" s="9" t="s">
        <v>1870</v>
      </c>
      <c r="R256" s="8" t="s">
        <v>123</v>
      </c>
      <c r="S256" s="21" t="s">
        <v>2093</v>
      </c>
      <c r="T256" s="21">
        <v>1085313366</v>
      </c>
      <c r="U256" s="21"/>
      <c r="V256" s="21" t="s">
        <v>2094</v>
      </c>
      <c r="W256" s="21">
        <v>3013387888</v>
      </c>
      <c r="X256" s="52" t="s">
        <v>2095</v>
      </c>
      <c r="Y256" s="10" t="s">
        <v>31</v>
      </c>
    </row>
    <row r="257" spans="1:25" ht="117" customHeight="1" x14ac:dyDescent="0.2">
      <c r="A257" s="2" t="s">
        <v>2009</v>
      </c>
      <c r="B257" s="22" t="s">
        <v>2193</v>
      </c>
      <c r="C257" s="14" t="s">
        <v>2194</v>
      </c>
      <c r="D257" s="3" t="s">
        <v>2010</v>
      </c>
      <c r="E257" s="4" t="s">
        <v>1956</v>
      </c>
      <c r="F257" s="23">
        <v>5350000</v>
      </c>
      <c r="G257" s="29">
        <v>0</v>
      </c>
      <c r="H257" s="29">
        <v>0</v>
      </c>
      <c r="I257" s="29">
        <v>5350000</v>
      </c>
      <c r="J257" s="29">
        <v>55100000</v>
      </c>
      <c r="K257" s="29">
        <v>0</v>
      </c>
      <c r="L257" s="29">
        <v>0</v>
      </c>
      <c r="M257" s="29">
        <v>0</v>
      </c>
      <c r="N257" s="29">
        <f t="shared" si="51"/>
        <v>60450000</v>
      </c>
      <c r="O257" s="12">
        <v>44167</v>
      </c>
      <c r="P257" s="12">
        <v>44500</v>
      </c>
      <c r="Q257" s="9" t="s">
        <v>1870</v>
      </c>
      <c r="R257" s="8" t="s">
        <v>123</v>
      </c>
      <c r="S257" s="21" t="s">
        <v>2010</v>
      </c>
      <c r="T257" s="21">
        <v>1010220554</v>
      </c>
      <c r="U257" s="21"/>
      <c r="V257" s="21" t="s">
        <v>2011</v>
      </c>
      <c r="W257" s="21">
        <v>3212967236</v>
      </c>
      <c r="X257" s="52" t="s">
        <v>2012</v>
      </c>
      <c r="Y257" s="10" t="s">
        <v>31</v>
      </c>
    </row>
    <row r="258" spans="1:25" ht="117" customHeight="1" x14ac:dyDescent="0.2">
      <c r="A258" s="2" t="s">
        <v>2013</v>
      </c>
      <c r="B258" s="22" t="s">
        <v>2193</v>
      </c>
      <c r="C258" s="14" t="s">
        <v>2194</v>
      </c>
      <c r="D258" s="3" t="s">
        <v>2014</v>
      </c>
      <c r="E258" s="4" t="s">
        <v>1956</v>
      </c>
      <c r="F258" s="23">
        <v>5350000</v>
      </c>
      <c r="G258" s="29">
        <v>0</v>
      </c>
      <c r="H258" s="29">
        <v>0</v>
      </c>
      <c r="I258" s="29">
        <v>5350000</v>
      </c>
      <c r="J258" s="29">
        <v>55100000</v>
      </c>
      <c r="K258" s="29">
        <v>0</v>
      </c>
      <c r="L258" s="29">
        <v>0</v>
      </c>
      <c r="M258" s="29">
        <v>0</v>
      </c>
      <c r="N258" s="29">
        <f t="shared" ref="N258" si="61">SUM(I258:M258)</f>
        <v>60450000</v>
      </c>
      <c r="O258" s="12">
        <v>44175</v>
      </c>
      <c r="P258" s="12">
        <v>44500</v>
      </c>
      <c r="Q258" s="9" t="s">
        <v>1870</v>
      </c>
      <c r="R258" s="8" t="s">
        <v>123</v>
      </c>
      <c r="S258" s="21" t="s">
        <v>2014</v>
      </c>
      <c r="T258" s="21">
        <v>1152194100</v>
      </c>
      <c r="U258" s="21"/>
      <c r="V258" s="21" t="s">
        <v>2015</v>
      </c>
      <c r="W258" s="21">
        <v>3127379733</v>
      </c>
      <c r="X258" s="52" t="s">
        <v>2016</v>
      </c>
      <c r="Y258" s="10" t="s">
        <v>31</v>
      </c>
    </row>
    <row r="259" spans="1:25" ht="117" customHeight="1" x14ac:dyDescent="0.2">
      <c r="A259" s="2" t="s">
        <v>2017</v>
      </c>
      <c r="B259" s="22" t="s">
        <v>2193</v>
      </c>
      <c r="C259" s="14" t="s">
        <v>2194</v>
      </c>
      <c r="D259" s="3" t="s">
        <v>2018</v>
      </c>
      <c r="E259" s="4" t="s">
        <v>1956</v>
      </c>
      <c r="F259" s="23">
        <v>5350000</v>
      </c>
      <c r="G259" s="29">
        <v>0</v>
      </c>
      <c r="H259" s="29">
        <v>0</v>
      </c>
      <c r="I259" s="29">
        <v>5350000</v>
      </c>
      <c r="J259" s="29">
        <v>55100000</v>
      </c>
      <c r="K259" s="29">
        <v>0</v>
      </c>
      <c r="L259" s="29">
        <v>0</v>
      </c>
      <c r="M259" s="29">
        <v>0</v>
      </c>
      <c r="N259" s="29">
        <f t="shared" ref="N259" si="62">SUM(I259:M259)</f>
        <v>60450000</v>
      </c>
      <c r="O259" s="12">
        <v>44167</v>
      </c>
      <c r="P259" s="12">
        <v>44500</v>
      </c>
      <c r="Q259" s="9" t="s">
        <v>1870</v>
      </c>
      <c r="R259" s="8" t="s">
        <v>123</v>
      </c>
      <c r="S259" s="21" t="s">
        <v>2019</v>
      </c>
      <c r="T259" s="21">
        <v>1100688829</v>
      </c>
      <c r="U259" s="21"/>
      <c r="V259" s="21" t="s">
        <v>2020</v>
      </c>
      <c r="W259" s="21">
        <v>3104734125</v>
      </c>
      <c r="X259" s="52" t="s">
        <v>2021</v>
      </c>
      <c r="Y259" s="10" t="s">
        <v>31</v>
      </c>
    </row>
    <row r="260" spans="1:25" ht="117" customHeight="1" x14ac:dyDescent="0.2">
      <c r="A260" s="2" t="s">
        <v>2022</v>
      </c>
      <c r="B260" s="22" t="s">
        <v>2193</v>
      </c>
      <c r="C260" s="14" t="s">
        <v>2194</v>
      </c>
      <c r="D260" s="3" t="s">
        <v>2023</v>
      </c>
      <c r="E260" s="4" t="s">
        <v>1956</v>
      </c>
      <c r="F260" s="23">
        <v>5350000</v>
      </c>
      <c r="G260" s="29">
        <v>0</v>
      </c>
      <c r="H260" s="29">
        <v>0</v>
      </c>
      <c r="I260" s="29">
        <v>5350000</v>
      </c>
      <c r="J260" s="29">
        <v>55100000</v>
      </c>
      <c r="K260" s="29">
        <v>0</v>
      </c>
      <c r="L260" s="29">
        <v>0</v>
      </c>
      <c r="M260" s="29">
        <v>0</v>
      </c>
      <c r="N260" s="29">
        <f t="shared" ref="N260" si="63">SUM(I260:M260)</f>
        <v>60450000</v>
      </c>
      <c r="O260" s="12">
        <v>44167</v>
      </c>
      <c r="P260" s="12">
        <v>44500</v>
      </c>
      <c r="Q260" s="9" t="s">
        <v>1870</v>
      </c>
      <c r="R260" s="8" t="s">
        <v>123</v>
      </c>
      <c r="S260" s="21" t="s">
        <v>2024</v>
      </c>
      <c r="T260" s="21">
        <v>1032481219</v>
      </c>
      <c r="U260" s="21"/>
      <c r="V260" s="21" t="s">
        <v>2025</v>
      </c>
      <c r="W260" s="21">
        <v>3182491517</v>
      </c>
      <c r="X260" s="52" t="s">
        <v>2026</v>
      </c>
      <c r="Y260" s="10" t="s">
        <v>31</v>
      </c>
    </row>
    <row r="261" spans="1:25" ht="117" hidden="1" customHeight="1" x14ac:dyDescent="0.2">
      <c r="A261" s="2" t="s">
        <v>2027</v>
      </c>
      <c r="B261" s="22" t="s">
        <v>2193</v>
      </c>
      <c r="C261" s="14" t="s">
        <v>2194</v>
      </c>
      <c r="D261" s="3" t="s">
        <v>2028</v>
      </c>
      <c r="E261" s="4" t="s">
        <v>1956</v>
      </c>
      <c r="F261" s="23">
        <v>5350000</v>
      </c>
      <c r="G261" s="29">
        <v>0</v>
      </c>
      <c r="H261" s="29">
        <v>0</v>
      </c>
      <c r="I261" s="29">
        <v>5350000</v>
      </c>
      <c r="J261" s="29">
        <v>4040666</v>
      </c>
      <c r="K261" s="29">
        <v>0</v>
      </c>
      <c r="L261" s="29">
        <v>0</v>
      </c>
      <c r="M261" s="29">
        <v>0</v>
      </c>
      <c r="N261" s="29">
        <f t="shared" ref="N261" si="64">SUM(I261:M261)</f>
        <v>9390666</v>
      </c>
      <c r="O261" s="12">
        <v>44167</v>
      </c>
      <c r="P261" s="12">
        <v>44219</v>
      </c>
      <c r="Q261" s="9" t="s">
        <v>1870</v>
      </c>
      <c r="R261" s="8" t="s">
        <v>123</v>
      </c>
      <c r="S261" s="21" t="s">
        <v>2028</v>
      </c>
      <c r="T261" s="21">
        <v>1020813149</v>
      </c>
      <c r="U261" s="21"/>
      <c r="V261" s="21" t="s">
        <v>2029</v>
      </c>
      <c r="W261" s="21">
        <v>3123506628</v>
      </c>
      <c r="X261" s="52" t="s">
        <v>2030</v>
      </c>
      <c r="Y261" s="10" t="s">
        <v>31</v>
      </c>
    </row>
    <row r="262" spans="1:25" ht="117" customHeight="1" x14ac:dyDescent="0.2">
      <c r="A262" s="2" t="s">
        <v>2031</v>
      </c>
      <c r="B262" s="22" t="s">
        <v>2193</v>
      </c>
      <c r="C262" s="14" t="s">
        <v>2194</v>
      </c>
      <c r="D262" s="3" t="s">
        <v>2032</v>
      </c>
      <c r="E262" s="4" t="s">
        <v>1956</v>
      </c>
      <c r="F262" s="23">
        <v>5350000</v>
      </c>
      <c r="G262" s="29">
        <v>0</v>
      </c>
      <c r="H262" s="30">
        <v>1836667</v>
      </c>
      <c r="I262" s="29">
        <v>5350000</v>
      </c>
      <c r="J262" s="29">
        <f>55100000-1836667</f>
        <v>53263333</v>
      </c>
      <c r="K262" s="29">
        <v>0</v>
      </c>
      <c r="L262" s="29">
        <v>0</v>
      </c>
      <c r="M262" s="29">
        <v>0</v>
      </c>
      <c r="N262" s="29">
        <f t="shared" ref="N262" si="65">SUM(I262:M262)</f>
        <v>58613333</v>
      </c>
      <c r="O262" s="12">
        <v>44167</v>
      </c>
      <c r="P262" s="12">
        <v>44500</v>
      </c>
      <c r="Q262" s="9" t="s">
        <v>1870</v>
      </c>
      <c r="R262" s="8" t="s">
        <v>123</v>
      </c>
      <c r="S262" s="21" t="s">
        <v>2032</v>
      </c>
      <c r="T262" s="21">
        <v>1085316593</v>
      </c>
      <c r="U262" s="21"/>
      <c r="V262" s="21" t="s">
        <v>2033</v>
      </c>
      <c r="W262" s="21">
        <v>3003563660</v>
      </c>
      <c r="X262" s="52" t="s">
        <v>2034</v>
      </c>
      <c r="Y262" s="10" t="s">
        <v>31</v>
      </c>
    </row>
    <row r="263" spans="1:25" ht="117" customHeight="1" x14ac:dyDescent="0.2">
      <c r="A263" s="2" t="s">
        <v>2035</v>
      </c>
      <c r="B263" s="22" t="s">
        <v>2193</v>
      </c>
      <c r="C263" s="14" t="s">
        <v>2194</v>
      </c>
      <c r="D263" s="3" t="s">
        <v>2036</v>
      </c>
      <c r="E263" s="4" t="s">
        <v>1956</v>
      </c>
      <c r="F263" s="23">
        <v>5350000</v>
      </c>
      <c r="G263" s="29">
        <v>0</v>
      </c>
      <c r="H263" s="29">
        <v>0</v>
      </c>
      <c r="I263" s="29">
        <v>5350000</v>
      </c>
      <c r="J263" s="29">
        <v>55100000</v>
      </c>
      <c r="K263" s="29">
        <v>0</v>
      </c>
      <c r="L263" s="29">
        <v>0</v>
      </c>
      <c r="M263" s="29">
        <v>0</v>
      </c>
      <c r="N263" s="29">
        <f t="shared" ref="N263" si="66">SUM(I263:M263)</f>
        <v>60450000</v>
      </c>
      <c r="O263" s="12">
        <v>44167</v>
      </c>
      <c r="P263" s="12">
        <v>44500</v>
      </c>
      <c r="Q263" s="9" t="s">
        <v>1870</v>
      </c>
      <c r="R263" s="8" t="s">
        <v>123</v>
      </c>
      <c r="S263" s="21" t="s">
        <v>2036</v>
      </c>
      <c r="T263" s="21">
        <v>1043001655</v>
      </c>
      <c r="U263" s="21"/>
      <c r="V263" s="21" t="s">
        <v>2037</v>
      </c>
      <c r="W263" s="21">
        <v>3103659014</v>
      </c>
      <c r="X263" s="52" t="s">
        <v>2038</v>
      </c>
      <c r="Y263" s="10" t="s">
        <v>31</v>
      </c>
    </row>
    <row r="264" spans="1:25" ht="117" customHeight="1" x14ac:dyDescent="0.2">
      <c r="A264" s="2" t="s">
        <v>2039</v>
      </c>
      <c r="B264" s="22" t="s">
        <v>2193</v>
      </c>
      <c r="C264" s="14" t="s">
        <v>2194</v>
      </c>
      <c r="D264" s="3" t="s">
        <v>2040</v>
      </c>
      <c r="E264" s="4" t="s">
        <v>1956</v>
      </c>
      <c r="F264" s="23">
        <v>5350000</v>
      </c>
      <c r="G264" s="29">
        <v>0</v>
      </c>
      <c r="H264" s="29">
        <v>0</v>
      </c>
      <c r="I264" s="29">
        <v>5350000</v>
      </c>
      <c r="J264" s="29">
        <v>55100000</v>
      </c>
      <c r="K264" s="29">
        <v>0</v>
      </c>
      <c r="L264" s="29">
        <v>0</v>
      </c>
      <c r="M264" s="29">
        <v>0</v>
      </c>
      <c r="N264" s="29">
        <f t="shared" ref="N264" si="67">SUM(I264:M264)</f>
        <v>60450000</v>
      </c>
      <c r="O264" s="12">
        <v>44167</v>
      </c>
      <c r="P264" s="12">
        <v>44500</v>
      </c>
      <c r="Q264" s="9" t="s">
        <v>1870</v>
      </c>
      <c r="R264" s="8" t="s">
        <v>123</v>
      </c>
      <c r="S264" s="21" t="s">
        <v>2041</v>
      </c>
      <c r="T264" s="21">
        <v>1039461431</v>
      </c>
      <c r="U264" s="21"/>
      <c r="V264" s="21" t="s">
        <v>2042</v>
      </c>
      <c r="W264" s="21">
        <v>3004470085</v>
      </c>
      <c r="X264" s="52" t="s">
        <v>2043</v>
      </c>
      <c r="Y264" s="10" t="s">
        <v>31</v>
      </c>
    </row>
    <row r="265" spans="1:25" ht="117" customHeight="1" x14ac:dyDescent="0.2">
      <c r="A265" s="2" t="s">
        <v>2044</v>
      </c>
      <c r="B265" s="22" t="s">
        <v>2193</v>
      </c>
      <c r="C265" s="14" t="s">
        <v>2194</v>
      </c>
      <c r="D265" s="3" t="s">
        <v>2045</v>
      </c>
      <c r="E265" s="4" t="s">
        <v>1956</v>
      </c>
      <c r="F265" s="23">
        <v>5350000</v>
      </c>
      <c r="G265" s="29">
        <v>0</v>
      </c>
      <c r="H265" s="29">
        <v>0</v>
      </c>
      <c r="I265" s="29">
        <v>5350000</v>
      </c>
      <c r="J265" s="29">
        <v>55100000</v>
      </c>
      <c r="K265" s="29">
        <v>0</v>
      </c>
      <c r="L265" s="29">
        <v>0</v>
      </c>
      <c r="M265" s="29">
        <v>0</v>
      </c>
      <c r="N265" s="29">
        <f t="shared" ref="N265" si="68">SUM(I265:M265)</f>
        <v>60450000</v>
      </c>
      <c r="O265" s="12">
        <v>44167</v>
      </c>
      <c r="P265" s="12">
        <v>44500</v>
      </c>
      <c r="Q265" s="9" t="s">
        <v>1870</v>
      </c>
      <c r="R265" s="8" t="s">
        <v>123</v>
      </c>
      <c r="S265" s="21" t="s">
        <v>2046</v>
      </c>
      <c r="T265" s="21">
        <v>63543224</v>
      </c>
      <c r="U265" s="21"/>
      <c r="V265" s="21" t="s">
        <v>2047</v>
      </c>
      <c r="W265" s="21">
        <v>3002840952</v>
      </c>
      <c r="X265" s="52" t="s">
        <v>2048</v>
      </c>
      <c r="Y265" s="10" t="s">
        <v>31</v>
      </c>
    </row>
    <row r="266" spans="1:25" ht="117" hidden="1" customHeight="1" x14ac:dyDescent="0.2">
      <c r="A266" s="24" t="s">
        <v>2243</v>
      </c>
      <c r="B266" s="32" t="s">
        <v>2007</v>
      </c>
      <c r="C266" s="32" t="s">
        <v>2007</v>
      </c>
      <c r="D266" s="32" t="s">
        <v>2007</v>
      </c>
      <c r="E266" s="32" t="s">
        <v>2007</v>
      </c>
      <c r="F266" s="32" t="s">
        <v>2007</v>
      </c>
      <c r="G266" s="33">
        <v>0</v>
      </c>
      <c r="H266" s="33">
        <v>0</v>
      </c>
      <c r="I266" s="32" t="s">
        <v>2007</v>
      </c>
      <c r="J266" s="33" t="e">
        <f>#REF!-I266</f>
        <v>#REF!</v>
      </c>
      <c r="K266" s="33" t="e">
        <f t="shared" ref="K266" si="69">D266-J266</f>
        <v>#VALUE!</v>
      </c>
      <c r="L266" s="33" t="e">
        <f t="shared" ref="L266" si="70">E266-K266</f>
        <v>#VALUE!</v>
      </c>
      <c r="M266" s="33" t="e">
        <f t="shared" ref="M266" si="71">F266-L266</f>
        <v>#VALUE!</v>
      </c>
      <c r="N266" s="33" t="e">
        <f t="shared" ref="N266" si="72">G266-M266</f>
        <v>#VALUE!</v>
      </c>
      <c r="O266" s="32" t="s">
        <v>2007</v>
      </c>
      <c r="P266" s="32" t="s">
        <v>2007</v>
      </c>
      <c r="Q266" s="32" t="s">
        <v>2007</v>
      </c>
      <c r="R266" s="32" t="s">
        <v>2007</v>
      </c>
      <c r="S266" s="32" t="s">
        <v>2007</v>
      </c>
      <c r="T266" s="32" t="s">
        <v>2007</v>
      </c>
      <c r="U266" s="32" t="s">
        <v>2007</v>
      </c>
      <c r="V266" s="32" t="s">
        <v>2007</v>
      </c>
      <c r="W266" s="32" t="s">
        <v>2007</v>
      </c>
      <c r="X266" s="52" t="s">
        <v>2007</v>
      </c>
      <c r="Y266" s="32" t="s">
        <v>2007</v>
      </c>
    </row>
    <row r="267" spans="1:25" ht="117" customHeight="1" x14ac:dyDescent="0.2">
      <c r="A267" s="2" t="s">
        <v>2049</v>
      </c>
      <c r="B267" s="22" t="s">
        <v>2193</v>
      </c>
      <c r="C267" s="14" t="s">
        <v>2194</v>
      </c>
      <c r="D267" s="3" t="s">
        <v>2050</v>
      </c>
      <c r="E267" s="4" t="s">
        <v>1956</v>
      </c>
      <c r="F267" s="23">
        <v>5350000</v>
      </c>
      <c r="G267" s="29">
        <v>0</v>
      </c>
      <c r="H267" s="30">
        <v>1836667</v>
      </c>
      <c r="I267" s="29">
        <v>5350000</v>
      </c>
      <c r="J267" s="29">
        <f>55100000-1836667</f>
        <v>53263333</v>
      </c>
      <c r="K267" s="29">
        <v>0</v>
      </c>
      <c r="L267" s="29">
        <v>0</v>
      </c>
      <c r="M267" s="29">
        <v>0</v>
      </c>
      <c r="N267" s="29">
        <f t="shared" ref="N267" si="73">SUM(I267:M267)</f>
        <v>58613333</v>
      </c>
      <c r="O267" s="12">
        <v>44167</v>
      </c>
      <c r="P267" s="12">
        <v>44500</v>
      </c>
      <c r="Q267" s="9" t="s">
        <v>1870</v>
      </c>
      <c r="R267" s="8" t="s">
        <v>123</v>
      </c>
      <c r="S267" s="21" t="s">
        <v>2051</v>
      </c>
      <c r="T267" s="21">
        <v>1140882829</v>
      </c>
      <c r="U267" s="21"/>
      <c r="V267" s="21" t="s">
        <v>2052</v>
      </c>
      <c r="W267" s="21">
        <v>3126771356</v>
      </c>
      <c r="X267" s="52" t="s">
        <v>2053</v>
      </c>
      <c r="Y267" s="10" t="s">
        <v>31</v>
      </c>
    </row>
    <row r="268" spans="1:25" ht="117" customHeight="1" x14ac:dyDescent="0.2">
      <c r="A268" s="2" t="s">
        <v>1954</v>
      </c>
      <c r="B268" s="22" t="s">
        <v>2193</v>
      </c>
      <c r="C268" s="14" t="s">
        <v>2194</v>
      </c>
      <c r="D268" s="3" t="s">
        <v>1955</v>
      </c>
      <c r="E268" s="4" t="s">
        <v>1956</v>
      </c>
      <c r="F268" s="23">
        <v>5350000</v>
      </c>
      <c r="G268" s="29">
        <v>0</v>
      </c>
      <c r="H268" s="29">
        <v>0</v>
      </c>
      <c r="I268" s="29">
        <v>5350000</v>
      </c>
      <c r="J268" s="29">
        <v>55100000</v>
      </c>
      <c r="K268" s="29">
        <v>0</v>
      </c>
      <c r="L268" s="29">
        <v>0</v>
      </c>
      <c r="M268" s="29">
        <v>0</v>
      </c>
      <c r="N268" s="29">
        <f t="shared" ref="N268" si="74">SUM(I268:M268)</f>
        <v>60450000</v>
      </c>
      <c r="O268" s="12">
        <v>44167</v>
      </c>
      <c r="P268" s="12">
        <v>44500</v>
      </c>
      <c r="Q268" s="9" t="s">
        <v>1870</v>
      </c>
      <c r="R268" s="8" t="s">
        <v>123</v>
      </c>
      <c r="S268" s="21" t="s">
        <v>1955</v>
      </c>
      <c r="T268" s="21">
        <v>1085281602</v>
      </c>
      <c r="U268" s="21"/>
      <c r="V268" s="21" t="s">
        <v>1958</v>
      </c>
      <c r="W268" s="21">
        <v>3127546571</v>
      </c>
      <c r="X268" s="52" t="s">
        <v>1957</v>
      </c>
      <c r="Y268" s="10" t="s">
        <v>31</v>
      </c>
    </row>
    <row r="269" spans="1:25" ht="117" customHeight="1" x14ac:dyDescent="0.2">
      <c r="A269" s="2" t="s">
        <v>1959</v>
      </c>
      <c r="B269" s="22" t="s">
        <v>2193</v>
      </c>
      <c r="C269" s="14" t="s">
        <v>2194</v>
      </c>
      <c r="D269" s="3" t="s">
        <v>1960</v>
      </c>
      <c r="E269" s="4" t="s">
        <v>1956</v>
      </c>
      <c r="F269" s="23">
        <v>5350000</v>
      </c>
      <c r="G269" s="29">
        <v>0</v>
      </c>
      <c r="H269" s="29">
        <v>0</v>
      </c>
      <c r="I269" s="29">
        <v>5350000</v>
      </c>
      <c r="J269" s="29">
        <v>55100000</v>
      </c>
      <c r="K269" s="29">
        <v>0</v>
      </c>
      <c r="L269" s="29">
        <v>0</v>
      </c>
      <c r="M269" s="29">
        <v>0</v>
      </c>
      <c r="N269" s="29">
        <f t="shared" ref="N269" si="75">SUM(I269:M269)</f>
        <v>60450000</v>
      </c>
      <c r="O269" s="12">
        <v>44167</v>
      </c>
      <c r="P269" s="12">
        <v>44500</v>
      </c>
      <c r="Q269" s="9" t="s">
        <v>1870</v>
      </c>
      <c r="R269" s="8" t="s">
        <v>123</v>
      </c>
      <c r="S269" s="21" t="s">
        <v>1960</v>
      </c>
      <c r="T269" s="21">
        <v>1014246524</v>
      </c>
      <c r="U269" s="21"/>
      <c r="V269" s="21" t="s">
        <v>1961</v>
      </c>
      <c r="W269" s="21">
        <v>3016881211</v>
      </c>
      <c r="X269" s="52" t="s">
        <v>1962</v>
      </c>
      <c r="Y269" s="10" t="s">
        <v>31</v>
      </c>
    </row>
    <row r="270" spans="1:25" ht="117" hidden="1" customHeight="1" x14ac:dyDescent="0.2">
      <c r="A270" s="2" t="s">
        <v>1963</v>
      </c>
      <c r="B270" s="22" t="s">
        <v>2193</v>
      </c>
      <c r="C270" s="14" t="s">
        <v>2194</v>
      </c>
      <c r="D270" s="3" t="s">
        <v>1964</v>
      </c>
      <c r="E270" s="4" t="s">
        <v>1956</v>
      </c>
      <c r="F270" s="23">
        <v>5350000</v>
      </c>
      <c r="G270" s="29">
        <v>0</v>
      </c>
      <c r="H270" s="29">
        <v>0</v>
      </c>
      <c r="I270" s="29">
        <v>5350000</v>
      </c>
      <c r="J270" s="29">
        <v>55100000</v>
      </c>
      <c r="K270" s="29">
        <v>0</v>
      </c>
      <c r="L270" s="29">
        <v>0</v>
      </c>
      <c r="M270" s="29">
        <v>0</v>
      </c>
      <c r="N270" s="29">
        <f t="shared" ref="N270" si="76">SUM(I270:M270)</f>
        <v>60450000</v>
      </c>
      <c r="O270" s="12">
        <v>44167</v>
      </c>
      <c r="P270" s="12">
        <v>43831</v>
      </c>
      <c r="Q270" s="9" t="s">
        <v>1870</v>
      </c>
      <c r="R270" s="8" t="s">
        <v>123</v>
      </c>
      <c r="S270" s="21" t="s">
        <v>1965</v>
      </c>
      <c r="T270" s="21">
        <v>1019073629</v>
      </c>
      <c r="U270" s="21"/>
      <c r="V270" s="21" t="s">
        <v>1966</v>
      </c>
      <c r="W270" s="21">
        <v>3053145768</v>
      </c>
      <c r="X270" s="52" t="s">
        <v>1967</v>
      </c>
      <c r="Y270" s="10" t="s">
        <v>31</v>
      </c>
    </row>
    <row r="271" spans="1:25" ht="117" customHeight="1" x14ac:dyDescent="0.2">
      <c r="A271" s="2" t="s">
        <v>1968</v>
      </c>
      <c r="B271" s="22" t="s">
        <v>2193</v>
      </c>
      <c r="C271" s="14" t="s">
        <v>2194</v>
      </c>
      <c r="D271" s="3" t="s">
        <v>1969</v>
      </c>
      <c r="E271" s="4" t="s">
        <v>1956</v>
      </c>
      <c r="F271" s="23">
        <v>5350000</v>
      </c>
      <c r="G271" s="29">
        <v>0</v>
      </c>
      <c r="H271" s="29">
        <v>0</v>
      </c>
      <c r="I271" s="29">
        <v>5350000</v>
      </c>
      <c r="J271" s="29">
        <v>55100000</v>
      </c>
      <c r="K271" s="29">
        <v>0</v>
      </c>
      <c r="L271" s="29">
        <v>0</v>
      </c>
      <c r="M271" s="29">
        <v>0</v>
      </c>
      <c r="N271" s="29">
        <f t="shared" ref="N271" si="77">SUM(I271:M271)</f>
        <v>60450000</v>
      </c>
      <c r="O271" s="12">
        <v>44167</v>
      </c>
      <c r="P271" s="12">
        <v>44500</v>
      </c>
      <c r="Q271" s="9" t="s">
        <v>1870</v>
      </c>
      <c r="R271" s="8" t="s">
        <v>123</v>
      </c>
      <c r="S271" s="21" t="s">
        <v>1969</v>
      </c>
      <c r="T271" s="21">
        <v>1032467678</v>
      </c>
      <c r="U271" s="21"/>
      <c r="V271" s="21" t="s">
        <v>1970</v>
      </c>
      <c r="W271" s="21">
        <v>3002332943</v>
      </c>
      <c r="X271" s="52" t="s">
        <v>1971</v>
      </c>
      <c r="Y271" s="10" t="s">
        <v>31</v>
      </c>
    </row>
    <row r="272" spans="1:25" ht="117" customHeight="1" x14ac:dyDescent="0.2">
      <c r="A272" s="2" t="s">
        <v>1972</v>
      </c>
      <c r="B272" s="22" t="s">
        <v>2193</v>
      </c>
      <c r="C272" s="14" t="s">
        <v>2194</v>
      </c>
      <c r="D272" s="3" t="s">
        <v>1973</v>
      </c>
      <c r="E272" s="4" t="s">
        <v>1956</v>
      </c>
      <c r="F272" s="23">
        <v>5350000</v>
      </c>
      <c r="G272" s="29">
        <v>0</v>
      </c>
      <c r="H272" s="29">
        <v>0</v>
      </c>
      <c r="I272" s="29">
        <v>5350000</v>
      </c>
      <c r="J272" s="29">
        <v>55100000</v>
      </c>
      <c r="K272" s="29">
        <v>0</v>
      </c>
      <c r="L272" s="29">
        <v>0</v>
      </c>
      <c r="M272" s="29">
        <v>0</v>
      </c>
      <c r="N272" s="29">
        <f t="shared" ref="N272" si="78">SUM(I272:M272)</f>
        <v>60450000</v>
      </c>
      <c r="O272" s="12">
        <v>44167</v>
      </c>
      <c r="P272" s="12">
        <v>44500</v>
      </c>
      <c r="Q272" s="9" t="s">
        <v>1870</v>
      </c>
      <c r="R272" s="8" t="s">
        <v>123</v>
      </c>
      <c r="S272" s="21" t="s">
        <v>1973</v>
      </c>
      <c r="T272" s="21">
        <v>1140878205</v>
      </c>
      <c r="U272" s="21"/>
      <c r="V272" s="21" t="s">
        <v>1974</v>
      </c>
      <c r="W272" s="21">
        <v>3014162592</v>
      </c>
      <c r="X272" s="52" t="s">
        <v>1975</v>
      </c>
      <c r="Y272" s="10" t="s">
        <v>31</v>
      </c>
    </row>
    <row r="273" spans="1:25" ht="117" customHeight="1" x14ac:dyDescent="0.2">
      <c r="A273" s="2" t="s">
        <v>1976</v>
      </c>
      <c r="B273" s="22" t="s">
        <v>2193</v>
      </c>
      <c r="C273" s="14" t="s">
        <v>2194</v>
      </c>
      <c r="D273" s="3" t="s">
        <v>1977</v>
      </c>
      <c r="E273" s="4" t="s">
        <v>1956</v>
      </c>
      <c r="F273" s="23">
        <v>5350000</v>
      </c>
      <c r="G273" s="29">
        <v>0</v>
      </c>
      <c r="H273" s="29">
        <v>0</v>
      </c>
      <c r="I273" s="29">
        <v>5350000</v>
      </c>
      <c r="J273" s="29">
        <v>55100000</v>
      </c>
      <c r="K273" s="29">
        <v>0</v>
      </c>
      <c r="L273" s="29">
        <v>0</v>
      </c>
      <c r="M273" s="29">
        <v>0</v>
      </c>
      <c r="N273" s="29">
        <f t="shared" ref="N273" si="79">SUM(I273:M273)</f>
        <v>60450000</v>
      </c>
      <c r="O273" s="12">
        <v>44167</v>
      </c>
      <c r="P273" s="12">
        <v>44500</v>
      </c>
      <c r="Q273" s="9" t="s">
        <v>1870</v>
      </c>
      <c r="R273" s="8" t="s">
        <v>123</v>
      </c>
      <c r="S273" s="21" t="s">
        <v>1977</v>
      </c>
      <c r="T273" s="21">
        <v>1047387511</v>
      </c>
      <c r="U273" s="21"/>
      <c r="V273" s="21" t="s">
        <v>1978</v>
      </c>
      <c r="W273" s="21">
        <v>3135917344</v>
      </c>
      <c r="X273" s="52" t="s">
        <v>1979</v>
      </c>
      <c r="Y273" s="10" t="s">
        <v>31</v>
      </c>
    </row>
    <row r="274" spans="1:25" ht="117" customHeight="1" x14ac:dyDescent="0.2">
      <c r="A274" s="2" t="s">
        <v>1980</v>
      </c>
      <c r="B274" s="22" t="s">
        <v>2193</v>
      </c>
      <c r="C274" s="14" t="s">
        <v>2194</v>
      </c>
      <c r="D274" s="3" t="s">
        <v>1981</v>
      </c>
      <c r="E274" s="4" t="s">
        <v>1956</v>
      </c>
      <c r="F274" s="23">
        <v>5350000</v>
      </c>
      <c r="G274" s="29">
        <v>0</v>
      </c>
      <c r="H274" s="29">
        <v>0</v>
      </c>
      <c r="I274" s="29">
        <v>5350000</v>
      </c>
      <c r="J274" s="29">
        <v>55100000</v>
      </c>
      <c r="K274" s="29">
        <v>0</v>
      </c>
      <c r="L274" s="29">
        <v>0</v>
      </c>
      <c r="M274" s="29">
        <v>0</v>
      </c>
      <c r="N274" s="29">
        <f t="shared" ref="N274" si="80">SUM(I274:M274)</f>
        <v>60450000</v>
      </c>
      <c r="O274" s="12">
        <v>44167</v>
      </c>
      <c r="P274" s="12">
        <v>44500</v>
      </c>
      <c r="Q274" s="9" t="s">
        <v>1870</v>
      </c>
      <c r="R274" s="8" t="s">
        <v>123</v>
      </c>
      <c r="S274" s="21" t="s">
        <v>1981</v>
      </c>
      <c r="T274" s="21">
        <v>1020796855</v>
      </c>
      <c r="U274" s="21"/>
      <c r="V274" s="21" t="s">
        <v>1982</v>
      </c>
      <c r="W274" s="21">
        <v>3003675326</v>
      </c>
      <c r="X274" s="52" t="s">
        <v>1983</v>
      </c>
      <c r="Y274" s="10" t="s">
        <v>31</v>
      </c>
    </row>
    <row r="275" spans="1:25" ht="117" hidden="1" customHeight="1" x14ac:dyDescent="0.2">
      <c r="A275" s="2" t="s">
        <v>1984</v>
      </c>
      <c r="B275" s="22" t="s">
        <v>2193</v>
      </c>
      <c r="C275" s="14" t="s">
        <v>2194</v>
      </c>
      <c r="D275" s="3" t="s">
        <v>1985</v>
      </c>
      <c r="E275" s="4" t="s">
        <v>1956</v>
      </c>
      <c r="F275" s="23">
        <v>5350000</v>
      </c>
      <c r="G275" s="29">
        <v>0</v>
      </c>
      <c r="H275" s="29">
        <v>0</v>
      </c>
      <c r="I275" s="29">
        <v>5350000</v>
      </c>
      <c r="J275" s="29">
        <v>5510000</v>
      </c>
      <c r="K275" s="29">
        <v>0</v>
      </c>
      <c r="L275" s="29">
        <v>0</v>
      </c>
      <c r="M275" s="29">
        <v>0</v>
      </c>
      <c r="N275" s="29">
        <f t="shared" ref="N275" si="81">SUM(I275:M275)</f>
        <v>10860000</v>
      </c>
      <c r="O275" s="12">
        <v>44167</v>
      </c>
      <c r="P275" s="12">
        <v>44228</v>
      </c>
      <c r="Q275" s="9" t="s">
        <v>1870</v>
      </c>
      <c r="R275" s="8" t="s">
        <v>123</v>
      </c>
      <c r="S275" s="21" t="s">
        <v>1985</v>
      </c>
      <c r="T275" s="21">
        <v>1140815596</v>
      </c>
      <c r="U275" s="21"/>
      <c r="V275" s="21" t="s">
        <v>1986</v>
      </c>
      <c r="W275" s="21">
        <v>3204543281</v>
      </c>
      <c r="X275" s="52" t="s">
        <v>1987</v>
      </c>
      <c r="Y275" s="10" t="s">
        <v>31</v>
      </c>
    </row>
    <row r="276" spans="1:25" ht="117" customHeight="1" x14ac:dyDescent="0.2">
      <c r="A276" s="2" t="s">
        <v>1988</v>
      </c>
      <c r="B276" s="22" t="s">
        <v>2193</v>
      </c>
      <c r="C276" s="14" t="s">
        <v>2194</v>
      </c>
      <c r="D276" s="3" t="s">
        <v>1989</v>
      </c>
      <c r="E276" s="4" t="s">
        <v>1956</v>
      </c>
      <c r="F276" s="23">
        <v>5350000</v>
      </c>
      <c r="G276" s="29">
        <v>0</v>
      </c>
      <c r="H276" s="29">
        <v>0</v>
      </c>
      <c r="I276" s="29">
        <v>5350000</v>
      </c>
      <c r="J276" s="29">
        <v>55100000</v>
      </c>
      <c r="K276" s="29">
        <v>0</v>
      </c>
      <c r="L276" s="29">
        <v>0</v>
      </c>
      <c r="M276" s="29">
        <v>0</v>
      </c>
      <c r="N276" s="29">
        <f t="shared" ref="N276" si="82">SUM(I276:M276)</f>
        <v>60450000</v>
      </c>
      <c r="O276" s="12">
        <v>44167</v>
      </c>
      <c r="P276" s="12">
        <v>44500</v>
      </c>
      <c r="Q276" s="9" t="s">
        <v>1870</v>
      </c>
      <c r="R276" s="8" t="s">
        <v>123</v>
      </c>
      <c r="S276" s="21" t="s">
        <v>1989</v>
      </c>
      <c r="T276" s="21">
        <v>1018459745</v>
      </c>
      <c r="U276" s="21"/>
      <c r="V276" s="21" t="s">
        <v>1990</v>
      </c>
      <c r="W276" s="21">
        <v>3008300644</v>
      </c>
      <c r="X276" s="52" t="s">
        <v>1991</v>
      </c>
      <c r="Y276" s="10" t="s">
        <v>31</v>
      </c>
    </row>
    <row r="277" spans="1:25" ht="117" customHeight="1" x14ac:dyDescent="0.2">
      <c r="A277" s="2" t="s">
        <v>1992</v>
      </c>
      <c r="B277" s="22" t="s">
        <v>2193</v>
      </c>
      <c r="C277" s="14" t="s">
        <v>2194</v>
      </c>
      <c r="D277" s="3" t="s">
        <v>1993</v>
      </c>
      <c r="E277" s="4" t="s">
        <v>1956</v>
      </c>
      <c r="F277" s="23">
        <v>5350000</v>
      </c>
      <c r="G277" s="29">
        <v>0</v>
      </c>
      <c r="H277" s="29">
        <v>0</v>
      </c>
      <c r="I277" s="29">
        <v>5350000</v>
      </c>
      <c r="J277" s="29">
        <v>55100000</v>
      </c>
      <c r="K277" s="29">
        <v>0</v>
      </c>
      <c r="L277" s="29">
        <v>0</v>
      </c>
      <c r="M277" s="29">
        <v>0</v>
      </c>
      <c r="N277" s="29">
        <f t="shared" ref="N277" si="83">SUM(I277:M277)</f>
        <v>60450000</v>
      </c>
      <c r="O277" s="12">
        <v>44167</v>
      </c>
      <c r="P277" s="12">
        <v>44500</v>
      </c>
      <c r="Q277" s="9" t="s">
        <v>1870</v>
      </c>
      <c r="R277" s="8" t="s">
        <v>123</v>
      </c>
      <c r="S277" s="21" t="s">
        <v>1993</v>
      </c>
      <c r="T277" s="21">
        <v>1032491836</v>
      </c>
      <c r="U277" s="21"/>
      <c r="V277" s="21" t="s">
        <v>1994</v>
      </c>
      <c r="W277" s="21">
        <v>4617704</v>
      </c>
      <c r="X277" s="52" t="s">
        <v>1995</v>
      </c>
      <c r="Y277" s="10" t="s">
        <v>31</v>
      </c>
    </row>
    <row r="278" spans="1:25" ht="117" customHeight="1" x14ac:dyDescent="0.2">
      <c r="A278" s="2" t="s">
        <v>1996</v>
      </c>
      <c r="B278" s="22" t="s">
        <v>2193</v>
      </c>
      <c r="C278" s="14" t="s">
        <v>2194</v>
      </c>
      <c r="D278" s="3" t="s">
        <v>1997</v>
      </c>
      <c r="E278" s="4" t="s">
        <v>1956</v>
      </c>
      <c r="F278" s="23">
        <v>5350000</v>
      </c>
      <c r="G278" s="29">
        <v>0</v>
      </c>
      <c r="H278" s="29">
        <v>0</v>
      </c>
      <c r="I278" s="29">
        <v>5350000</v>
      </c>
      <c r="J278" s="29">
        <v>55100000</v>
      </c>
      <c r="K278" s="29">
        <v>0</v>
      </c>
      <c r="L278" s="29">
        <v>0</v>
      </c>
      <c r="M278" s="29">
        <v>0</v>
      </c>
      <c r="N278" s="29">
        <f t="shared" ref="N278" si="84">SUM(I278:M278)</f>
        <v>60450000</v>
      </c>
      <c r="O278" s="12">
        <v>44167</v>
      </c>
      <c r="P278" s="12">
        <v>44378</v>
      </c>
      <c r="Q278" s="9" t="s">
        <v>1870</v>
      </c>
      <c r="R278" s="8" t="s">
        <v>123</v>
      </c>
      <c r="S278" s="3" t="s">
        <v>1997</v>
      </c>
      <c r="T278" s="21">
        <v>1022390213</v>
      </c>
      <c r="U278" s="21"/>
      <c r="V278" s="21" t="s">
        <v>1998</v>
      </c>
      <c r="W278" s="21">
        <v>4934073</v>
      </c>
      <c r="X278" s="52" t="s">
        <v>1999</v>
      </c>
      <c r="Y278" s="10" t="s">
        <v>31</v>
      </c>
    </row>
    <row r="279" spans="1:25" ht="117" customHeight="1" x14ac:dyDescent="0.2">
      <c r="A279" s="2" t="s">
        <v>1874</v>
      </c>
      <c r="B279" s="22" t="s">
        <v>1930</v>
      </c>
      <c r="C279" s="14" t="s">
        <v>1931</v>
      </c>
      <c r="D279" s="3" t="s">
        <v>1875</v>
      </c>
      <c r="E279" s="4" t="s">
        <v>1869</v>
      </c>
      <c r="F279" s="23">
        <v>8715400</v>
      </c>
      <c r="G279" s="29">
        <v>0</v>
      </c>
      <c r="H279" s="29">
        <v>0</v>
      </c>
      <c r="I279" s="29">
        <v>8715400</v>
      </c>
      <c r="J279" s="29">
        <v>89760000</v>
      </c>
      <c r="K279" s="29">
        <v>0</v>
      </c>
      <c r="L279" s="29">
        <v>0</v>
      </c>
      <c r="M279" s="29">
        <v>0</v>
      </c>
      <c r="N279" s="29">
        <f t="shared" ref="N279" si="85">SUM(I279:M279)</f>
        <v>98475400</v>
      </c>
      <c r="O279" s="12">
        <v>44167</v>
      </c>
      <c r="P279" s="12">
        <v>44500</v>
      </c>
      <c r="Q279" s="9" t="s">
        <v>1870</v>
      </c>
      <c r="R279" s="8" t="s">
        <v>123</v>
      </c>
      <c r="S279" s="21" t="s">
        <v>1876</v>
      </c>
      <c r="T279" s="21">
        <v>1053770627</v>
      </c>
      <c r="U279" s="21"/>
      <c r="V279" s="21" t="s">
        <v>1877</v>
      </c>
      <c r="W279" s="21">
        <v>3045471715</v>
      </c>
      <c r="X279" s="52" t="s">
        <v>1878</v>
      </c>
      <c r="Y279" s="10" t="s">
        <v>31</v>
      </c>
    </row>
    <row r="280" spans="1:25" ht="117" customHeight="1" x14ac:dyDescent="0.2">
      <c r="A280" s="2" t="s">
        <v>1867</v>
      </c>
      <c r="B280" s="22" t="s">
        <v>1930</v>
      </c>
      <c r="C280" s="14" t="s">
        <v>1931</v>
      </c>
      <c r="D280" s="3" t="s">
        <v>1868</v>
      </c>
      <c r="E280" s="4" t="s">
        <v>1869</v>
      </c>
      <c r="F280" s="23">
        <v>8715400</v>
      </c>
      <c r="G280" s="29">
        <v>0</v>
      </c>
      <c r="H280" s="29">
        <v>0</v>
      </c>
      <c r="I280" s="29">
        <v>8715400</v>
      </c>
      <c r="J280" s="29">
        <v>89760000</v>
      </c>
      <c r="K280" s="29">
        <v>0</v>
      </c>
      <c r="L280" s="29">
        <v>0</v>
      </c>
      <c r="M280" s="29">
        <v>0</v>
      </c>
      <c r="N280" s="29">
        <f t="shared" si="51"/>
        <v>98475400</v>
      </c>
      <c r="O280" s="12">
        <v>44168</v>
      </c>
      <c r="P280" s="12">
        <v>44500</v>
      </c>
      <c r="Q280" s="9" t="s">
        <v>1870</v>
      </c>
      <c r="R280" s="8" t="s">
        <v>123</v>
      </c>
      <c r="S280" s="21" t="s">
        <v>1871</v>
      </c>
      <c r="T280" s="21">
        <v>79737161</v>
      </c>
      <c r="U280" s="21"/>
      <c r="V280" s="21" t="s">
        <v>1872</v>
      </c>
      <c r="W280" s="21">
        <v>5474165</v>
      </c>
      <c r="X280" s="52" t="s">
        <v>1873</v>
      </c>
      <c r="Y280" s="10" t="s">
        <v>31</v>
      </c>
    </row>
    <row r="281" spans="1:25" ht="117" customHeight="1" x14ac:dyDescent="0.2">
      <c r="A281" s="2" t="s">
        <v>1886</v>
      </c>
      <c r="B281" s="22" t="s">
        <v>1930</v>
      </c>
      <c r="C281" s="14" t="s">
        <v>1931</v>
      </c>
      <c r="D281" s="3" t="s">
        <v>1887</v>
      </c>
      <c r="E281" s="4" t="s">
        <v>1869</v>
      </c>
      <c r="F281" s="23">
        <v>8715400</v>
      </c>
      <c r="G281" s="29">
        <v>0</v>
      </c>
      <c r="H281" s="29">
        <v>0</v>
      </c>
      <c r="I281" s="29">
        <v>8715400</v>
      </c>
      <c r="J281" s="29">
        <v>89760000</v>
      </c>
      <c r="K281" s="29">
        <v>0</v>
      </c>
      <c r="L281" s="29">
        <v>0</v>
      </c>
      <c r="M281" s="29">
        <v>0</v>
      </c>
      <c r="N281" s="29">
        <f t="shared" ref="N281" si="86">SUM(I281:M281)</f>
        <v>98475400</v>
      </c>
      <c r="O281" s="12">
        <v>44168</v>
      </c>
      <c r="P281" s="12">
        <v>44500</v>
      </c>
      <c r="Q281" s="9" t="s">
        <v>1870</v>
      </c>
      <c r="R281" s="8" t="s">
        <v>123</v>
      </c>
      <c r="S281" s="21" t="s">
        <v>1887</v>
      </c>
      <c r="T281" s="21">
        <v>79435816</v>
      </c>
      <c r="U281" s="21"/>
      <c r="V281" s="21" t="s">
        <v>1888</v>
      </c>
      <c r="W281" s="21">
        <v>3103145611</v>
      </c>
      <c r="X281" s="52" t="s">
        <v>1889</v>
      </c>
      <c r="Y281" s="10" t="s">
        <v>31</v>
      </c>
    </row>
    <row r="282" spans="1:25" ht="117" customHeight="1" x14ac:dyDescent="0.2">
      <c r="A282" s="2" t="s">
        <v>1890</v>
      </c>
      <c r="B282" s="22" t="s">
        <v>1930</v>
      </c>
      <c r="C282" s="14" t="s">
        <v>1931</v>
      </c>
      <c r="D282" s="3" t="s">
        <v>1891</v>
      </c>
      <c r="E282" s="4" t="s">
        <v>1869</v>
      </c>
      <c r="F282" s="23">
        <v>8715400</v>
      </c>
      <c r="G282" s="29">
        <v>0</v>
      </c>
      <c r="H282" s="29">
        <v>0</v>
      </c>
      <c r="I282" s="29">
        <v>8715400</v>
      </c>
      <c r="J282" s="29">
        <v>89760000</v>
      </c>
      <c r="K282" s="29">
        <v>0</v>
      </c>
      <c r="L282" s="29">
        <v>0</v>
      </c>
      <c r="M282" s="29">
        <v>0</v>
      </c>
      <c r="N282" s="29">
        <f t="shared" ref="N282" si="87">SUM(I282:M282)</f>
        <v>98475400</v>
      </c>
      <c r="O282" s="12">
        <v>44168</v>
      </c>
      <c r="P282" s="12">
        <v>44500</v>
      </c>
      <c r="Q282" s="9" t="s">
        <v>1870</v>
      </c>
      <c r="R282" s="8" t="s">
        <v>123</v>
      </c>
      <c r="S282" s="21" t="s">
        <v>1891</v>
      </c>
      <c r="T282" s="21">
        <v>46458286</v>
      </c>
      <c r="U282" s="21"/>
      <c r="V282" s="21" t="s">
        <v>1892</v>
      </c>
      <c r="W282" s="21">
        <v>3214642455</v>
      </c>
      <c r="X282" s="52" t="s">
        <v>1893</v>
      </c>
      <c r="Y282" s="10" t="s">
        <v>31</v>
      </c>
    </row>
    <row r="283" spans="1:25" ht="117" customHeight="1" x14ac:dyDescent="0.2">
      <c r="A283" s="2" t="s">
        <v>1894</v>
      </c>
      <c r="B283" s="22" t="s">
        <v>1930</v>
      </c>
      <c r="C283" s="14" t="s">
        <v>1931</v>
      </c>
      <c r="D283" s="3" t="s">
        <v>1895</v>
      </c>
      <c r="E283" s="4" t="s">
        <v>1869</v>
      </c>
      <c r="F283" s="23">
        <v>8715400</v>
      </c>
      <c r="G283" s="29">
        <v>0</v>
      </c>
      <c r="H283" s="29">
        <v>0</v>
      </c>
      <c r="I283" s="29">
        <v>8715400</v>
      </c>
      <c r="J283" s="29">
        <v>89760000</v>
      </c>
      <c r="K283" s="29">
        <v>0</v>
      </c>
      <c r="L283" s="29">
        <v>0</v>
      </c>
      <c r="M283" s="29">
        <v>0</v>
      </c>
      <c r="N283" s="29">
        <f t="shared" ref="N283" si="88">SUM(I283:M283)</f>
        <v>98475400</v>
      </c>
      <c r="O283" s="12">
        <v>44176</v>
      </c>
      <c r="P283" s="12">
        <v>44500</v>
      </c>
      <c r="Q283" s="9" t="s">
        <v>1870</v>
      </c>
      <c r="R283" s="8" t="s">
        <v>123</v>
      </c>
      <c r="S283" s="21" t="s">
        <v>1895</v>
      </c>
      <c r="T283" s="21">
        <v>52243297</v>
      </c>
      <c r="U283" s="21"/>
      <c r="V283" s="21" t="s">
        <v>1896</v>
      </c>
      <c r="W283" s="21">
        <v>3208505911</v>
      </c>
      <c r="X283" s="52" t="s">
        <v>1897</v>
      </c>
      <c r="Y283" s="10" t="s">
        <v>31</v>
      </c>
    </row>
    <row r="284" spans="1:25" ht="117" customHeight="1" x14ac:dyDescent="0.2">
      <c r="A284" s="2" t="s">
        <v>1898</v>
      </c>
      <c r="B284" s="22" t="s">
        <v>1930</v>
      </c>
      <c r="C284" s="14" t="s">
        <v>1931</v>
      </c>
      <c r="D284" s="3" t="s">
        <v>1899</v>
      </c>
      <c r="E284" s="4" t="s">
        <v>1869</v>
      </c>
      <c r="F284" s="23">
        <v>8715400</v>
      </c>
      <c r="G284" s="29">
        <v>0</v>
      </c>
      <c r="H284" s="29">
        <v>0</v>
      </c>
      <c r="I284" s="29">
        <v>8715400</v>
      </c>
      <c r="J284" s="29">
        <v>89760000</v>
      </c>
      <c r="K284" s="29">
        <v>0</v>
      </c>
      <c r="L284" s="29">
        <v>0</v>
      </c>
      <c r="M284" s="29">
        <v>0</v>
      </c>
      <c r="N284" s="29">
        <f t="shared" ref="N284" si="89">SUM(I284:M284)</f>
        <v>98475400</v>
      </c>
      <c r="O284" s="12">
        <v>44167</v>
      </c>
      <c r="P284" s="12">
        <v>44500</v>
      </c>
      <c r="Q284" s="9" t="s">
        <v>1870</v>
      </c>
      <c r="R284" s="8" t="s">
        <v>123</v>
      </c>
      <c r="S284" s="21" t="s">
        <v>1900</v>
      </c>
      <c r="T284" s="21">
        <v>79556420</v>
      </c>
      <c r="U284" s="21"/>
      <c r="V284" s="21" t="s">
        <v>1901</v>
      </c>
      <c r="W284" s="21">
        <v>3118110876</v>
      </c>
      <c r="X284" s="52" t="s">
        <v>1902</v>
      </c>
      <c r="Y284" s="10" t="s">
        <v>31</v>
      </c>
    </row>
    <row r="285" spans="1:25" ht="117" customHeight="1" x14ac:dyDescent="0.2">
      <c r="A285" s="2" t="s">
        <v>1903</v>
      </c>
      <c r="B285" s="22" t="s">
        <v>1930</v>
      </c>
      <c r="C285" s="14" t="s">
        <v>1931</v>
      </c>
      <c r="D285" s="3" t="s">
        <v>1904</v>
      </c>
      <c r="E285" s="4" t="s">
        <v>1869</v>
      </c>
      <c r="F285" s="23">
        <v>8715400</v>
      </c>
      <c r="G285" s="29">
        <v>0</v>
      </c>
      <c r="H285" s="29">
        <v>0</v>
      </c>
      <c r="I285" s="29">
        <v>8715400</v>
      </c>
      <c r="J285" s="29">
        <v>89760000</v>
      </c>
      <c r="K285" s="29">
        <v>0</v>
      </c>
      <c r="L285" s="29">
        <v>0</v>
      </c>
      <c r="M285" s="29">
        <v>0</v>
      </c>
      <c r="N285" s="29">
        <f t="shared" ref="N285" si="90">SUM(I285:M285)</f>
        <v>98475400</v>
      </c>
      <c r="O285" s="12">
        <v>44167</v>
      </c>
      <c r="P285" s="12">
        <v>44500</v>
      </c>
      <c r="Q285" s="9" t="s">
        <v>1870</v>
      </c>
      <c r="R285" s="8" t="s">
        <v>123</v>
      </c>
      <c r="S285" s="21" t="s">
        <v>1905</v>
      </c>
      <c r="T285" s="21">
        <v>79652679</v>
      </c>
      <c r="U285" s="21"/>
      <c r="V285" s="21" t="s">
        <v>1906</v>
      </c>
      <c r="W285" s="21">
        <v>3213272452</v>
      </c>
      <c r="X285" s="52" t="s">
        <v>1907</v>
      </c>
      <c r="Y285" s="10" t="s">
        <v>31</v>
      </c>
    </row>
    <row r="286" spans="1:25" ht="117" customHeight="1" x14ac:dyDescent="0.2">
      <c r="A286" s="2" t="s">
        <v>1908</v>
      </c>
      <c r="B286" s="22" t="s">
        <v>1930</v>
      </c>
      <c r="C286" s="14" t="s">
        <v>1931</v>
      </c>
      <c r="D286" s="3" t="s">
        <v>1909</v>
      </c>
      <c r="E286" s="4" t="s">
        <v>1869</v>
      </c>
      <c r="F286" s="23">
        <v>8715400</v>
      </c>
      <c r="G286" s="29">
        <v>0</v>
      </c>
      <c r="H286" s="29">
        <v>0</v>
      </c>
      <c r="I286" s="29">
        <v>8715400</v>
      </c>
      <c r="J286" s="29">
        <v>89760000</v>
      </c>
      <c r="K286" s="29">
        <v>0</v>
      </c>
      <c r="L286" s="29">
        <v>0</v>
      </c>
      <c r="M286" s="29">
        <v>0</v>
      </c>
      <c r="N286" s="29">
        <f t="shared" ref="N286" si="91">SUM(I286:M286)</f>
        <v>98475400</v>
      </c>
      <c r="O286" s="12">
        <v>44167</v>
      </c>
      <c r="P286" s="12">
        <v>44500</v>
      </c>
      <c r="Q286" s="9" t="s">
        <v>1870</v>
      </c>
      <c r="R286" s="8" t="s">
        <v>123</v>
      </c>
      <c r="S286" s="21" t="s">
        <v>1909</v>
      </c>
      <c r="T286" s="21">
        <v>79413473</v>
      </c>
      <c r="U286" s="21"/>
      <c r="V286" s="21" t="s">
        <v>1910</v>
      </c>
      <c r="W286" s="21">
        <v>3108628702</v>
      </c>
      <c r="X286" s="52" t="s">
        <v>1911</v>
      </c>
      <c r="Y286" s="10" t="s">
        <v>31</v>
      </c>
    </row>
    <row r="287" spans="1:25" ht="117" customHeight="1" x14ac:dyDescent="0.2">
      <c r="A287" s="2" t="s">
        <v>1780</v>
      </c>
      <c r="B287" s="22" t="s">
        <v>1799</v>
      </c>
      <c r="C287" s="14" t="s">
        <v>1800</v>
      </c>
      <c r="D287" s="3" t="s">
        <v>1781</v>
      </c>
      <c r="E287" s="4" t="s">
        <v>1782</v>
      </c>
      <c r="F287" s="23">
        <v>8715400</v>
      </c>
      <c r="G287" s="29">
        <v>0</v>
      </c>
      <c r="H287" s="29">
        <v>0</v>
      </c>
      <c r="I287" s="29">
        <v>8715400</v>
      </c>
      <c r="J287" s="29">
        <v>89760000</v>
      </c>
      <c r="K287" s="29">
        <v>0</v>
      </c>
      <c r="L287" s="29">
        <v>0</v>
      </c>
      <c r="M287" s="29">
        <v>0</v>
      </c>
      <c r="N287" s="29">
        <f t="shared" ref="N287" si="92">SUM(I287:M287)</f>
        <v>98475400</v>
      </c>
      <c r="O287" s="12">
        <v>44166</v>
      </c>
      <c r="P287" s="12">
        <v>44500</v>
      </c>
      <c r="Q287" s="9" t="s">
        <v>1783</v>
      </c>
      <c r="R287" s="8" t="s">
        <v>66</v>
      </c>
      <c r="S287" s="21" t="s">
        <v>1781</v>
      </c>
      <c r="T287" s="21">
        <v>71389975</v>
      </c>
      <c r="U287" s="21"/>
      <c r="V287" s="21" t="s">
        <v>1784</v>
      </c>
      <c r="W287" s="21">
        <v>3016571876</v>
      </c>
      <c r="X287" s="52" t="s">
        <v>1785</v>
      </c>
      <c r="Y287" s="10" t="s">
        <v>31</v>
      </c>
    </row>
    <row r="288" spans="1:25" ht="117" customHeight="1" x14ac:dyDescent="0.2">
      <c r="A288" s="2" t="s">
        <v>1786</v>
      </c>
      <c r="B288" s="22" t="s">
        <v>1799</v>
      </c>
      <c r="C288" s="14" t="s">
        <v>1800</v>
      </c>
      <c r="D288" s="3" t="s">
        <v>2306</v>
      </c>
      <c r="E288" s="4" t="s">
        <v>1787</v>
      </c>
      <c r="F288" s="23">
        <v>8715400</v>
      </c>
      <c r="G288" s="29">
        <v>0</v>
      </c>
      <c r="H288" s="29">
        <v>0</v>
      </c>
      <c r="I288" s="29">
        <v>8715400</v>
      </c>
      <c r="J288" s="29">
        <v>89760000</v>
      </c>
      <c r="K288" s="29">
        <v>0</v>
      </c>
      <c r="L288" s="29">
        <v>0</v>
      </c>
      <c r="M288" s="29">
        <v>0</v>
      </c>
      <c r="N288" s="29">
        <f t="shared" ref="N288" si="93">SUM(I288:M288)</f>
        <v>98475400</v>
      </c>
      <c r="O288" s="12">
        <v>44166</v>
      </c>
      <c r="P288" s="12">
        <v>44500</v>
      </c>
      <c r="Q288" s="9" t="s">
        <v>1597</v>
      </c>
      <c r="R288" s="8" t="s">
        <v>66</v>
      </c>
      <c r="S288" s="21" t="s">
        <v>1788</v>
      </c>
      <c r="T288" s="21">
        <v>1075217107</v>
      </c>
      <c r="U288" s="21"/>
      <c r="V288" s="21" t="s">
        <v>1789</v>
      </c>
      <c r="W288" s="21">
        <v>3003614134</v>
      </c>
      <c r="X288" s="52" t="s">
        <v>1790</v>
      </c>
      <c r="Y288" s="10" t="s">
        <v>31</v>
      </c>
    </row>
    <row r="289" spans="1:25" ht="117" customHeight="1" x14ac:dyDescent="0.2">
      <c r="A289" s="2" t="s">
        <v>2107</v>
      </c>
      <c r="B289" s="22" t="s">
        <v>2195</v>
      </c>
      <c r="C289" s="14" t="s">
        <v>2196</v>
      </c>
      <c r="D289" s="3" t="s">
        <v>2108</v>
      </c>
      <c r="E289" s="4" t="s">
        <v>2109</v>
      </c>
      <c r="F289" s="23">
        <v>8715397</v>
      </c>
      <c r="G289" s="29">
        <v>0</v>
      </c>
      <c r="H289" s="29">
        <v>0</v>
      </c>
      <c r="I289" s="29">
        <v>8715397</v>
      </c>
      <c r="J289" s="29">
        <v>89760000</v>
      </c>
      <c r="K289" s="29">
        <v>0</v>
      </c>
      <c r="L289" s="29">
        <v>0</v>
      </c>
      <c r="M289" s="29">
        <v>0</v>
      </c>
      <c r="N289" s="29">
        <f t="shared" ref="N289:N290" si="94">SUM(I289:M289)</f>
        <v>98475397</v>
      </c>
      <c r="O289" s="12">
        <v>44166</v>
      </c>
      <c r="P289" s="12">
        <v>44500</v>
      </c>
      <c r="Q289" s="9" t="s">
        <v>2104</v>
      </c>
      <c r="R289" s="8" t="s">
        <v>66</v>
      </c>
      <c r="S289" s="21" t="s">
        <v>2110</v>
      </c>
      <c r="T289" s="21">
        <v>79940101</v>
      </c>
      <c r="U289" s="21"/>
      <c r="V289" s="21" t="s">
        <v>2111</v>
      </c>
      <c r="W289" s="21">
        <v>3118987926</v>
      </c>
      <c r="X289" s="52" t="s">
        <v>2112</v>
      </c>
      <c r="Y289" s="10" t="s">
        <v>31</v>
      </c>
    </row>
    <row r="290" spans="1:25" ht="162" hidden="1" customHeight="1" x14ac:dyDescent="0.2">
      <c r="A290" s="2" t="s">
        <v>2157</v>
      </c>
      <c r="B290" s="22" t="s">
        <v>2197</v>
      </c>
      <c r="C290" s="14" t="s">
        <v>2198</v>
      </c>
      <c r="D290" s="3" t="s">
        <v>2158</v>
      </c>
      <c r="E290" s="4" t="s">
        <v>2159</v>
      </c>
      <c r="F290" s="23">
        <v>638937279</v>
      </c>
      <c r="G290" s="29">
        <v>0</v>
      </c>
      <c r="H290" s="29">
        <v>0</v>
      </c>
      <c r="I290" s="29">
        <v>638937279</v>
      </c>
      <c r="J290" s="29">
        <v>0</v>
      </c>
      <c r="K290" s="29">
        <v>0</v>
      </c>
      <c r="L290" s="29">
        <v>0</v>
      </c>
      <c r="M290" s="29">
        <v>0</v>
      </c>
      <c r="N290" s="29">
        <f t="shared" si="94"/>
        <v>638937279</v>
      </c>
      <c r="O290" s="12">
        <v>44176</v>
      </c>
      <c r="P290" s="12">
        <v>44196</v>
      </c>
      <c r="Q290" s="9" t="s">
        <v>2160</v>
      </c>
      <c r="R290" s="8" t="s">
        <v>123</v>
      </c>
      <c r="S290" s="21" t="s">
        <v>2161</v>
      </c>
      <c r="T290" s="21">
        <v>860002428</v>
      </c>
      <c r="U290" s="21">
        <v>8</v>
      </c>
      <c r="V290" s="21" t="s">
        <v>2162</v>
      </c>
      <c r="W290" s="21" t="s">
        <v>2163</v>
      </c>
      <c r="X290" s="52" t="s">
        <v>2165</v>
      </c>
      <c r="Y290" s="10" t="s">
        <v>2164</v>
      </c>
    </row>
    <row r="291" spans="1:25" ht="117" hidden="1" customHeight="1" x14ac:dyDescent="0.2">
      <c r="A291" s="2" t="s">
        <v>1762</v>
      </c>
      <c r="B291" s="22" t="s">
        <v>1795</v>
      </c>
      <c r="C291" s="14" t="s">
        <v>1796</v>
      </c>
      <c r="D291" s="3" t="s">
        <v>1763</v>
      </c>
      <c r="E291" s="4" t="s">
        <v>1764</v>
      </c>
      <c r="F291" s="23">
        <v>11790000</v>
      </c>
      <c r="G291" s="29">
        <v>0</v>
      </c>
      <c r="H291" s="29">
        <v>0</v>
      </c>
      <c r="I291" s="29">
        <v>11790000</v>
      </c>
      <c r="J291" s="29">
        <v>0</v>
      </c>
      <c r="K291" s="29">
        <v>0</v>
      </c>
      <c r="L291" s="29">
        <v>0</v>
      </c>
      <c r="M291" s="29">
        <v>0</v>
      </c>
      <c r="N291" s="29">
        <f t="shared" ref="N291" si="95">SUM(I291:M291)</f>
        <v>11790000</v>
      </c>
      <c r="O291" s="12">
        <v>44172</v>
      </c>
      <c r="P291" s="12">
        <v>44196</v>
      </c>
      <c r="Q291" s="9" t="s">
        <v>1765</v>
      </c>
      <c r="R291" s="8" t="s">
        <v>38</v>
      </c>
      <c r="S291" s="21" t="s">
        <v>1766</v>
      </c>
      <c r="T291" s="21">
        <v>900352786</v>
      </c>
      <c r="U291" s="21">
        <v>5</v>
      </c>
      <c r="V291" s="21" t="s">
        <v>1767</v>
      </c>
      <c r="W291" s="21">
        <v>7324122</v>
      </c>
      <c r="X291" s="52" t="s">
        <v>1768</v>
      </c>
      <c r="Y291" s="10" t="s">
        <v>31</v>
      </c>
    </row>
    <row r="292" spans="1:25" ht="117" hidden="1" customHeight="1" x14ac:dyDescent="0.2">
      <c r="A292" s="2" t="s">
        <v>1801</v>
      </c>
      <c r="B292" s="22" t="s">
        <v>1934</v>
      </c>
      <c r="C292" s="14" t="s">
        <v>1935</v>
      </c>
      <c r="D292" s="3" t="s">
        <v>1802</v>
      </c>
      <c r="E292" s="4" t="s">
        <v>1803</v>
      </c>
      <c r="F292" s="23">
        <v>30000000</v>
      </c>
      <c r="G292" s="29">
        <v>0</v>
      </c>
      <c r="H292" s="29">
        <v>0</v>
      </c>
      <c r="I292" s="29">
        <v>30000000</v>
      </c>
      <c r="J292" s="29">
        <v>0</v>
      </c>
      <c r="K292" s="29">
        <v>0</v>
      </c>
      <c r="L292" s="29">
        <v>0</v>
      </c>
      <c r="M292" s="29">
        <v>0</v>
      </c>
      <c r="N292" s="29">
        <f t="shared" ref="N292" si="96">SUM(I292:M292)</f>
        <v>30000000</v>
      </c>
      <c r="O292" s="12">
        <v>44175</v>
      </c>
      <c r="P292" s="12">
        <v>44377</v>
      </c>
      <c r="Q292" s="9" t="s">
        <v>710</v>
      </c>
      <c r="R292" s="8" t="s">
        <v>123</v>
      </c>
      <c r="S292" s="21" t="s">
        <v>1804</v>
      </c>
      <c r="T292" s="21">
        <v>901034790</v>
      </c>
      <c r="U292" s="21">
        <v>9</v>
      </c>
      <c r="V292" s="21" t="s">
        <v>1805</v>
      </c>
      <c r="W292" s="21">
        <v>3649620</v>
      </c>
      <c r="X292" s="52" t="s">
        <v>1806</v>
      </c>
      <c r="Y292" s="10" t="s">
        <v>31</v>
      </c>
    </row>
    <row r="293" spans="1:25" ht="117" hidden="1" customHeight="1" x14ac:dyDescent="0.2">
      <c r="A293" s="2" t="s">
        <v>1808</v>
      </c>
      <c r="B293" s="22" t="s">
        <v>1936</v>
      </c>
      <c r="C293" s="14" t="s">
        <v>1937</v>
      </c>
      <c r="D293" s="3" t="s">
        <v>1809</v>
      </c>
      <c r="E293" s="4" t="s">
        <v>1807</v>
      </c>
      <c r="F293" s="23">
        <v>23017942</v>
      </c>
      <c r="G293" s="29">
        <v>0</v>
      </c>
      <c r="H293" s="29">
        <v>0</v>
      </c>
      <c r="I293" s="29">
        <v>23017942</v>
      </c>
      <c r="J293" s="29">
        <v>0</v>
      </c>
      <c r="K293" s="29">
        <v>0</v>
      </c>
      <c r="L293" s="29">
        <v>0</v>
      </c>
      <c r="M293" s="29">
        <v>0</v>
      </c>
      <c r="N293" s="29">
        <f t="shared" ref="N293:N294" si="97">SUM(I293:M293)</f>
        <v>23017942</v>
      </c>
      <c r="O293" s="12">
        <v>44175</v>
      </c>
      <c r="P293" s="12">
        <v>44241</v>
      </c>
      <c r="Q293" s="9" t="s">
        <v>27</v>
      </c>
      <c r="R293" s="8" t="s">
        <v>28</v>
      </c>
      <c r="S293" s="21" t="s">
        <v>1810</v>
      </c>
      <c r="T293" s="21">
        <v>900354406</v>
      </c>
      <c r="U293" s="21">
        <v>0</v>
      </c>
      <c r="V293" s="21" t="s">
        <v>1811</v>
      </c>
      <c r="W293" s="21">
        <v>3023746</v>
      </c>
      <c r="X293" s="52" t="s">
        <v>1812</v>
      </c>
      <c r="Y293" s="10" t="s">
        <v>31</v>
      </c>
    </row>
    <row r="294" spans="1:25" ht="117" hidden="1" customHeight="1" x14ac:dyDescent="0.2">
      <c r="A294" s="2" t="s">
        <v>2154</v>
      </c>
      <c r="B294" s="22" t="s">
        <v>2199</v>
      </c>
      <c r="C294" s="14" t="s">
        <v>2200</v>
      </c>
      <c r="D294" s="3" t="s">
        <v>209</v>
      </c>
      <c r="E294" s="4" t="s">
        <v>2155</v>
      </c>
      <c r="F294" s="23">
        <v>33506000</v>
      </c>
      <c r="G294" s="29">
        <v>0</v>
      </c>
      <c r="H294" s="29">
        <v>0</v>
      </c>
      <c r="I294" s="29">
        <v>33506000</v>
      </c>
      <c r="J294" s="29">
        <v>0</v>
      </c>
      <c r="K294" s="29">
        <v>0</v>
      </c>
      <c r="L294" s="29">
        <v>0</v>
      </c>
      <c r="M294" s="29">
        <v>0</v>
      </c>
      <c r="N294" s="29">
        <f t="shared" si="97"/>
        <v>33506000</v>
      </c>
      <c r="O294" s="12">
        <v>44176</v>
      </c>
      <c r="P294" s="12">
        <v>44196</v>
      </c>
      <c r="Q294" s="9" t="s">
        <v>2156</v>
      </c>
      <c r="R294" s="8" t="s">
        <v>1429</v>
      </c>
      <c r="S294" s="21" t="s">
        <v>212</v>
      </c>
      <c r="T294" s="21">
        <v>900934461</v>
      </c>
      <c r="U294" s="21">
        <v>5</v>
      </c>
      <c r="V294" s="21" t="s">
        <v>213</v>
      </c>
      <c r="W294" s="21">
        <v>3178945464</v>
      </c>
      <c r="X294" s="52" t="s">
        <v>214</v>
      </c>
      <c r="Y294" s="10" t="s">
        <v>31</v>
      </c>
    </row>
    <row r="295" spans="1:25" ht="117" hidden="1" customHeight="1" x14ac:dyDescent="0.2">
      <c r="A295" s="2" t="s">
        <v>2147</v>
      </c>
      <c r="B295" s="22" t="s">
        <v>2201</v>
      </c>
      <c r="C295" s="14" t="s">
        <v>2202</v>
      </c>
      <c r="D295" s="3" t="s">
        <v>2148</v>
      </c>
      <c r="E295" s="4" t="s">
        <v>2149</v>
      </c>
      <c r="F295" s="23">
        <v>10087748</v>
      </c>
      <c r="G295" s="29">
        <v>0</v>
      </c>
      <c r="H295" s="29">
        <v>0</v>
      </c>
      <c r="I295" s="29">
        <v>10087748</v>
      </c>
      <c r="J295" s="29">
        <v>0</v>
      </c>
      <c r="K295" s="29">
        <v>0</v>
      </c>
      <c r="L295" s="29">
        <v>0</v>
      </c>
      <c r="M295" s="29">
        <v>0</v>
      </c>
      <c r="N295" s="29">
        <f t="shared" ref="N295" si="98">SUM(I295:M295)</f>
        <v>10087748</v>
      </c>
      <c r="O295" s="12">
        <v>44180</v>
      </c>
      <c r="P295" s="12">
        <v>44196</v>
      </c>
      <c r="Q295" s="9" t="s">
        <v>2150</v>
      </c>
      <c r="R295" s="8" t="s">
        <v>66</v>
      </c>
      <c r="S295" s="21" t="s">
        <v>2151</v>
      </c>
      <c r="T295" s="21">
        <v>900650888</v>
      </c>
      <c r="U295" s="21">
        <v>6</v>
      </c>
      <c r="V295" s="21" t="s">
        <v>2152</v>
      </c>
      <c r="W295" s="21">
        <v>7022099</v>
      </c>
      <c r="X295" s="52" t="s">
        <v>2153</v>
      </c>
      <c r="Y295" s="10" t="s">
        <v>31</v>
      </c>
    </row>
    <row r="296" spans="1:25" ht="117" hidden="1" customHeight="1" x14ac:dyDescent="0.2">
      <c r="A296" s="2" t="s">
        <v>2000</v>
      </c>
      <c r="B296" s="22" t="s">
        <v>2203</v>
      </c>
      <c r="C296" s="14" t="s">
        <v>2204</v>
      </c>
      <c r="D296" s="3" t="s">
        <v>2001</v>
      </c>
      <c r="E296" s="4" t="s">
        <v>2002</v>
      </c>
      <c r="F296" s="23">
        <v>14950947</v>
      </c>
      <c r="G296" s="29">
        <v>0</v>
      </c>
      <c r="H296" s="29">
        <v>0</v>
      </c>
      <c r="I296" s="29">
        <v>14950947</v>
      </c>
      <c r="J296" s="29">
        <v>0</v>
      </c>
      <c r="K296" s="29">
        <v>0</v>
      </c>
      <c r="L296" s="29">
        <v>0</v>
      </c>
      <c r="M296" s="29">
        <v>0</v>
      </c>
      <c r="N296" s="29">
        <f t="shared" ref="N296" si="99">SUM(I296:M296)</f>
        <v>14950947</v>
      </c>
      <c r="O296" s="12">
        <v>44182</v>
      </c>
      <c r="P296" s="12">
        <v>44286</v>
      </c>
      <c r="Q296" s="9" t="s">
        <v>74</v>
      </c>
      <c r="R296" s="8" t="s">
        <v>66</v>
      </c>
      <c r="S296" s="21" t="s">
        <v>2003</v>
      </c>
      <c r="T296" s="21">
        <v>900403832</v>
      </c>
      <c r="U296" s="21">
        <v>6</v>
      </c>
      <c r="V296" s="21" t="s">
        <v>2004</v>
      </c>
      <c r="W296" s="21">
        <v>7438200</v>
      </c>
      <c r="X296" s="52" t="s">
        <v>2005</v>
      </c>
      <c r="Y296" s="10" t="s">
        <v>31</v>
      </c>
    </row>
    <row r="297" spans="1:25" ht="117" hidden="1" customHeight="1" x14ac:dyDescent="0.2">
      <c r="A297" s="2" t="s">
        <v>1851</v>
      </c>
      <c r="B297" s="22" t="s">
        <v>1938</v>
      </c>
      <c r="C297" s="14" t="s">
        <v>1939</v>
      </c>
      <c r="D297" s="3" t="s">
        <v>1852</v>
      </c>
      <c r="E297" s="4" t="s">
        <v>1853</v>
      </c>
      <c r="F297" s="23">
        <v>11727150</v>
      </c>
      <c r="G297" s="29">
        <v>0</v>
      </c>
      <c r="H297" s="29">
        <v>0</v>
      </c>
      <c r="I297" s="29">
        <v>11727150</v>
      </c>
      <c r="J297" s="29">
        <v>0</v>
      </c>
      <c r="K297" s="29">
        <v>0</v>
      </c>
      <c r="L297" s="29">
        <v>0</v>
      </c>
      <c r="M297" s="29">
        <v>0</v>
      </c>
      <c r="N297" s="29">
        <f t="shared" ref="N297" si="100">SUM(I297:M297)</f>
        <v>11727150</v>
      </c>
      <c r="O297" s="12">
        <v>44181</v>
      </c>
      <c r="P297" s="12">
        <v>44196</v>
      </c>
      <c r="Q297" s="9" t="s">
        <v>27</v>
      </c>
      <c r="R297" s="8" t="s">
        <v>28</v>
      </c>
      <c r="S297" s="21" t="s">
        <v>1854</v>
      </c>
      <c r="T297" s="21">
        <v>890312452</v>
      </c>
      <c r="U297" s="21">
        <v>4</v>
      </c>
      <c r="V297" s="21" t="s">
        <v>1855</v>
      </c>
      <c r="W297" s="21">
        <v>4893000</v>
      </c>
      <c r="X297" s="52" t="s">
        <v>1856</v>
      </c>
      <c r="Y297" s="10" t="s">
        <v>31</v>
      </c>
    </row>
    <row r="298" spans="1:25" ht="117" hidden="1" customHeight="1" x14ac:dyDescent="0.2">
      <c r="A298" s="2" t="s">
        <v>1813</v>
      </c>
      <c r="B298" s="22" t="s">
        <v>1940</v>
      </c>
      <c r="C298" s="14" t="s">
        <v>1941</v>
      </c>
      <c r="D298" s="3" t="s">
        <v>1815</v>
      </c>
      <c r="E298" s="4" t="s">
        <v>1814</v>
      </c>
      <c r="F298" s="23">
        <v>12495000</v>
      </c>
      <c r="G298" s="29">
        <v>0</v>
      </c>
      <c r="H298" s="29">
        <v>0</v>
      </c>
      <c r="I298" s="29">
        <v>12495000</v>
      </c>
      <c r="J298" s="29">
        <v>0</v>
      </c>
      <c r="K298" s="29">
        <v>0</v>
      </c>
      <c r="L298" s="29">
        <v>0</v>
      </c>
      <c r="M298" s="29">
        <v>0</v>
      </c>
      <c r="N298" s="29">
        <f t="shared" ref="N298" si="101">SUM(I298:M298)</f>
        <v>12495000</v>
      </c>
      <c r="O298" s="12">
        <v>44180</v>
      </c>
      <c r="P298" s="12">
        <v>44196</v>
      </c>
      <c r="Q298" s="9" t="s">
        <v>1816</v>
      </c>
      <c r="R298" s="8" t="s">
        <v>28</v>
      </c>
      <c r="S298" s="21" t="s">
        <v>1817</v>
      </c>
      <c r="T298" s="21">
        <v>900942020</v>
      </c>
      <c r="U298" s="21">
        <v>4</v>
      </c>
      <c r="V298" s="21" t="s">
        <v>1818</v>
      </c>
      <c r="W298" s="21">
        <v>3124826983</v>
      </c>
      <c r="X298" s="52" t="s">
        <v>1819</v>
      </c>
      <c r="Y298" s="10" t="s">
        <v>31</v>
      </c>
    </row>
    <row r="299" spans="1:25" ht="117" hidden="1" customHeight="1" x14ac:dyDescent="0.2">
      <c r="A299" s="2" t="s">
        <v>1848</v>
      </c>
      <c r="B299" s="22" t="s">
        <v>1943</v>
      </c>
      <c r="C299" s="14" t="s">
        <v>1942</v>
      </c>
      <c r="D299" s="3" t="s">
        <v>332</v>
      </c>
      <c r="E299" s="4" t="s">
        <v>1849</v>
      </c>
      <c r="F299" s="23">
        <v>32449600</v>
      </c>
      <c r="G299" s="29">
        <v>0</v>
      </c>
      <c r="H299" s="29">
        <v>0</v>
      </c>
      <c r="I299" s="29">
        <v>32449600</v>
      </c>
      <c r="J299" s="29">
        <v>0</v>
      </c>
      <c r="K299" s="29">
        <v>0</v>
      </c>
      <c r="L299" s="29">
        <v>0</v>
      </c>
      <c r="M299" s="29">
        <v>0</v>
      </c>
      <c r="N299" s="29">
        <f t="shared" ref="N299" si="102">SUM(I299:M299)</f>
        <v>32449600</v>
      </c>
      <c r="O299" s="12">
        <v>44183</v>
      </c>
      <c r="P299" s="12">
        <v>44196</v>
      </c>
      <c r="Q299" s="9" t="s">
        <v>1850</v>
      </c>
      <c r="R299" s="8" t="s">
        <v>66</v>
      </c>
      <c r="S299" s="21" t="s">
        <v>334</v>
      </c>
      <c r="T299" s="21">
        <v>900810245</v>
      </c>
      <c r="U299" s="21">
        <v>8</v>
      </c>
      <c r="V299" s="21" t="s">
        <v>539</v>
      </c>
      <c r="W299" s="21">
        <v>8944535</v>
      </c>
      <c r="X299" s="52" t="s">
        <v>335</v>
      </c>
      <c r="Y299" s="10" t="s">
        <v>31</v>
      </c>
    </row>
    <row r="300" spans="1:25" ht="117" hidden="1" customHeight="1" x14ac:dyDescent="0.2">
      <c r="A300" s="2" t="s">
        <v>1918</v>
      </c>
      <c r="B300" s="22" t="s">
        <v>1945</v>
      </c>
      <c r="C300" s="14" t="s">
        <v>1944</v>
      </c>
      <c r="D300" s="3" t="s">
        <v>1919</v>
      </c>
      <c r="E300" s="4" t="s">
        <v>1920</v>
      </c>
      <c r="F300" s="23">
        <v>592183248</v>
      </c>
      <c r="G300" s="29">
        <v>0</v>
      </c>
      <c r="H300" s="29">
        <v>0</v>
      </c>
      <c r="I300" s="29">
        <v>592183248</v>
      </c>
      <c r="J300" s="29">
        <v>0</v>
      </c>
      <c r="K300" s="29">
        <v>0</v>
      </c>
      <c r="L300" s="29">
        <v>0</v>
      </c>
      <c r="M300" s="29">
        <v>0</v>
      </c>
      <c r="N300" s="29">
        <f t="shared" ref="N300" si="103">SUM(I300:M300)</f>
        <v>592183248</v>
      </c>
      <c r="O300" s="12">
        <v>44182</v>
      </c>
      <c r="P300" s="12">
        <v>44196</v>
      </c>
      <c r="Q300" s="9" t="s">
        <v>1091</v>
      </c>
      <c r="R300" s="8" t="s">
        <v>123</v>
      </c>
      <c r="S300" s="21" t="s">
        <v>1921</v>
      </c>
      <c r="T300" s="21">
        <v>830010337</v>
      </c>
      <c r="U300" s="21">
        <v>0</v>
      </c>
      <c r="V300" s="21" t="s">
        <v>1922</v>
      </c>
      <c r="W300" s="21">
        <v>7421454</v>
      </c>
      <c r="X300" s="52" t="s">
        <v>1923</v>
      </c>
      <c r="Y300" s="10" t="s">
        <v>31</v>
      </c>
    </row>
    <row r="301" spans="1:25" ht="117" hidden="1" customHeight="1" x14ac:dyDescent="0.2">
      <c r="A301" s="2" t="s">
        <v>1857</v>
      </c>
      <c r="B301" s="22" t="s">
        <v>1946</v>
      </c>
      <c r="C301" s="14" t="s">
        <v>1947</v>
      </c>
      <c r="D301" s="3" t="s">
        <v>708</v>
      </c>
      <c r="E301" s="4" t="s">
        <v>1858</v>
      </c>
      <c r="F301" s="23">
        <v>4492000</v>
      </c>
      <c r="G301" s="29">
        <v>0</v>
      </c>
      <c r="H301" s="29">
        <v>0</v>
      </c>
      <c r="I301" s="29">
        <v>4492000</v>
      </c>
      <c r="J301" s="29">
        <v>0</v>
      </c>
      <c r="K301" s="29">
        <v>0</v>
      </c>
      <c r="L301" s="29">
        <v>0</v>
      </c>
      <c r="M301" s="29">
        <v>0</v>
      </c>
      <c r="N301" s="29">
        <f t="shared" ref="N301" si="104">SUM(I301:M301)</f>
        <v>4492000</v>
      </c>
      <c r="O301" s="12">
        <v>44183</v>
      </c>
      <c r="P301" s="12">
        <v>44196</v>
      </c>
      <c r="Q301" s="9" t="s">
        <v>710</v>
      </c>
      <c r="R301" s="8" t="s">
        <v>123</v>
      </c>
      <c r="S301" s="21" t="s">
        <v>714</v>
      </c>
      <c r="T301" s="21">
        <v>830079375</v>
      </c>
      <c r="U301" s="21">
        <v>8</v>
      </c>
      <c r="V301" s="21" t="s">
        <v>1859</v>
      </c>
      <c r="W301" s="21">
        <v>2111182</v>
      </c>
      <c r="X301" s="52" t="s">
        <v>1860</v>
      </c>
      <c r="Y301" s="10" t="s">
        <v>31</v>
      </c>
    </row>
    <row r="302" spans="1:25" ht="117" hidden="1" customHeight="1" x14ac:dyDescent="0.2">
      <c r="A302" s="2" t="s">
        <v>1846</v>
      </c>
      <c r="B302" s="22" t="s">
        <v>1948</v>
      </c>
      <c r="C302" s="14" t="s">
        <v>1949</v>
      </c>
      <c r="D302" s="3" t="s">
        <v>533</v>
      </c>
      <c r="E302" s="4" t="s">
        <v>1847</v>
      </c>
      <c r="F302" s="23">
        <v>70000000</v>
      </c>
      <c r="G302" s="29">
        <v>0</v>
      </c>
      <c r="H302" s="29">
        <v>0</v>
      </c>
      <c r="I302" s="29">
        <v>70000000</v>
      </c>
      <c r="J302" s="29">
        <v>0</v>
      </c>
      <c r="K302" s="29">
        <v>0</v>
      </c>
      <c r="L302" s="29">
        <v>0</v>
      </c>
      <c r="M302" s="29">
        <v>0</v>
      </c>
      <c r="N302" s="29">
        <f t="shared" ref="N302:N306" si="105">SUM(I302:M302)</f>
        <v>70000000</v>
      </c>
      <c r="O302" s="12">
        <v>44181</v>
      </c>
      <c r="P302" s="12">
        <v>44165</v>
      </c>
      <c r="Q302" s="9" t="s">
        <v>1402</v>
      </c>
      <c r="R302" s="8" t="s">
        <v>28</v>
      </c>
      <c r="S302" s="21" t="s">
        <v>535</v>
      </c>
      <c r="T302" s="21">
        <v>900343346</v>
      </c>
      <c r="U302" s="21">
        <v>1</v>
      </c>
      <c r="V302" s="21" t="s">
        <v>536</v>
      </c>
      <c r="W302" s="21">
        <v>8125007</v>
      </c>
      <c r="X302" s="52" t="s">
        <v>537</v>
      </c>
      <c r="Y302" s="10" t="s">
        <v>31</v>
      </c>
    </row>
    <row r="303" spans="1:25" ht="117" hidden="1" customHeight="1" x14ac:dyDescent="0.2">
      <c r="A303" s="2" t="s">
        <v>2247</v>
      </c>
      <c r="B303" s="22" t="s">
        <v>2284</v>
      </c>
      <c r="C303" s="14" t="s">
        <v>2285</v>
      </c>
      <c r="D303" s="3" t="s">
        <v>2249</v>
      </c>
      <c r="E303" s="4" t="s">
        <v>2248</v>
      </c>
      <c r="F303" s="23">
        <v>31290000</v>
      </c>
      <c r="G303" s="29">
        <v>0</v>
      </c>
      <c r="H303" s="29">
        <v>0</v>
      </c>
      <c r="I303" s="29">
        <v>31290000</v>
      </c>
      <c r="J303" s="29">
        <v>0</v>
      </c>
      <c r="K303" s="29">
        <v>0</v>
      </c>
      <c r="L303" s="29">
        <v>0</v>
      </c>
      <c r="M303" s="29">
        <v>0</v>
      </c>
      <c r="N303" s="29">
        <f t="shared" ref="N303" si="106">SUM(I303:M303)</f>
        <v>31290000</v>
      </c>
      <c r="O303" s="12">
        <v>44181</v>
      </c>
      <c r="P303" s="12">
        <v>44226</v>
      </c>
      <c r="Q303" s="9" t="s">
        <v>27</v>
      </c>
      <c r="R303" s="8" t="s">
        <v>28</v>
      </c>
      <c r="S303" s="21" t="s">
        <v>2250</v>
      </c>
      <c r="T303" s="21">
        <v>830010270</v>
      </c>
      <c r="U303" s="21">
        <v>6</v>
      </c>
      <c r="V303" s="21" t="s">
        <v>2251</v>
      </c>
      <c r="W303" s="21">
        <v>6824648</v>
      </c>
      <c r="X303" s="52" t="s">
        <v>2252</v>
      </c>
      <c r="Y303" s="10" t="s">
        <v>31</v>
      </c>
    </row>
    <row r="304" spans="1:25" ht="117" hidden="1" customHeight="1" x14ac:dyDescent="0.2">
      <c r="A304" s="24" t="s">
        <v>2006</v>
      </c>
      <c r="B304" s="32" t="s">
        <v>2007</v>
      </c>
      <c r="C304" s="32" t="s">
        <v>2007</v>
      </c>
      <c r="D304" s="32" t="s">
        <v>2007</v>
      </c>
      <c r="E304" s="32" t="s">
        <v>2007</v>
      </c>
      <c r="F304" s="32" t="s">
        <v>2007</v>
      </c>
      <c r="G304" s="33">
        <v>0</v>
      </c>
      <c r="H304" s="33">
        <v>0</v>
      </c>
      <c r="I304" s="32" t="s">
        <v>2007</v>
      </c>
      <c r="J304" s="33" t="e">
        <f>#REF!-I304</f>
        <v>#REF!</v>
      </c>
      <c r="K304" s="33" t="e">
        <f t="shared" ref="K304" si="107">D304-J304</f>
        <v>#VALUE!</v>
      </c>
      <c r="L304" s="33" t="e">
        <f t="shared" ref="L304" si="108">E304-K304</f>
        <v>#VALUE!</v>
      </c>
      <c r="M304" s="33" t="e">
        <f t="shared" ref="M304" si="109">F304-L304</f>
        <v>#VALUE!</v>
      </c>
      <c r="N304" s="33" t="e">
        <f t="shared" ref="N304" si="110">G304-M304</f>
        <v>#VALUE!</v>
      </c>
      <c r="O304" s="32" t="s">
        <v>2007</v>
      </c>
      <c r="P304" s="32" t="s">
        <v>2007</v>
      </c>
      <c r="Q304" s="32" t="s">
        <v>2007</v>
      </c>
      <c r="R304" s="32" t="s">
        <v>2007</v>
      </c>
      <c r="S304" s="32" t="s">
        <v>2007</v>
      </c>
      <c r="T304" s="32" t="s">
        <v>2007</v>
      </c>
      <c r="U304" s="32" t="s">
        <v>2007</v>
      </c>
      <c r="V304" s="32" t="s">
        <v>2007</v>
      </c>
      <c r="W304" s="32" t="s">
        <v>2007</v>
      </c>
      <c r="X304" s="52" t="s">
        <v>2007</v>
      </c>
      <c r="Y304" s="32" t="s">
        <v>2007</v>
      </c>
    </row>
    <row r="305" spans="1:25" ht="117" customHeight="1" x14ac:dyDescent="0.2">
      <c r="A305" s="2" t="s">
        <v>2166</v>
      </c>
      <c r="B305" s="22" t="s">
        <v>2205</v>
      </c>
      <c r="C305" s="14" t="s">
        <v>2206</v>
      </c>
      <c r="D305" s="4" t="s">
        <v>2167</v>
      </c>
      <c r="E305" s="4" t="s">
        <v>2168</v>
      </c>
      <c r="F305" s="34">
        <v>8715400</v>
      </c>
      <c r="G305" s="29">
        <v>0</v>
      </c>
      <c r="H305" s="29">
        <v>0</v>
      </c>
      <c r="I305" s="29">
        <v>8715400</v>
      </c>
      <c r="J305" s="29">
        <v>81044600</v>
      </c>
      <c r="K305" s="29">
        <v>0</v>
      </c>
      <c r="L305" s="29">
        <v>0</v>
      </c>
      <c r="M305" s="29">
        <v>0</v>
      </c>
      <c r="N305" s="29">
        <f t="shared" ref="N305" si="111">SUM(I305:M305)</f>
        <v>89760000</v>
      </c>
      <c r="O305" s="12">
        <v>44181</v>
      </c>
      <c r="P305" s="12">
        <v>44500</v>
      </c>
      <c r="Q305" s="9" t="s">
        <v>172</v>
      </c>
      <c r="R305" s="8" t="s">
        <v>123</v>
      </c>
      <c r="S305" s="21" t="s">
        <v>2169</v>
      </c>
      <c r="T305" s="21">
        <v>34527939</v>
      </c>
      <c r="U305" s="21"/>
      <c r="V305" s="21" t="s">
        <v>2170</v>
      </c>
      <c r="W305" s="21">
        <v>3228572122</v>
      </c>
      <c r="X305" s="52" t="s">
        <v>2171</v>
      </c>
      <c r="Y305" s="10" t="s">
        <v>31</v>
      </c>
    </row>
    <row r="306" spans="1:25" ht="117" customHeight="1" x14ac:dyDescent="0.2">
      <c r="A306" s="2" t="s">
        <v>1880</v>
      </c>
      <c r="B306" s="22" t="s">
        <v>1950</v>
      </c>
      <c r="C306" s="14" t="s">
        <v>1951</v>
      </c>
      <c r="D306" s="3" t="s">
        <v>1881</v>
      </c>
      <c r="E306" s="4" t="s">
        <v>1882</v>
      </c>
      <c r="F306" s="35">
        <v>6195600</v>
      </c>
      <c r="G306" s="29">
        <v>0</v>
      </c>
      <c r="H306" s="29">
        <v>0</v>
      </c>
      <c r="I306" s="29">
        <v>6195600</v>
      </c>
      <c r="J306" s="29">
        <v>63810000</v>
      </c>
      <c r="K306" s="29">
        <v>0</v>
      </c>
      <c r="L306" s="29">
        <v>0</v>
      </c>
      <c r="M306" s="29">
        <v>0</v>
      </c>
      <c r="N306" s="29">
        <f t="shared" si="105"/>
        <v>70005600</v>
      </c>
      <c r="O306" s="12">
        <v>44180</v>
      </c>
      <c r="P306" s="12">
        <v>44500</v>
      </c>
      <c r="Q306" s="9" t="s">
        <v>172</v>
      </c>
      <c r="R306" s="8" t="s">
        <v>123</v>
      </c>
      <c r="S306" s="21" t="s">
        <v>1883</v>
      </c>
      <c r="T306" s="21">
        <v>52815956</v>
      </c>
      <c r="U306" s="21"/>
      <c r="V306" s="21" t="s">
        <v>1884</v>
      </c>
      <c r="W306" s="21">
        <v>3212150290</v>
      </c>
      <c r="X306" s="52" t="s">
        <v>1885</v>
      </c>
      <c r="Y306" s="10" t="s">
        <v>31</v>
      </c>
    </row>
    <row r="307" spans="1:25" ht="117" hidden="1" customHeight="1" x14ac:dyDescent="0.2">
      <c r="A307" s="2" t="s">
        <v>1861</v>
      </c>
      <c r="B307" s="22" t="s">
        <v>1952</v>
      </c>
      <c r="C307" s="14" t="s">
        <v>1953</v>
      </c>
      <c r="D307" s="3" t="s">
        <v>1862</v>
      </c>
      <c r="E307" s="4" t="s">
        <v>1863</v>
      </c>
      <c r="F307" s="23">
        <v>20000000</v>
      </c>
      <c r="G307" s="29">
        <v>0</v>
      </c>
      <c r="H307" s="29">
        <v>0</v>
      </c>
      <c r="I307" s="29">
        <v>20000000</v>
      </c>
      <c r="J307" s="29">
        <v>0</v>
      </c>
      <c r="K307" s="29">
        <v>0</v>
      </c>
      <c r="L307" s="29">
        <v>0</v>
      </c>
      <c r="M307" s="29">
        <v>0</v>
      </c>
      <c r="N307" s="29">
        <f t="shared" ref="N307" si="112">SUM(I307:M307)</f>
        <v>20000000</v>
      </c>
      <c r="O307" s="12">
        <v>44183</v>
      </c>
      <c r="P307" s="12">
        <v>44196</v>
      </c>
      <c r="Q307" s="9" t="s">
        <v>486</v>
      </c>
      <c r="R307" s="8" t="s">
        <v>28</v>
      </c>
      <c r="S307" s="21" t="s">
        <v>1864</v>
      </c>
      <c r="T307" s="21">
        <v>900403255</v>
      </c>
      <c r="U307" s="21">
        <v>6</v>
      </c>
      <c r="V307" s="21" t="s">
        <v>1866</v>
      </c>
      <c r="W307" s="21">
        <v>5410903</v>
      </c>
      <c r="X307" s="52" t="s">
        <v>1865</v>
      </c>
      <c r="Y307" s="10" t="s">
        <v>31</v>
      </c>
    </row>
    <row r="308" spans="1:25" ht="117" customHeight="1" x14ac:dyDescent="0.2">
      <c r="A308" s="2" t="s">
        <v>2142</v>
      </c>
      <c r="B308" s="22" t="s">
        <v>2207</v>
      </c>
      <c r="C308" s="14" t="s">
        <v>2208</v>
      </c>
      <c r="D308" s="4" t="s">
        <v>2143</v>
      </c>
      <c r="E308" s="4" t="s">
        <v>2144</v>
      </c>
      <c r="F308" s="23">
        <v>5400000</v>
      </c>
      <c r="G308" s="29">
        <v>0</v>
      </c>
      <c r="H308" s="29">
        <v>0</v>
      </c>
      <c r="I308" s="29">
        <v>5400000</v>
      </c>
      <c r="J308" s="29">
        <v>54000000</v>
      </c>
      <c r="K308" s="29">
        <v>0</v>
      </c>
      <c r="L308" s="29">
        <v>0</v>
      </c>
      <c r="M308" s="29">
        <v>0</v>
      </c>
      <c r="N308" s="29">
        <f t="shared" ref="N308" si="113">SUM(I308:M308)</f>
        <v>59400000</v>
      </c>
      <c r="O308" s="12">
        <v>44188</v>
      </c>
      <c r="P308" s="12">
        <v>44500</v>
      </c>
      <c r="Q308" s="9" t="s">
        <v>229</v>
      </c>
      <c r="R308" s="8" t="s">
        <v>123</v>
      </c>
      <c r="S308" s="21" t="s">
        <v>2143</v>
      </c>
      <c r="T308" s="21">
        <v>1018424611</v>
      </c>
      <c r="U308" s="21"/>
      <c r="V308" s="21" t="s">
        <v>2145</v>
      </c>
      <c r="W308" s="21">
        <v>3105723214</v>
      </c>
      <c r="X308" s="52" t="s">
        <v>2146</v>
      </c>
      <c r="Y308" s="10" t="s">
        <v>31</v>
      </c>
    </row>
    <row r="309" spans="1:25" ht="117" hidden="1" customHeight="1" x14ac:dyDescent="0.2">
      <c r="A309" s="2" t="s">
        <v>2137</v>
      </c>
      <c r="B309" s="22" t="s">
        <v>2209</v>
      </c>
      <c r="C309" s="14" t="s">
        <v>2210</v>
      </c>
      <c r="D309" s="4" t="s">
        <v>62</v>
      </c>
      <c r="E309" s="4" t="s">
        <v>2138</v>
      </c>
      <c r="F309" s="23">
        <v>57000000</v>
      </c>
      <c r="G309" s="29">
        <v>0</v>
      </c>
      <c r="H309" s="29">
        <v>0</v>
      </c>
      <c r="I309" s="29">
        <v>57000000</v>
      </c>
      <c r="J309" s="29">
        <v>0</v>
      </c>
      <c r="K309" s="29">
        <v>0</v>
      </c>
      <c r="L309" s="29">
        <v>0</v>
      </c>
      <c r="M309" s="29">
        <v>0</v>
      </c>
      <c r="N309" s="29">
        <f t="shared" ref="N309" si="114">SUM(I309:M309)</f>
        <v>57000000</v>
      </c>
      <c r="O309" s="12">
        <v>44188</v>
      </c>
      <c r="P309" s="12">
        <v>44196</v>
      </c>
      <c r="Q309" s="9" t="s">
        <v>494</v>
      </c>
      <c r="R309" s="8" t="s">
        <v>66</v>
      </c>
      <c r="S309" s="21" t="s">
        <v>67</v>
      </c>
      <c r="T309" s="21">
        <v>811001723</v>
      </c>
      <c r="U309" s="21">
        <v>3</v>
      </c>
      <c r="V309" s="21" t="s">
        <v>2139</v>
      </c>
      <c r="W309" s="21">
        <v>3561111</v>
      </c>
      <c r="X309" s="52" t="s">
        <v>69</v>
      </c>
      <c r="Y309" s="10" t="s">
        <v>1509</v>
      </c>
    </row>
    <row r="310" spans="1:25" ht="117" customHeight="1" x14ac:dyDescent="0.2">
      <c r="A310" s="2" t="s">
        <v>2129</v>
      </c>
      <c r="B310" s="22" t="s">
        <v>2211</v>
      </c>
      <c r="C310" s="14" t="s">
        <v>2212</v>
      </c>
      <c r="D310" s="4" t="s">
        <v>533</v>
      </c>
      <c r="E310" s="4" t="s">
        <v>2130</v>
      </c>
      <c r="F310" s="23">
        <v>28303259</v>
      </c>
      <c r="G310" s="29">
        <v>0</v>
      </c>
      <c r="H310" s="29">
        <v>0</v>
      </c>
      <c r="I310" s="29">
        <v>28303259</v>
      </c>
      <c r="J310" s="29">
        <v>699656550</v>
      </c>
      <c r="K310" s="29">
        <v>420020356</v>
      </c>
      <c r="L310" s="29">
        <v>0</v>
      </c>
      <c r="M310" s="29">
        <v>0</v>
      </c>
      <c r="N310" s="29">
        <f t="shared" ref="N310" si="115">SUM(I310:M310)</f>
        <v>1147980165</v>
      </c>
      <c r="O310" s="12">
        <v>44194</v>
      </c>
      <c r="P310" s="12">
        <v>44773</v>
      </c>
      <c r="Q310" s="9" t="s">
        <v>2131</v>
      </c>
      <c r="R310" s="8" t="s">
        <v>123</v>
      </c>
      <c r="S310" s="21" t="s">
        <v>363</v>
      </c>
      <c r="T310" s="21">
        <v>860040094</v>
      </c>
      <c r="U310" s="21">
        <v>3</v>
      </c>
      <c r="V310" s="21" t="s">
        <v>364</v>
      </c>
      <c r="W310" s="21">
        <v>3607000</v>
      </c>
      <c r="X310" s="52" t="s">
        <v>365</v>
      </c>
      <c r="Y310" s="10" t="s">
        <v>31</v>
      </c>
    </row>
    <row r="311" spans="1:25" ht="117" customHeight="1" x14ac:dyDescent="0.2">
      <c r="A311" s="2" t="s">
        <v>2096</v>
      </c>
      <c r="B311" s="22" t="s">
        <v>2213</v>
      </c>
      <c r="C311" s="14" t="s">
        <v>2214</v>
      </c>
      <c r="D311" s="3" t="s">
        <v>2097</v>
      </c>
      <c r="E311" s="4" t="s">
        <v>2098</v>
      </c>
      <c r="F311" s="23">
        <v>7500000</v>
      </c>
      <c r="G311" s="29">
        <v>0</v>
      </c>
      <c r="H311" s="29">
        <v>0</v>
      </c>
      <c r="I311" s="29">
        <v>7500000</v>
      </c>
      <c r="J311" s="29">
        <v>75000000</v>
      </c>
      <c r="K311" s="29">
        <v>0</v>
      </c>
      <c r="L311" s="29">
        <v>0</v>
      </c>
      <c r="M311" s="29">
        <v>0</v>
      </c>
      <c r="N311" s="29">
        <f t="shared" ref="N311:N325" si="116">SUM(I311:M311)</f>
        <v>82500000</v>
      </c>
      <c r="O311" s="12">
        <v>44187</v>
      </c>
      <c r="P311" s="12">
        <v>44500</v>
      </c>
      <c r="Q311" s="9" t="s">
        <v>229</v>
      </c>
      <c r="R311" s="8" t="s">
        <v>123</v>
      </c>
      <c r="S311" s="21" t="s">
        <v>2099</v>
      </c>
      <c r="T311" s="21">
        <v>51812114</v>
      </c>
      <c r="U311" s="21"/>
      <c r="V311" s="21" t="s">
        <v>2100</v>
      </c>
      <c r="W311" s="21">
        <v>3103090921</v>
      </c>
      <c r="X311" s="52" t="s">
        <v>2101</v>
      </c>
      <c r="Y311" s="10" t="s">
        <v>31</v>
      </c>
    </row>
    <row r="312" spans="1:25" ht="117" hidden="1" customHeight="1" x14ac:dyDescent="0.2">
      <c r="A312" s="2" t="s">
        <v>2253</v>
      </c>
      <c r="B312" s="22" t="s">
        <v>2286</v>
      </c>
      <c r="C312" s="14" t="s">
        <v>2287</v>
      </c>
      <c r="D312" s="4" t="s">
        <v>2254</v>
      </c>
      <c r="E312" s="4" t="s">
        <v>2255</v>
      </c>
      <c r="F312" s="23">
        <v>479000000</v>
      </c>
      <c r="G312" s="29">
        <v>0</v>
      </c>
      <c r="H312" s="29">
        <v>0</v>
      </c>
      <c r="I312" s="29">
        <v>479000000</v>
      </c>
      <c r="J312" s="29">
        <v>0</v>
      </c>
      <c r="K312" s="29">
        <v>0</v>
      </c>
      <c r="L312" s="29">
        <v>0</v>
      </c>
      <c r="M312" s="29">
        <v>0</v>
      </c>
      <c r="N312" s="29">
        <f t="shared" ref="N312" si="117">SUM(I312:M312)</f>
        <v>479000000</v>
      </c>
      <c r="O312" s="12">
        <v>44193</v>
      </c>
      <c r="P312" s="12">
        <v>44286</v>
      </c>
      <c r="Q312" s="9" t="s">
        <v>890</v>
      </c>
      <c r="R312" s="8" t="s">
        <v>28</v>
      </c>
      <c r="S312" s="8" t="s">
        <v>2256</v>
      </c>
      <c r="T312" s="21">
        <v>901439879</v>
      </c>
      <c r="U312" s="21">
        <v>0</v>
      </c>
      <c r="V312" s="21" t="s">
        <v>2257</v>
      </c>
      <c r="W312" s="21">
        <v>3106283759</v>
      </c>
      <c r="X312" s="52" t="s">
        <v>2258</v>
      </c>
      <c r="Y312" s="10" t="s">
        <v>31</v>
      </c>
    </row>
    <row r="313" spans="1:25" ht="117" hidden="1" customHeight="1" x14ac:dyDescent="0.2">
      <c r="A313" s="2" t="s">
        <v>2140</v>
      </c>
      <c r="B313" s="22" t="s">
        <v>2215</v>
      </c>
      <c r="C313" s="14" t="s">
        <v>2216</v>
      </c>
      <c r="D313" s="3" t="s">
        <v>533</v>
      </c>
      <c r="E313" s="4" t="s">
        <v>2141</v>
      </c>
      <c r="F313" s="23">
        <v>8353800</v>
      </c>
      <c r="G313" s="29">
        <v>0</v>
      </c>
      <c r="H313" s="29">
        <v>0</v>
      </c>
      <c r="I313" s="29">
        <v>8353800</v>
      </c>
      <c r="J313" s="29">
        <v>0</v>
      </c>
      <c r="K313" s="29">
        <v>0</v>
      </c>
      <c r="L313" s="29">
        <v>0</v>
      </c>
      <c r="M313" s="29">
        <v>0</v>
      </c>
      <c r="N313" s="29">
        <f t="shared" ref="N313" si="118">SUM(I313:M313)</f>
        <v>8353800</v>
      </c>
      <c r="O313" s="12">
        <v>44187</v>
      </c>
      <c r="P313" s="12">
        <v>44196</v>
      </c>
      <c r="Q313" s="9" t="s">
        <v>301</v>
      </c>
      <c r="R313" s="8" t="s">
        <v>123</v>
      </c>
      <c r="S313" s="21" t="s">
        <v>535</v>
      </c>
      <c r="T313" s="21">
        <v>900343346</v>
      </c>
      <c r="U313" s="21">
        <v>1</v>
      </c>
      <c r="V313" s="21" t="s">
        <v>536</v>
      </c>
      <c r="W313" s="21">
        <v>8125007</v>
      </c>
      <c r="X313" s="52" t="s">
        <v>537</v>
      </c>
      <c r="Y313" s="10" t="s">
        <v>31</v>
      </c>
    </row>
    <row r="314" spans="1:25" ht="117" hidden="1" customHeight="1" x14ac:dyDescent="0.2">
      <c r="A314" s="2" t="s">
        <v>2266</v>
      </c>
      <c r="B314" s="22" t="s">
        <v>2219</v>
      </c>
      <c r="C314" s="14" t="s">
        <v>2220</v>
      </c>
      <c r="D314" s="3" t="s">
        <v>533</v>
      </c>
      <c r="E314" s="4" t="s">
        <v>2267</v>
      </c>
      <c r="F314" s="23">
        <v>21930000</v>
      </c>
      <c r="G314" s="29">
        <v>0</v>
      </c>
      <c r="H314" s="29">
        <v>0</v>
      </c>
      <c r="I314" s="29">
        <v>21930000</v>
      </c>
      <c r="J314" s="29">
        <v>0</v>
      </c>
      <c r="K314" s="29">
        <v>0</v>
      </c>
      <c r="L314" s="29">
        <v>0</v>
      </c>
      <c r="M314" s="29">
        <v>0</v>
      </c>
      <c r="N314" s="29">
        <f t="shared" ref="N314" si="119">SUM(I314:M314)</f>
        <v>21930000</v>
      </c>
      <c r="O314" s="12">
        <v>44189</v>
      </c>
      <c r="P314" s="12">
        <v>44286</v>
      </c>
      <c r="Q314" s="9" t="s">
        <v>2268</v>
      </c>
      <c r="R314" s="8" t="s">
        <v>123</v>
      </c>
      <c r="S314" s="21" t="s">
        <v>535</v>
      </c>
      <c r="T314" s="21">
        <v>900343346</v>
      </c>
      <c r="U314" s="21">
        <v>1</v>
      </c>
      <c r="V314" s="21" t="s">
        <v>536</v>
      </c>
      <c r="W314" s="21">
        <v>8125007</v>
      </c>
      <c r="X314" s="52" t="s">
        <v>537</v>
      </c>
      <c r="Y314" s="10" t="s">
        <v>31</v>
      </c>
    </row>
    <row r="315" spans="1:25" ht="117" hidden="1" customHeight="1" x14ac:dyDescent="0.2">
      <c r="A315" s="2" t="s">
        <v>2172</v>
      </c>
      <c r="B315" s="22" t="s">
        <v>2219</v>
      </c>
      <c r="C315" s="14" t="s">
        <v>2220</v>
      </c>
      <c r="D315" s="3" t="s">
        <v>2173</v>
      </c>
      <c r="E315" s="4" t="s">
        <v>2174</v>
      </c>
      <c r="F315" s="23">
        <v>100840336</v>
      </c>
      <c r="G315" s="29">
        <v>0</v>
      </c>
      <c r="H315" s="29">
        <v>0</v>
      </c>
      <c r="I315" s="29">
        <v>100840336</v>
      </c>
      <c r="J315" s="29">
        <v>0</v>
      </c>
      <c r="K315" s="29">
        <v>0</v>
      </c>
      <c r="L315" s="29">
        <v>0</v>
      </c>
      <c r="M315" s="29">
        <v>0</v>
      </c>
      <c r="N315" s="29">
        <f t="shared" ref="N315" si="120">SUM(I315:M315)</f>
        <v>100840336</v>
      </c>
      <c r="O315" s="12">
        <v>44189</v>
      </c>
      <c r="P315" s="12">
        <v>44196</v>
      </c>
      <c r="Q315" s="9" t="s">
        <v>2175</v>
      </c>
      <c r="R315" s="8" t="s">
        <v>123</v>
      </c>
      <c r="S315" s="21" t="s">
        <v>1029</v>
      </c>
      <c r="T315" s="21">
        <v>830071701</v>
      </c>
      <c r="U315" s="21">
        <v>1</v>
      </c>
      <c r="V315" s="21" t="s">
        <v>1030</v>
      </c>
      <c r="W315" s="21">
        <v>6002126</v>
      </c>
      <c r="X315" s="52" t="s">
        <v>1031</v>
      </c>
      <c r="Y315" s="10" t="s">
        <v>31</v>
      </c>
    </row>
    <row r="316" spans="1:25" ht="117" hidden="1" customHeight="1" x14ac:dyDescent="0.2">
      <c r="A316" s="2" t="s">
        <v>2126</v>
      </c>
      <c r="B316" s="22" t="s">
        <v>2217</v>
      </c>
      <c r="C316" s="14" t="s">
        <v>2218</v>
      </c>
      <c r="D316" s="3" t="s">
        <v>2127</v>
      </c>
      <c r="E316" s="4" t="s">
        <v>2128</v>
      </c>
      <c r="F316" s="23">
        <v>6000000</v>
      </c>
      <c r="G316" s="29">
        <v>0</v>
      </c>
      <c r="H316" s="29">
        <v>0</v>
      </c>
      <c r="I316" s="29">
        <v>6000000</v>
      </c>
      <c r="J316" s="29">
        <v>0</v>
      </c>
      <c r="K316" s="29">
        <v>0</v>
      </c>
      <c r="L316" s="29">
        <v>0</v>
      </c>
      <c r="M316" s="29">
        <v>0</v>
      </c>
      <c r="N316" s="29">
        <f t="shared" ref="N316" si="121">SUM(I316:M316)</f>
        <v>6000000</v>
      </c>
      <c r="O316" s="12">
        <v>44194</v>
      </c>
      <c r="P316" s="12">
        <v>44227</v>
      </c>
      <c r="Q316" s="9" t="s">
        <v>718</v>
      </c>
      <c r="R316" s="8" t="s">
        <v>123</v>
      </c>
      <c r="S316" s="21" t="s">
        <v>1692</v>
      </c>
      <c r="T316" s="21">
        <v>900169174</v>
      </c>
      <c r="U316" s="21">
        <v>4</v>
      </c>
      <c r="V316" s="21" t="s">
        <v>1693</v>
      </c>
      <c r="W316" s="21">
        <v>5897515</v>
      </c>
      <c r="X316" s="52" t="s">
        <v>1694</v>
      </c>
      <c r="Y316" s="10" t="s">
        <v>31</v>
      </c>
    </row>
    <row r="317" spans="1:25" ht="117" hidden="1" customHeight="1" x14ac:dyDescent="0.2">
      <c r="A317" s="2" t="s">
        <v>2135</v>
      </c>
      <c r="B317" s="22" t="s">
        <v>2217</v>
      </c>
      <c r="C317" s="14" t="s">
        <v>2218</v>
      </c>
      <c r="D317" s="3" t="s">
        <v>1146</v>
      </c>
      <c r="E317" s="4" t="s">
        <v>2136</v>
      </c>
      <c r="F317" s="23">
        <v>20500000</v>
      </c>
      <c r="G317" s="29">
        <v>0</v>
      </c>
      <c r="H317" s="29">
        <v>0</v>
      </c>
      <c r="I317" s="29">
        <v>20500000</v>
      </c>
      <c r="J317" s="29">
        <v>0</v>
      </c>
      <c r="K317" s="29">
        <v>0</v>
      </c>
      <c r="L317" s="29">
        <v>0</v>
      </c>
      <c r="M317" s="29">
        <v>0</v>
      </c>
      <c r="N317" s="29">
        <f t="shared" ref="N317:N320" si="122">SUM(I317:M317)</f>
        <v>20500000</v>
      </c>
      <c r="O317" s="12">
        <v>44193</v>
      </c>
      <c r="P317" s="12">
        <v>44286</v>
      </c>
      <c r="Q317" s="9" t="s">
        <v>718</v>
      </c>
      <c r="R317" s="8" t="s">
        <v>123</v>
      </c>
      <c r="S317" s="21" t="s">
        <v>1148</v>
      </c>
      <c r="T317" s="21">
        <v>800077635</v>
      </c>
      <c r="U317" s="21">
        <v>1</v>
      </c>
      <c r="V317" s="21" t="s">
        <v>1150</v>
      </c>
      <c r="W317" s="21">
        <v>4272000</v>
      </c>
      <c r="X317" s="52" t="s">
        <v>1149</v>
      </c>
      <c r="Y317" s="10" t="s">
        <v>31</v>
      </c>
    </row>
    <row r="318" spans="1:25" ht="117" hidden="1" customHeight="1" x14ac:dyDescent="0.2">
      <c r="A318" s="24" t="s">
        <v>2314</v>
      </c>
      <c r="B318" s="36" t="s">
        <v>2007</v>
      </c>
      <c r="C318" s="37" t="s">
        <v>2007</v>
      </c>
      <c r="D318" s="36" t="s">
        <v>2007</v>
      </c>
      <c r="E318" s="36" t="s">
        <v>2007</v>
      </c>
      <c r="F318" s="36" t="s">
        <v>2007</v>
      </c>
      <c r="G318" s="36" t="s">
        <v>2007</v>
      </c>
      <c r="H318" s="36" t="s">
        <v>2007</v>
      </c>
      <c r="I318" s="36" t="s">
        <v>2007</v>
      </c>
      <c r="J318" s="36" t="s">
        <v>2007</v>
      </c>
      <c r="K318" s="36" t="s">
        <v>2007</v>
      </c>
      <c r="L318" s="36" t="s">
        <v>2007</v>
      </c>
      <c r="M318" s="36" t="s">
        <v>2007</v>
      </c>
      <c r="N318" s="36" t="s">
        <v>2007</v>
      </c>
      <c r="O318" s="36" t="s">
        <v>2007</v>
      </c>
      <c r="P318" s="36" t="s">
        <v>2007</v>
      </c>
      <c r="Q318" s="36" t="s">
        <v>2007</v>
      </c>
      <c r="R318" s="36" t="s">
        <v>2007</v>
      </c>
      <c r="S318" s="36" t="s">
        <v>2007</v>
      </c>
      <c r="T318" s="36" t="s">
        <v>2007</v>
      </c>
      <c r="U318" s="36" t="s">
        <v>2007</v>
      </c>
      <c r="V318" s="36" t="s">
        <v>2007</v>
      </c>
      <c r="W318" s="36" t="s">
        <v>2007</v>
      </c>
      <c r="X318" s="52" t="s">
        <v>2007</v>
      </c>
      <c r="Y318" s="36" t="s">
        <v>2007</v>
      </c>
    </row>
    <row r="319" spans="1:25" ht="117" hidden="1" customHeight="1" x14ac:dyDescent="0.2">
      <c r="A319" s="2" t="s">
        <v>2132</v>
      </c>
      <c r="B319" s="22" t="s">
        <v>2221</v>
      </c>
      <c r="C319" s="14" t="s">
        <v>2222</v>
      </c>
      <c r="D319" s="3" t="s">
        <v>2133</v>
      </c>
      <c r="E319" s="4" t="s">
        <v>2134</v>
      </c>
      <c r="F319" s="23">
        <v>21375280</v>
      </c>
      <c r="G319" s="29">
        <v>0</v>
      </c>
      <c r="H319" s="29">
        <v>0</v>
      </c>
      <c r="I319" s="29">
        <v>21375280</v>
      </c>
      <c r="J319" s="29">
        <v>0</v>
      </c>
      <c r="K319" s="29">
        <v>0</v>
      </c>
      <c r="L319" s="29">
        <v>0</v>
      </c>
      <c r="M319" s="29">
        <v>0</v>
      </c>
      <c r="N319" s="29">
        <f>SUM(I319:M319)</f>
        <v>21375280</v>
      </c>
      <c r="O319" s="12">
        <v>44193</v>
      </c>
      <c r="P319" s="12">
        <v>44196</v>
      </c>
      <c r="Q319" s="9" t="s">
        <v>1556</v>
      </c>
      <c r="R319" s="8" t="s">
        <v>28</v>
      </c>
      <c r="S319" s="21" t="s">
        <v>1643</v>
      </c>
      <c r="T319" s="21">
        <v>900151140</v>
      </c>
      <c r="U319" s="21">
        <v>5</v>
      </c>
      <c r="V319" s="21" t="s">
        <v>1644</v>
      </c>
      <c r="W319" s="21">
        <v>2495707</v>
      </c>
      <c r="X319" s="52" t="s">
        <v>1645</v>
      </c>
      <c r="Y319" s="10" t="s">
        <v>31</v>
      </c>
    </row>
    <row r="320" spans="1:25" ht="117" hidden="1" customHeight="1" x14ac:dyDescent="0.2">
      <c r="A320" s="2" t="s">
        <v>2280</v>
      </c>
      <c r="B320" s="22" t="s">
        <v>2288</v>
      </c>
      <c r="C320" s="14" t="s">
        <v>2289</v>
      </c>
      <c r="D320" s="3" t="s">
        <v>2281</v>
      </c>
      <c r="E320" s="4" t="s">
        <v>2282</v>
      </c>
      <c r="F320" s="23">
        <v>63863913</v>
      </c>
      <c r="G320" s="29">
        <v>0</v>
      </c>
      <c r="H320" s="29">
        <v>0</v>
      </c>
      <c r="I320" s="29">
        <v>63863913</v>
      </c>
      <c r="J320" s="29">
        <v>0</v>
      </c>
      <c r="K320" s="29">
        <v>0</v>
      </c>
      <c r="L320" s="29">
        <v>0</v>
      </c>
      <c r="M320" s="29">
        <v>0</v>
      </c>
      <c r="N320" s="29">
        <f t="shared" si="122"/>
        <v>63863913</v>
      </c>
      <c r="O320" s="12">
        <v>44194</v>
      </c>
      <c r="P320" s="12">
        <v>44286</v>
      </c>
      <c r="Q320" s="9" t="s">
        <v>2283</v>
      </c>
      <c r="R320" s="8" t="s">
        <v>28</v>
      </c>
      <c r="S320" s="21" t="s">
        <v>535</v>
      </c>
      <c r="T320" s="21">
        <v>900343346</v>
      </c>
      <c r="U320" s="21">
        <v>1</v>
      </c>
      <c r="V320" s="21" t="s">
        <v>536</v>
      </c>
      <c r="W320" s="21">
        <v>8125007</v>
      </c>
      <c r="X320" s="52" t="s">
        <v>537</v>
      </c>
      <c r="Y320" s="10" t="s">
        <v>31</v>
      </c>
    </row>
    <row r="321" spans="1:25" ht="117" hidden="1" customHeight="1" x14ac:dyDescent="0.2">
      <c r="A321" s="2" t="s">
        <v>2294</v>
      </c>
      <c r="B321" s="22"/>
      <c r="C321" s="14"/>
      <c r="D321" s="3" t="s">
        <v>2296</v>
      </c>
      <c r="E321" s="4" t="s">
        <v>2295</v>
      </c>
      <c r="F321" s="23">
        <v>864798315</v>
      </c>
      <c r="G321" s="29">
        <v>0</v>
      </c>
      <c r="H321" s="29">
        <v>0</v>
      </c>
      <c r="I321" s="29">
        <v>864798315</v>
      </c>
      <c r="J321" s="29">
        <v>0</v>
      </c>
      <c r="K321" s="29">
        <v>0</v>
      </c>
      <c r="L321" s="29">
        <v>0</v>
      </c>
      <c r="M321" s="29">
        <v>0</v>
      </c>
      <c r="N321" s="29">
        <f t="shared" ref="N321" si="123">SUM(I321:M321)</f>
        <v>864798315</v>
      </c>
      <c r="O321" s="12">
        <v>44193</v>
      </c>
      <c r="P321" s="12">
        <v>44377</v>
      </c>
      <c r="Q321" s="9" t="s">
        <v>220</v>
      </c>
      <c r="R321" s="8" t="s">
        <v>28</v>
      </c>
      <c r="S321" s="21" t="s">
        <v>645</v>
      </c>
      <c r="T321" s="21">
        <v>830100593</v>
      </c>
      <c r="U321" s="21">
        <v>6</v>
      </c>
      <c r="V321" s="21" t="s">
        <v>2297</v>
      </c>
      <c r="W321" s="21">
        <v>3373729</v>
      </c>
      <c r="X321" s="52" t="s">
        <v>647</v>
      </c>
      <c r="Y321" s="10" t="s">
        <v>31</v>
      </c>
    </row>
    <row r="322" spans="1:25" ht="117" hidden="1" customHeight="1" x14ac:dyDescent="0.2">
      <c r="A322" s="2" t="s">
        <v>2269</v>
      </c>
      <c r="B322" s="22" t="s">
        <v>2245</v>
      </c>
      <c r="C322" s="14" t="s">
        <v>2246</v>
      </c>
      <c r="D322" s="3" t="s">
        <v>2270</v>
      </c>
      <c r="E322" s="4" t="s">
        <v>2271</v>
      </c>
      <c r="F322" s="23">
        <v>15000000</v>
      </c>
      <c r="G322" s="29">
        <v>0</v>
      </c>
      <c r="H322" s="29">
        <v>0</v>
      </c>
      <c r="I322" s="29">
        <v>15000000</v>
      </c>
      <c r="J322" s="29">
        <v>0</v>
      </c>
      <c r="K322" s="29">
        <v>0</v>
      </c>
      <c r="L322" s="29">
        <v>0</v>
      </c>
      <c r="M322" s="29">
        <v>0</v>
      </c>
      <c r="N322" s="29">
        <f t="shared" ref="N322" si="124">SUM(I322:M322)</f>
        <v>15000000</v>
      </c>
      <c r="O322" s="12">
        <v>44195</v>
      </c>
      <c r="P322" s="12">
        <v>44377</v>
      </c>
      <c r="Q322" s="9" t="s">
        <v>2237</v>
      </c>
      <c r="R322" s="8" t="s">
        <v>123</v>
      </c>
      <c r="S322" s="21" t="s">
        <v>1522</v>
      </c>
      <c r="T322" s="21">
        <v>860503326</v>
      </c>
      <c r="U322" s="21">
        <v>5</v>
      </c>
      <c r="V322" s="21" t="s">
        <v>1523</v>
      </c>
      <c r="W322" s="21">
        <v>3102436399</v>
      </c>
      <c r="X322" s="52" t="s">
        <v>1524</v>
      </c>
      <c r="Y322" s="10" t="s">
        <v>31</v>
      </c>
    </row>
    <row r="323" spans="1:25" ht="117" hidden="1" customHeight="1" x14ac:dyDescent="0.2">
      <c r="A323" s="2" t="s">
        <v>2235</v>
      </c>
      <c r="B323" s="22" t="s">
        <v>2245</v>
      </c>
      <c r="C323" s="14" t="s">
        <v>2246</v>
      </c>
      <c r="D323" s="3" t="s">
        <v>2244</v>
      </c>
      <c r="E323" s="4" t="s">
        <v>2236</v>
      </c>
      <c r="F323" s="23">
        <v>18000000</v>
      </c>
      <c r="G323" s="29">
        <v>0</v>
      </c>
      <c r="H323" s="29">
        <v>0</v>
      </c>
      <c r="I323" s="29">
        <v>18000000</v>
      </c>
      <c r="J323" s="29">
        <v>0</v>
      </c>
      <c r="K323" s="29">
        <v>0</v>
      </c>
      <c r="L323" s="29">
        <v>0</v>
      </c>
      <c r="M323" s="29">
        <v>0</v>
      </c>
      <c r="N323" s="29">
        <f t="shared" ref="N323" si="125">SUM(I323:M323)</f>
        <v>18000000</v>
      </c>
      <c r="O323" s="12">
        <v>44195</v>
      </c>
      <c r="P323" s="12">
        <v>44377</v>
      </c>
      <c r="Q323" s="9" t="s">
        <v>2237</v>
      </c>
      <c r="R323" s="8" t="s">
        <v>123</v>
      </c>
      <c r="S323" s="21" t="s">
        <v>2238</v>
      </c>
      <c r="T323" s="21">
        <v>860351760</v>
      </c>
      <c r="U323" s="21">
        <v>5</v>
      </c>
      <c r="V323" s="21" t="s">
        <v>2240</v>
      </c>
      <c r="W323" s="21">
        <v>6209777</v>
      </c>
      <c r="X323" s="52" t="s">
        <v>2239</v>
      </c>
      <c r="Y323" s="10" t="s">
        <v>31</v>
      </c>
    </row>
    <row r="324" spans="1:25" ht="117" hidden="1" customHeight="1" x14ac:dyDescent="0.2">
      <c r="A324" s="2" t="s">
        <v>2307</v>
      </c>
      <c r="B324" s="22" t="s">
        <v>2245</v>
      </c>
      <c r="C324" s="14" t="s">
        <v>2246</v>
      </c>
      <c r="D324" s="3" t="s">
        <v>2261</v>
      </c>
      <c r="E324" s="4" t="s">
        <v>2262</v>
      </c>
      <c r="F324" s="23">
        <v>12000000</v>
      </c>
      <c r="G324" s="29">
        <v>0</v>
      </c>
      <c r="H324" s="29">
        <v>0</v>
      </c>
      <c r="I324" s="29">
        <v>12000000</v>
      </c>
      <c r="J324" s="29">
        <v>0</v>
      </c>
      <c r="K324" s="29">
        <v>0</v>
      </c>
      <c r="L324" s="29">
        <v>0</v>
      </c>
      <c r="M324" s="29">
        <v>0</v>
      </c>
      <c r="N324" s="29">
        <f t="shared" ref="N324" si="126">SUM(I324:M324)</f>
        <v>12000000</v>
      </c>
      <c r="O324" s="12">
        <v>44194</v>
      </c>
      <c r="P324" s="12">
        <v>44377</v>
      </c>
      <c r="Q324" s="9" t="s">
        <v>2237</v>
      </c>
      <c r="R324" s="8" t="s">
        <v>123</v>
      </c>
      <c r="S324" s="21" t="s">
        <v>2263</v>
      </c>
      <c r="T324" s="21">
        <v>800005736</v>
      </c>
      <c r="U324" s="21">
        <v>7</v>
      </c>
      <c r="V324" s="21" t="s">
        <v>2264</v>
      </c>
      <c r="W324" s="21">
        <v>3484310</v>
      </c>
      <c r="X324" s="52" t="s">
        <v>2265</v>
      </c>
      <c r="Y324" s="10" t="s">
        <v>31</v>
      </c>
    </row>
    <row r="325" spans="1:25" ht="117" hidden="1" customHeight="1" x14ac:dyDescent="0.2">
      <c r="A325" s="2" t="s">
        <v>2117</v>
      </c>
      <c r="B325" s="22" t="s">
        <v>2223</v>
      </c>
      <c r="C325" s="14" t="s">
        <v>2224</v>
      </c>
      <c r="D325" s="3" t="s">
        <v>247</v>
      </c>
      <c r="E325" s="4" t="s">
        <v>2118</v>
      </c>
      <c r="F325" s="23">
        <v>15900000</v>
      </c>
      <c r="G325" s="29">
        <v>7950000</v>
      </c>
      <c r="H325" s="29">
        <v>0</v>
      </c>
      <c r="I325" s="29">
        <v>15900000</v>
      </c>
      <c r="J325" s="29">
        <v>7950000</v>
      </c>
      <c r="K325" s="29">
        <v>0</v>
      </c>
      <c r="L325" s="29">
        <v>0</v>
      </c>
      <c r="M325" s="29">
        <v>0</v>
      </c>
      <c r="N325" s="29">
        <f t="shared" si="116"/>
        <v>23850000</v>
      </c>
      <c r="O325" s="12">
        <v>44195</v>
      </c>
      <c r="P325" s="12">
        <v>44255</v>
      </c>
      <c r="Q325" s="9" t="s">
        <v>2119</v>
      </c>
      <c r="R325" s="8" t="s">
        <v>123</v>
      </c>
      <c r="S325" s="21" t="s">
        <v>250</v>
      </c>
      <c r="T325" s="21">
        <v>811019499</v>
      </c>
      <c r="U325" s="21">
        <v>7</v>
      </c>
      <c r="V325" s="21" t="s">
        <v>251</v>
      </c>
      <c r="W325" s="21">
        <v>2684904</v>
      </c>
      <c r="X325" s="52" t="s">
        <v>252</v>
      </c>
      <c r="Y325" s="10" t="s">
        <v>31</v>
      </c>
    </row>
    <row r="326" spans="1:25" ht="117" hidden="1" customHeight="1" x14ac:dyDescent="0.2">
      <c r="A326" s="2" t="s">
        <v>2241</v>
      </c>
      <c r="B326" s="22" t="s">
        <v>2223</v>
      </c>
      <c r="C326" s="14" t="s">
        <v>2224</v>
      </c>
      <c r="D326" s="3" t="s">
        <v>475</v>
      </c>
      <c r="E326" s="4" t="s">
        <v>2242</v>
      </c>
      <c r="F326" s="23">
        <v>7000000</v>
      </c>
      <c r="G326" s="29">
        <v>0</v>
      </c>
      <c r="H326" s="29">
        <v>0</v>
      </c>
      <c r="I326" s="29">
        <v>7000000</v>
      </c>
      <c r="J326" s="29">
        <v>0</v>
      </c>
      <c r="K326" s="29">
        <v>0</v>
      </c>
      <c r="L326" s="29">
        <v>0</v>
      </c>
      <c r="M326" s="29">
        <v>0</v>
      </c>
      <c r="N326" s="29">
        <f t="shared" ref="N326" si="127">SUM(I326:M326)</f>
        <v>7000000</v>
      </c>
      <c r="O326" s="12">
        <v>44194</v>
      </c>
      <c r="P326" s="12">
        <v>44255</v>
      </c>
      <c r="Q326" s="9" t="s">
        <v>2119</v>
      </c>
      <c r="R326" s="8" t="s">
        <v>123</v>
      </c>
      <c r="S326" s="21" t="s">
        <v>269</v>
      </c>
      <c r="T326" s="21">
        <v>860044349</v>
      </c>
      <c r="U326" s="21">
        <v>4</v>
      </c>
      <c r="V326" s="21" t="s">
        <v>270</v>
      </c>
      <c r="W326" s="21">
        <v>6510700</v>
      </c>
      <c r="X326" s="52" t="s">
        <v>271</v>
      </c>
      <c r="Y326" s="10" t="s">
        <v>31</v>
      </c>
    </row>
    <row r="327" spans="1:25" ht="117" hidden="1" customHeight="1" x14ac:dyDescent="0.2">
      <c r="A327" s="2" t="s">
        <v>2272</v>
      </c>
      <c r="B327" s="22" t="s">
        <v>2223</v>
      </c>
      <c r="C327" s="14" t="s">
        <v>2224</v>
      </c>
      <c r="D327" s="3" t="s">
        <v>778</v>
      </c>
      <c r="E327" s="4" t="s">
        <v>2273</v>
      </c>
      <c r="F327" s="23">
        <v>2900000</v>
      </c>
      <c r="G327" s="29">
        <v>0</v>
      </c>
      <c r="H327" s="29">
        <v>0</v>
      </c>
      <c r="I327" s="29">
        <v>2900000</v>
      </c>
      <c r="J327" s="29">
        <v>0</v>
      </c>
      <c r="K327" s="29">
        <v>0</v>
      </c>
      <c r="L327" s="29">
        <v>0</v>
      </c>
      <c r="M327" s="29">
        <v>0</v>
      </c>
      <c r="N327" s="29">
        <f t="shared" ref="N327" si="128">SUM(I327:M327)</f>
        <v>2900000</v>
      </c>
      <c r="O327" s="12">
        <v>44194</v>
      </c>
      <c r="P327" s="12">
        <v>44255</v>
      </c>
      <c r="Q327" s="9" t="s">
        <v>2119</v>
      </c>
      <c r="R327" s="8" t="s">
        <v>123</v>
      </c>
      <c r="S327" s="8" t="s">
        <v>932</v>
      </c>
      <c r="T327" s="21">
        <v>830039229</v>
      </c>
      <c r="U327" s="8"/>
      <c r="V327" s="8" t="s">
        <v>933</v>
      </c>
      <c r="W327" s="21">
        <v>6295045</v>
      </c>
      <c r="X327" s="52" t="s">
        <v>934</v>
      </c>
      <c r="Y327" s="10" t="s">
        <v>31</v>
      </c>
    </row>
    <row r="328" spans="1:25" ht="117" customHeight="1" x14ac:dyDescent="0.2">
      <c r="A328" s="2" t="s">
        <v>2113</v>
      </c>
      <c r="B328" s="22" t="s">
        <v>2225</v>
      </c>
      <c r="C328" s="14" t="s">
        <v>2226</v>
      </c>
      <c r="D328" s="3" t="s">
        <v>1076</v>
      </c>
      <c r="E328" s="4" t="s">
        <v>2114</v>
      </c>
      <c r="F328" s="23">
        <v>16000000</v>
      </c>
      <c r="G328" s="29">
        <v>0</v>
      </c>
      <c r="H328" s="29">
        <v>0</v>
      </c>
      <c r="I328" s="29">
        <v>16000000</v>
      </c>
      <c r="J328" s="29">
        <v>575700000</v>
      </c>
      <c r="K328" s="29">
        <v>345899750</v>
      </c>
      <c r="L328" s="29">
        <v>0</v>
      </c>
      <c r="M328" s="29">
        <v>0</v>
      </c>
      <c r="N328" s="29">
        <f t="shared" ref="N328" si="129">SUM(I328:M328)</f>
        <v>937599750</v>
      </c>
      <c r="O328" s="12">
        <v>44196</v>
      </c>
      <c r="P328" s="12">
        <v>44773</v>
      </c>
      <c r="Q328" s="9" t="s">
        <v>229</v>
      </c>
      <c r="R328" s="8" t="s">
        <v>123</v>
      </c>
      <c r="S328" s="21" t="s">
        <v>1078</v>
      </c>
      <c r="T328" s="21">
        <v>860066633</v>
      </c>
      <c r="U328" s="21">
        <v>6</v>
      </c>
      <c r="V328" s="21" t="s">
        <v>1079</v>
      </c>
      <c r="W328" s="21">
        <v>6488080</v>
      </c>
      <c r="X328" s="52" t="s">
        <v>1080</v>
      </c>
      <c r="Y328" s="10" t="s">
        <v>31</v>
      </c>
    </row>
    <row r="329" spans="1:25" ht="117" customHeight="1" x14ac:dyDescent="0.2">
      <c r="A329" s="2" t="s">
        <v>2115</v>
      </c>
      <c r="B329" s="22" t="s">
        <v>2225</v>
      </c>
      <c r="C329" s="14" t="s">
        <v>2226</v>
      </c>
      <c r="D329" s="3" t="s">
        <v>1225</v>
      </c>
      <c r="E329" s="4" t="s">
        <v>2116</v>
      </c>
      <c r="F329" s="23">
        <v>2766667</v>
      </c>
      <c r="G329" s="29">
        <v>0</v>
      </c>
      <c r="H329" s="29">
        <v>0</v>
      </c>
      <c r="I329" s="29">
        <v>2766667</v>
      </c>
      <c r="J329" s="29">
        <v>99600000</v>
      </c>
      <c r="K329" s="29">
        <v>59843000</v>
      </c>
      <c r="L329" s="29">
        <v>0</v>
      </c>
      <c r="M329" s="29">
        <v>0</v>
      </c>
      <c r="N329" s="29">
        <f t="shared" ref="N329" si="130">SUM(I329:M329)</f>
        <v>162209667</v>
      </c>
      <c r="O329" s="12">
        <v>44195</v>
      </c>
      <c r="P329" s="12">
        <v>44773</v>
      </c>
      <c r="Q329" s="9" t="s">
        <v>229</v>
      </c>
      <c r="R329" s="8" t="s">
        <v>123</v>
      </c>
      <c r="S329" s="21" t="s">
        <v>1078</v>
      </c>
      <c r="T329" s="21">
        <v>860066633</v>
      </c>
      <c r="U329" s="21">
        <v>6</v>
      </c>
      <c r="V329" s="21" t="s">
        <v>1079</v>
      </c>
      <c r="W329" s="21">
        <v>6488080</v>
      </c>
      <c r="X329" s="52" t="s">
        <v>1080</v>
      </c>
      <c r="Y329" s="10" t="s">
        <v>31</v>
      </c>
    </row>
    <row r="330" spans="1:25" ht="117" customHeight="1" x14ac:dyDescent="0.2">
      <c r="A330" s="2" t="s">
        <v>2176</v>
      </c>
      <c r="B330" s="22" t="s">
        <v>2227</v>
      </c>
      <c r="C330" s="14" t="s">
        <v>2228</v>
      </c>
      <c r="D330" s="3" t="s">
        <v>2177</v>
      </c>
      <c r="E330" s="4" t="s">
        <v>2178</v>
      </c>
      <c r="F330" s="23">
        <v>39866667</v>
      </c>
      <c r="G330" s="29">
        <v>0</v>
      </c>
      <c r="H330" s="29">
        <v>0</v>
      </c>
      <c r="I330" s="29">
        <v>39866667</v>
      </c>
      <c r="J330" s="29">
        <v>1495000000</v>
      </c>
      <c r="K330" s="29">
        <v>0</v>
      </c>
      <c r="L330" s="29">
        <v>0</v>
      </c>
      <c r="M330" s="29">
        <v>0</v>
      </c>
      <c r="N330" s="29">
        <f t="shared" ref="N330:N331" si="131">SUM(I330:M330)</f>
        <v>1534866667</v>
      </c>
      <c r="O330" s="12">
        <v>44193</v>
      </c>
      <c r="P330" s="12">
        <v>44500</v>
      </c>
      <c r="Q330" s="9" t="s">
        <v>229</v>
      </c>
      <c r="R330" s="8" t="s">
        <v>123</v>
      </c>
      <c r="S330" s="21" t="s">
        <v>320</v>
      </c>
      <c r="T330" s="21">
        <v>860350543</v>
      </c>
      <c r="U330" s="21">
        <v>9</v>
      </c>
      <c r="V330" s="21" t="s">
        <v>317</v>
      </c>
      <c r="W330" s="21">
        <v>8053992</v>
      </c>
      <c r="X330" s="52" t="s">
        <v>318</v>
      </c>
      <c r="Y330" s="10" t="s">
        <v>31</v>
      </c>
    </row>
    <row r="331" spans="1:25" ht="117" hidden="1" customHeight="1" x14ac:dyDescent="0.2">
      <c r="A331" s="2" t="s">
        <v>2298</v>
      </c>
      <c r="B331" s="22" t="s">
        <v>2299</v>
      </c>
      <c r="C331" s="14" t="s">
        <v>2300</v>
      </c>
      <c r="D331" s="3" t="s">
        <v>2301</v>
      </c>
      <c r="E331" s="4" t="s">
        <v>2302</v>
      </c>
      <c r="F331" s="23">
        <v>56786837</v>
      </c>
      <c r="G331" s="29">
        <v>0</v>
      </c>
      <c r="H331" s="29">
        <v>38353</v>
      </c>
      <c r="I331" s="29">
        <f>56786837-38353</f>
        <v>56748484</v>
      </c>
      <c r="J331" s="29">
        <v>0</v>
      </c>
      <c r="K331" s="29">
        <v>0</v>
      </c>
      <c r="L331" s="29">
        <v>0</v>
      </c>
      <c r="M331" s="29">
        <v>0</v>
      </c>
      <c r="N331" s="29">
        <f t="shared" si="131"/>
        <v>56748484</v>
      </c>
      <c r="O331" s="12">
        <v>44195</v>
      </c>
      <c r="P331" s="12">
        <v>44286</v>
      </c>
      <c r="Q331" s="9" t="s">
        <v>2316</v>
      </c>
      <c r="R331" s="8" t="s">
        <v>28</v>
      </c>
      <c r="S331" s="21" t="s">
        <v>2303</v>
      </c>
      <c r="T331" s="21">
        <v>900469101</v>
      </c>
      <c r="U331" s="21">
        <v>4</v>
      </c>
      <c r="V331" s="21" t="s">
        <v>2304</v>
      </c>
      <c r="W331" s="21">
        <v>3227195</v>
      </c>
      <c r="X331" s="52" t="s">
        <v>2305</v>
      </c>
      <c r="Y331" s="10" t="s">
        <v>31</v>
      </c>
    </row>
    <row r="332" spans="1:25" ht="117" customHeight="1" x14ac:dyDescent="0.2">
      <c r="A332" s="2" t="s">
        <v>2120</v>
      </c>
      <c r="B332" s="22" t="s">
        <v>2229</v>
      </c>
      <c r="C332" s="14" t="s">
        <v>2230</v>
      </c>
      <c r="D332" s="3" t="s">
        <v>2121</v>
      </c>
      <c r="E332" s="4" t="s">
        <v>2122</v>
      </c>
      <c r="F332" s="23">
        <v>26666667</v>
      </c>
      <c r="G332" s="29">
        <v>0</v>
      </c>
      <c r="H332" s="29">
        <v>0</v>
      </c>
      <c r="I332" s="29">
        <v>26666667</v>
      </c>
      <c r="J332" s="29">
        <v>1200000000</v>
      </c>
      <c r="K332" s="29">
        <v>721000000</v>
      </c>
      <c r="L332" s="29">
        <v>0</v>
      </c>
      <c r="M332" s="29">
        <v>0</v>
      </c>
      <c r="N332" s="29">
        <f t="shared" ref="N332" si="132">SUM(I332:M332)</f>
        <v>1947666667</v>
      </c>
      <c r="O332" s="12">
        <v>44194</v>
      </c>
      <c r="P332" s="12">
        <v>44773</v>
      </c>
      <c r="Q332" s="9" t="s">
        <v>229</v>
      </c>
      <c r="R332" s="8" t="s">
        <v>123</v>
      </c>
      <c r="S332" s="21" t="s">
        <v>2123</v>
      </c>
      <c r="T332" s="21">
        <v>860527377</v>
      </c>
      <c r="U332" s="21">
        <v>4</v>
      </c>
      <c r="V332" s="21" t="s">
        <v>2124</v>
      </c>
      <c r="W332" s="21">
        <v>3902029</v>
      </c>
      <c r="X332" s="52" t="s">
        <v>2125</v>
      </c>
      <c r="Y332" s="10" t="s">
        <v>31</v>
      </c>
    </row>
    <row r="333" spans="1:25" ht="117" customHeight="1" x14ac:dyDescent="0.2">
      <c r="A333" s="2" t="s">
        <v>2308</v>
      </c>
      <c r="B333" s="22" t="s">
        <v>2231</v>
      </c>
      <c r="C333" s="14" t="s">
        <v>2232</v>
      </c>
      <c r="D333" s="3" t="s">
        <v>2309</v>
      </c>
      <c r="E333" s="4" t="s">
        <v>2310</v>
      </c>
      <c r="F333" s="23">
        <v>237875827</v>
      </c>
      <c r="G333" s="29">
        <v>118937973</v>
      </c>
      <c r="H333" s="29">
        <v>0</v>
      </c>
      <c r="I333" s="29">
        <v>237875827</v>
      </c>
      <c r="J333" s="29">
        <v>0</v>
      </c>
      <c r="K333" s="29">
        <v>0</v>
      </c>
      <c r="L333" s="29">
        <v>0</v>
      </c>
      <c r="M333" s="29">
        <v>0</v>
      </c>
      <c r="N333" s="39">
        <f>SUM(G333:M333)</f>
        <v>356813800</v>
      </c>
      <c r="O333" s="12">
        <v>44196</v>
      </c>
      <c r="P333" s="12">
        <v>44408</v>
      </c>
      <c r="Q333" s="9" t="s">
        <v>1091</v>
      </c>
      <c r="R333" s="8" t="s">
        <v>123</v>
      </c>
      <c r="S333" s="21" t="s">
        <v>2311</v>
      </c>
      <c r="T333" s="21">
        <v>900402080</v>
      </c>
      <c r="U333" s="21">
        <v>1</v>
      </c>
      <c r="V333" s="21" t="s">
        <v>2312</v>
      </c>
      <c r="W333" s="21">
        <v>7560404</v>
      </c>
      <c r="X333" s="52" t="s">
        <v>2313</v>
      </c>
      <c r="Y333" s="10" t="s">
        <v>31</v>
      </c>
    </row>
    <row r="334" spans="1:25" ht="117" hidden="1" customHeight="1" x14ac:dyDescent="0.2">
      <c r="A334" s="2" t="s">
        <v>2179</v>
      </c>
      <c r="B334" s="22" t="s">
        <v>2231</v>
      </c>
      <c r="C334" s="14" t="s">
        <v>2232</v>
      </c>
      <c r="D334" s="3" t="s">
        <v>2180</v>
      </c>
      <c r="E334" s="4" t="s">
        <v>2181</v>
      </c>
      <c r="F334" s="23">
        <v>200167</v>
      </c>
      <c r="G334" s="29">
        <v>0</v>
      </c>
      <c r="H334" s="29">
        <v>0</v>
      </c>
      <c r="I334" s="29">
        <v>200167</v>
      </c>
      <c r="J334" s="29">
        <v>0</v>
      </c>
      <c r="K334" s="29">
        <v>0</v>
      </c>
      <c r="L334" s="29">
        <v>0</v>
      </c>
      <c r="M334" s="29">
        <v>0</v>
      </c>
      <c r="N334" s="29">
        <f t="shared" ref="N334:N335" si="133">SUM(I334:M334)</f>
        <v>200167</v>
      </c>
      <c r="O334" s="12">
        <v>44195</v>
      </c>
      <c r="P334" s="12">
        <v>44196</v>
      </c>
      <c r="Q334" s="9" t="s">
        <v>2160</v>
      </c>
      <c r="R334" s="8" t="s">
        <v>123</v>
      </c>
      <c r="S334" s="21" t="s">
        <v>2182</v>
      </c>
      <c r="T334" s="21">
        <v>890300292</v>
      </c>
      <c r="U334" s="21">
        <v>0</v>
      </c>
      <c r="V334" s="21" t="s">
        <v>2183</v>
      </c>
      <c r="W334" s="21">
        <v>5893000</v>
      </c>
      <c r="X334" s="21" t="s">
        <v>2184</v>
      </c>
      <c r="Y334" s="10" t="s">
        <v>2164</v>
      </c>
    </row>
    <row r="335" spans="1:25" ht="117" hidden="1" customHeight="1" x14ac:dyDescent="0.2">
      <c r="A335" s="2" t="s">
        <v>2259</v>
      </c>
      <c r="B335" s="22" t="s">
        <v>2290</v>
      </c>
      <c r="C335" s="14" t="s">
        <v>2291</v>
      </c>
      <c r="D335" s="3" t="s">
        <v>2244</v>
      </c>
      <c r="E335" s="4" t="s">
        <v>2260</v>
      </c>
      <c r="F335" s="23">
        <v>24301961</v>
      </c>
      <c r="G335" s="29">
        <v>0</v>
      </c>
      <c r="H335" s="29">
        <v>0</v>
      </c>
      <c r="I335" s="29">
        <v>24301961</v>
      </c>
      <c r="J335" s="29">
        <v>0</v>
      </c>
      <c r="K335" s="29">
        <v>0</v>
      </c>
      <c r="L335" s="29">
        <v>0</v>
      </c>
      <c r="M335" s="29">
        <v>0</v>
      </c>
      <c r="N335" s="29">
        <f t="shared" si="133"/>
        <v>24301961</v>
      </c>
      <c r="O335" s="12">
        <v>44196</v>
      </c>
      <c r="P335" s="12">
        <v>44286</v>
      </c>
      <c r="Q335" s="9" t="s">
        <v>1341</v>
      </c>
      <c r="R335" s="8" t="s">
        <v>66</v>
      </c>
      <c r="S335" s="21" t="s">
        <v>2238</v>
      </c>
      <c r="T335" s="21">
        <v>860351760</v>
      </c>
      <c r="U335" s="21">
        <v>5</v>
      </c>
      <c r="V335" s="21" t="s">
        <v>2240</v>
      </c>
      <c r="W335" s="21">
        <v>6209777</v>
      </c>
      <c r="X335" s="21" t="s">
        <v>2239</v>
      </c>
      <c r="Y335" s="10" t="s">
        <v>31</v>
      </c>
    </row>
    <row r="336" spans="1:25" ht="117" hidden="1" customHeight="1" x14ac:dyDescent="0.2">
      <c r="A336" s="2" t="s">
        <v>2185</v>
      </c>
      <c r="B336" s="22" t="s">
        <v>2233</v>
      </c>
      <c r="C336" s="14" t="s">
        <v>2234</v>
      </c>
      <c r="D336" s="3" t="s">
        <v>2186</v>
      </c>
      <c r="E336" s="4" t="s">
        <v>2187</v>
      </c>
      <c r="F336" s="23">
        <v>66997000</v>
      </c>
      <c r="G336" s="29">
        <v>0</v>
      </c>
      <c r="H336" s="29">
        <v>0</v>
      </c>
      <c r="I336" s="29">
        <v>66997000</v>
      </c>
      <c r="J336" s="29">
        <v>0</v>
      </c>
      <c r="K336" s="29">
        <v>0</v>
      </c>
      <c r="L336" s="29">
        <v>0</v>
      </c>
      <c r="M336" s="29">
        <v>0</v>
      </c>
      <c r="N336" s="29">
        <f t="shared" ref="N336:N337" si="134">SUM(I336:M336)</f>
        <v>66997000</v>
      </c>
      <c r="O336" s="12">
        <v>44196</v>
      </c>
      <c r="P336" s="12">
        <v>44196</v>
      </c>
      <c r="Q336" s="9" t="s">
        <v>2156</v>
      </c>
      <c r="R336" s="8" t="s">
        <v>1429</v>
      </c>
      <c r="S336" s="21" t="s">
        <v>2188</v>
      </c>
      <c r="T336" s="21">
        <v>900279841</v>
      </c>
      <c r="U336" s="21">
        <v>0</v>
      </c>
      <c r="V336" s="21" t="s">
        <v>2190</v>
      </c>
      <c r="W336" s="21">
        <v>6956752</v>
      </c>
      <c r="X336" s="21" t="s">
        <v>2189</v>
      </c>
      <c r="Y336" s="10" t="s">
        <v>2164</v>
      </c>
    </row>
    <row r="337" spans="1:25" ht="117" hidden="1" customHeight="1" x14ac:dyDescent="0.2">
      <c r="A337" s="2" t="s">
        <v>2274</v>
      </c>
      <c r="B337" s="22" t="s">
        <v>2292</v>
      </c>
      <c r="C337" s="14" t="s">
        <v>2293</v>
      </c>
      <c r="D337" s="3" t="s">
        <v>2276</v>
      </c>
      <c r="E337" s="4" t="s">
        <v>2275</v>
      </c>
      <c r="F337" s="23">
        <v>33000000</v>
      </c>
      <c r="G337" s="29">
        <v>0</v>
      </c>
      <c r="H337" s="29">
        <v>0</v>
      </c>
      <c r="I337" s="29">
        <v>33000000</v>
      </c>
      <c r="J337" s="29">
        <v>0</v>
      </c>
      <c r="K337" s="29">
        <v>0</v>
      </c>
      <c r="L337" s="29">
        <v>0</v>
      </c>
      <c r="M337" s="29">
        <v>0</v>
      </c>
      <c r="N337" s="29">
        <f t="shared" si="134"/>
        <v>33000000</v>
      </c>
      <c r="O337" s="12">
        <v>44196</v>
      </c>
      <c r="P337" s="12">
        <v>44377</v>
      </c>
      <c r="Q337" s="9" t="s">
        <v>220</v>
      </c>
      <c r="R337" s="8" t="s">
        <v>28</v>
      </c>
      <c r="S337" s="21" t="s">
        <v>2277</v>
      </c>
      <c r="T337" s="21">
        <v>830111297</v>
      </c>
      <c r="U337" s="21">
        <v>8</v>
      </c>
      <c r="V337" s="21" t="s">
        <v>2278</v>
      </c>
      <c r="W337" s="21">
        <v>7041562</v>
      </c>
      <c r="X337" s="21" t="s">
        <v>2279</v>
      </c>
      <c r="Y337" s="10" t="s">
        <v>31</v>
      </c>
    </row>
  </sheetData>
  <autoFilter ref="A2:Y337">
    <filterColumn colId="15">
      <filters>
        <dateGroupItem year="2022" dateTimeGrouping="year"/>
        <dateGroupItem year="2021" month="7" dateTimeGrouping="month"/>
        <dateGroupItem year="2021" month="9" dateTimeGrouping="month"/>
        <dateGroupItem year="2021" month="10" dateTimeGrouping="month"/>
        <dateGroupItem year="2021" month="11" dateTimeGrouping="month"/>
        <dateGroupItem year="2021" month="12" dateTimeGrouping="month"/>
      </filters>
    </filterColumn>
  </autoFilter>
  <mergeCells count="9">
    <mergeCell ref="F1:N1"/>
    <mergeCell ref="S1:Y1"/>
    <mergeCell ref="R1:R2"/>
    <mergeCell ref="O1:P1"/>
    <mergeCell ref="A1:A2"/>
    <mergeCell ref="D1:D2"/>
    <mergeCell ref="E1:E2"/>
    <mergeCell ref="B1:B2"/>
    <mergeCell ref="C1:C2"/>
  </mergeCells>
  <hyperlinks>
    <hyperlink ref="X61" r:id="rId1"/>
    <hyperlink ref="C49" r:id="rId2"/>
    <hyperlink ref="C93" r:id="rId3"/>
    <hyperlink ref="X93" r:id="rId4"/>
    <hyperlink ref="C111" r:id="rId5"/>
    <hyperlink ref="X111" r:id="rId6"/>
    <hyperlink ref="C109" r:id="rId7"/>
    <hyperlink ref="C98" r:id="rId8"/>
    <hyperlink ref="C99" r:id="rId9"/>
    <hyperlink ref="X112" r:id="rId10"/>
    <hyperlink ref="C108" r:id="rId11"/>
    <hyperlink ref="X108" r:id="rId12"/>
    <hyperlink ref="X115" r:id="rId13"/>
    <hyperlink ref="X114" r:id="rId14"/>
    <hyperlink ref="C100" r:id="rId15"/>
    <hyperlink ref="X100" r:id="rId16"/>
    <hyperlink ref="C218" r:id="rId17"/>
    <hyperlink ref="C71" r:id="rId18"/>
    <hyperlink ref="C64" r:id="rId19"/>
    <hyperlink ref="X271" r:id="rId20"/>
    <hyperlink ref="X272" r:id="rId21"/>
    <hyperlink ref="X273" r:id="rId22"/>
    <hyperlink ref="X274" r:id="rId23"/>
    <hyperlink ref="C245" r:id="rId24"/>
    <hyperlink ref="C334" r:id="rId25"/>
  </hyperlinks>
  <pageMargins left="0.7" right="0.7" top="0.75" bottom="0.75" header="0.3" footer="0.3"/>
  <pageSetup orientation="portrait" verticalDpi="1200" r:id="rId26"/>
  <ignoredErrors>
    <ignoredError sqref="U10:U11" numberStoredAsText="1"/>
  </ignoredErrors>
  <drawing r:id="rId27"/>
  <legacyDrawing r:id="rId28"/>
  <controls>
    <mc:AlternateContent xmlns:mc="http://schemas.openxmlformats.org/markup-compatibility/2006">
      <mc:Choice Requires="x14">
        <control shapeId="1142" r:id="rId29" name="Control 118">
          <controlPr defaultSize="0" r:id="rId30">
            <anchor moveWithCells="1">
              <from>
                <xdr:col>16</xdr:col>
                <xdr:colOff>0</xdr:colOff>
                <xdr:row>337</xdr:row>
                <xdr:rowOff>0</xdr:rowOff>
              </from>
              <to>
                <xdr:col>16</xdr:col>
                <xdr:colOff>219075</xdr:colOff>
                <xdr:row>338</xdr:row>
                <xdr:rowOff>66675</xdr:rowOff>
              </to>
            </anchor>
          </controlPr>
        </control>
      </mc:Choice>
      <mc:Fallback>
        <control shapeId="1142" r:id="rId29"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2021-07-08T13:12:44Z</dcterms:modified>
</cp:coreProperties>
</file>