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C:\Users\diana.pardo\Desktop\EJECUCION Y LIQUIDACION\VIGENCIA 2020\INFORMES PRESENTADOS\INFORME COMUNICACIONES\"/>
    </mc:Choice>
  </mc:AlternateContent>
  <bookViews>
    <workbookView xWindow="-120" yWindow="-120" windowWidth="20730" windowHeight="11160"/>
  </bookViews>
  <sheets>
    <sheet name="Hoja2" sheetId="2" r:id="rId1"/>
  </sheets>
  <calcPr calcId="162913"/>
  <extLst>
    <ext xmlns:x15="http://schemas.microsoft.com/office/spreadsheetml/2010/11/main" uri="{140A7094-0E35-4892-8432-C4D2E57EDEB5}">
      <x15:workbookPr chartTrackingRefBase="1"/>
    </ext>
  </extLst>
</workbook>
</file>

<file path=xl/calcChain.xml><?xml version="1.0" encoding="utf-8"?>
<calcChain xmlns="http://schemas.openxmlformats.org/spreadsheetml/2006/main">
  <c r="AE237" i="2" l="1"/>
  <c r="AC237" i="2"/>
  <c r="U237" i="2" s="1"/>
  <c r="V237" i="2" s="1"/>
  <c r="AB237" i="2"/>
  <c r="AA237" i="2"/>
  <c r="T237" i="2"/>
  <c r="S237" i="2"/>
  <c r="Q237" i="2"/>
  <c r="AE236" i="2"/>
  <c r="AC236" i="2"/>
  <c r="U236" i="2" s="1"/>
  <c r="V236" i="2" s="1"/>
  <c r="AB236" i="2"/>
  <c r="AA236" i="2"/>
  <c r="T236" i="2"/>
  <c r="S236" i="2"/>
  <c r="Q236" i="2"/>
  <c r="AE235" i="2"/>
  <c r="AC235" i="2"/>
  <c r="U235" i="2" s="1"/>
  <c r="V235" i="2" s="1"/>
  <c r="AB235" i="2"/>
  <c r="AA235" i="2"/>
  <c r="T235" i="2"/>
  <c r="S235" i="2"/>
  <c r="Q235" i="2"/>
  <c r="AE234" i="2"/>
  <c r="AC234" i="2"/>
  <c r="U234" i="2" s="1"/>
  <c r="V234" i="2" s="1"/>
  <c r="AB234" i="2"/>
  <c r="AA234" i="2"/>
  <c r="T234" i="2"/>
  <c r="S234" i="2"/>
  <c r="Q234" i="2"/>
  <c r="AE233" i="2"/>
  <c r="AC233" i="2"/>
  <c r="U233" i="2" s="1"/>
  <c r="V233" i="2" s="1"/>
  <c r="AB233" i="2"/>
  <c r="AA233" i="2"/>
  <c r="T233" i="2"/>
  <c r="S233" i="2"/>
  <c r="Q233" i="2"/>
  <c r="AE232" i="2"/>
  <c r="AC232" i="2"/>
  <c r="U232" i="2" s="1"/>
  <c r="V232" i="2" s="1"/>
  <c r="AB232" i="2"/>
  <c r="AA232" i="2"/>
  <c r="T232" i="2"/>
  <c r="S232" i="2"/>
  <c r="Q232" i="2"/>
  <c r="AE231" i="2"/>
  <c r="AC231" i="2"/>
  <c r="U231" i="2" s="1"/>
  <c r="V231" i="2" s="1"/>
  <c r="AB231" i="2"/>
  <c r="AA231" i="2"/>
  <c r="T231" i="2"/>
  <c r="S231" i="2"/>
  <c r="Q231" i="2"/>
  <c r="AE230" i="2"/>
  <c r="AC230" i="2"/>
  <c r="U230" i="2" s="1"/>
  <c r="V230" i="2" s="1"/>
  <c r="AB230" i="2"/>
  <c r="AA230" i="2"/>
  <c r="T230" i="2"/>
  <c r="S230" i="2"/>
  <c r="Q230" i="2"/>
  <c r="AE229" i="2"/>
  <c r="AC229" i="2"/>
  <c r="U229" i="2" s="1"/>
  <c r="AB229" i="2"/>
  <c r="AA229" i="2"/>
  <c r="V229" i="2"/>
  <c r="T229" i="2"/>
  <c r="S229" i="2"/>
  <c r="Q229" i="2"/>
  <c r="AE228" i="2"/>
  <c r="AC228" i="2"/>
  <c r="U228" i="2" s="1"/>
  <c r="AB228" i="2"/>
  <c r="AA228" i="2"/>
  <c r="V228" i="2"/>
  <c r="T228" i="2"/>
  <c r="S228" i="2"/>
  <c r="Q228" i="2"/>
  <c r="AE227" i="2"/>
  <c r="AC227" i="2"/>
  <c r="U227" i="2" s="1"/>
  <c r="V227" i="2" s="1"/>
  <c r="AB227" i="2"/>
  <c r="AA227" i="2"/>
  <c r="T227" i="2"/>
  <c r="S227" i="2"/>
  <c r="Q227" i="2"/>
  <c r="AE226" i="2"/>
  <c r="AC226" i="2"/>
  <c r="U226" i="2" s="1"/>
  <c r="V226" i="2" s="1"/>
  <c r="AB226" i="2"/>
  <c r="AA226" i="2"/>
  <c r="T226" i="2"/>
  <c r="S226" i="2"/>
  <c r="Q226" i="2"/>
  <c r="W226" i="2" s="1"/>
  <c r="AE225" i="2"/>
  <c r="AC225" i="2"/>
  <c r="U225" i="2" s="1"/>
  <c r="V225" i="2" s="1"/>
  <c r="AB225" i="2"/>
  <c r="AA225" i="2"/>
  <c r="T225" i="2"/>
  <c r="S225" i="2"/>
  <c r="Q225" i="2"/>
  <c r="AE224" i="2"/>
  <c r="AC224" i="2"/>
  <c r="U224" i="2" s="1"/>
  <c r="V224" i="2" s="1"/>
  <c r="AB224" i="2"/>
  <c r="AA224" i="2"/>
  <c r="T224" i="2"/>
  <c r="S224" i="2"/>
  <c r="Q224" i="2"/>
  <c r="AE223" i="2"/>
  <c r="AC223" i="2"/>
  <c r="U223" i="2" s="1"/>
  <c r="V223" i="2" s="1"/>
  <c r="AB223" i="2"/>
  <c r="AA223" i="2"/>
  <c r="T223" i="2"/>
  <c r="S223" i="2"/>
  <c r="Q223" i="2"/>
  <c r="W223" i="2" s="1"/>
  <c r="AE222" i="2"/>
  <c r="AC222" i="2"/>
  <c r="U222" i="2" s="1"/>
  <c r="V222" i="2" s="1"/>
  <c r="AB222" i="2"/>
  <c r="AA222" i="2"/>
  <c r="T222" i="2"/>
  <c r="S222" i="2"/>
  <c r="Q222" i="2"/>
  <c r="W222" i="2" s="1"/>
  <c r="AE221" i="2"/>
  <c r="AC221" i="2"/>
  <c r="U221" i="2" s="1"/>
  <c r="V221" i="2" s="1"/>
  <c r="AB221" i="2"/>
  <c r="AA221" i="2"/>
  <c r="T221" i="2"/>
  <c r="S221" i="2"/>
  <c r="Q221" i="2"/>
  <c r="AE220" i="2"/>
  <c r="AC220" i="2"/>
  <c r="U220" i="2" s="1"/>
  <c r="V220" i="2" s="1"/>
  <c r="AB220" i="2"/>
  <c r="AA220" i="2"/>
  <c r="T220" i="2"/>
  <c r="S220" i="2"/>
  <c r="Q220" i="2"/>
  <c r="AE219" i="2"/>
  <c r="AC219" i="2"/>
  <c r="U219" i="2" s="1"/>
  <c r="V219" i="2" s="1"/>
  <c r="AB219" i="2"/>
  <c r="AA219" i="2"/>
  <c r="T219" i="2"/>
  <c r="S219" i="2"/>
  <c r="Q219" i="2"/>
  <c r="AE218" i="2"/>
  <c r="AC218" i="2"/>
  <c r="U218" i="2" s="1"/>
  <c r="V218" i="2" s="1"/>
  <c r="AB218" i="2"/>
  <c r="AA218" i="2"/>
  <c r="T218" i="2"/>
  <c r="S218" i="2"/>
  <c r="Q218" i="2"/>
  <c r="W218" i="2" s="1"/>
  <c r="AE217" i="2"/>
  <c r="AC217" i="2"/>
  <c r="U217" i="2" s="1"/>
  <c r="V217" i="2" s="1"/>
  <c r="AB217" i="2"/>
  <c r="AA217" i="2"/>
  <c r="T217" i="2"/>
  <c r="S217" i="2"/>
  <c r="Q217" i="2"/>
  <c r="AE216" i="2"/>
  <c r="AC216" i="2"/>
  <c r="AB216" i="2"/>
  <c r="AA216" i="2"/>
  <c r="V216" i="2"/>
  <c r="U216" i="2"/>
  <c r="T216" i="2"/>
  <c r="S216" i="2"/>
  <c r="Q216" i="2"/>
  <c r="W216" i="2" s="1"/>
  <c r="AE215" i="2"/>
  <c r="AC215" i="2"/>
  <c r="U215" i="2" s="1"/>
  <c r="V215" i="2" s="1"/>
  <c r="AB215" i="2"/>
  <c r="AA215" i="2"/>
  <c r="T215" i="2"/>
  <c r="S215" i="2"/>
  <c r="Q215" i="2"/>
  <c r="W215" i="2" s="1"/>
  <c r="AE214" i="2"/>
  <c r="AC214" i="2"/>
  <c r="U214" i="2" s="1"/>
  <c r="V214" i="2" s="1"/>
  <c r="AB214" i="2"/>
  <c r="AA214" i="2"/>
  <c r="T214" i="2"/>
  <c r="S214" i="2"/>
  <c r="Q214" i="2"/>
  <c r="AE213" i="2"/>
  <c r="AC213" i="2"/>
  <c r="U213" i="2" s="1"/>
  <c r="AB213" i="2"/>
  <c r="AA213" i="2"/>
  <c r="V213" i="2"/>
  <c r="T213" i="2"/>
  <c r="S213" i="2"/>
  <c r="Q213" i="2"/>
  <c r="AE212" i="2"/>
  <c r="AC212" i="2"/>
  <c r="AB212" i="2"/>
  <c r="AA212" i="2"/>
  <c r="V212" i="2"/>
  <c r="U212" i="2"/>
  <c r="T212" i="2"/>
  <c r="S212" i="2"/>
  <c r="Q212" i="2"/>
  <c r="AE211" i="2"/>
  <c r="AC211" i="2"/>
  <c r="U211" i="2" s="1"/>
  <c r="V211" i="2" s="1"/>
  <c r="AB211" i="2"/>
  <c r="AA211" i="2"/>
  <c r="T211" i="2"/>
  <c r="S211" i="2"/>
  <c r="Q211" i="2"/>
  <c r="AE210" i="2"/>
  <c r="AC210" i="2"/>
  <c r="U210" i="2" s="1"/>
  <c r="V210" i="2" s="1"/>
  <c r="AB210" i="2"/>
  <c r="AA210" i="2"/>
  <c r="T210" i="2"/>
  <c r="S210" i="2"/>
  <c r="Q210" i="2"/>
  <c r="W210" i="2" s="1"/>
  <c r="AE209" i="2"/>
  <c r="AC209" i="2"/>
  <c r="U209" i="2" s="1"/>
  <c r="AB209" i="2"/>
  <c r="AA209" i="2"/>
  <c r="V209" i="2"/>
  <c r="T209" i="2"/>
  <c r="S209" i="2"/>
  <c r="Q209" i="2"/>
  <c r="AE208" i="2"/>
  <c r="AC208" i="2"/>
  <c r="AB208" i="2"/>
  <c r="AA208" i="2"/>
  <c r="V208" i="2"/>
  <c r="U208" i="2"/>
  <c r="T208" i="2"/>
  <c r="S208" i="2"/>
  <c r="Q208" i="2"/>
  <c r="AE207" i="2"/>
  <c r="AC207" i="2"/>
  <c r="U207" i="2" s="1"/>
  <c r="V207" i="2" s="1"/>
  <c r="AB207" i="2"/>
  <c r="AA207" i="2"/>
  <c r="T207" i="2"/>
  <c r="S207" i="2"/>
  <c r="Q207" i="2"/>
  <c r="W207" i="2" s="1"/>
  <c r="AE206" i="2"/>
  <c r="AC206" i="2"/>
  <c r="U206" i="2" s="1"/>
  <c r="V206" i="2" s="1"/>
  <c r="AB206" i="2"/>
  <c r="AA206" i="2"/>
  <c r="T206" i="2"/>
  <c r="S206" i="2"/>
  <c r="Q206" i="2"/>
  <c r="AE205" i="2"/>
  <c r="AC205" i="2"/>
  <c r="U205" i="2" s="1"/>
  <c r="AB205" i="2"/>
  <c r="AA205" i="2"/>
  <c r="V205" i="2"/>
  <c r="T205" i="2"/>
  <c r="S205" i="2"/>
  <c r="Q205" i="2"/>
  <c r="AE204" i="2"/>
  <c r="AC204" i="2"/>
  <c r="AB204" i="2"/>
  <c r="AA204" i="2"/>
  <c r="V204" i="2"/>
  <c r="U204" i="2"/>
  <c r="T204" i="2"/>
  <c r="S204" i="2"/>
  <c r="Q204" i="2"/>
  <c r="AE203" i="2"/>
  <c r="AC203" i="2"/>
  <c r="U203" i="2" s="1"/>
  <c r="V203" i="2" s="1"/>
  <c r="AB203" i="2"/>
  <c r="AA203" i="2"/>
  <c r="T203" i="2"/>
  <c r="S203" i="2"/>
  <c r="Q203" i="2"/>
  <c r="AE202" i="2"/>
  <c r="AC202" i="2"/>
  <c r="U202" i="2" s="1"/>
  <c r="V202" i="2" s="1"/>
  <c r="AB202" i="2"/>
  <c r="AA202" i="2"/>
  <c r="T202" i="2"/>
  <c r="S202" i="2"/>
  <c r="Q202" i="2"/>
  <c r="W202" i="2" s="1"/>
  <c r="AE201" i="2"/>
  <c r="AC201" i="2"/>
  <c r="U201" i="2" s="1"/>
  <c r="V201" i="2" s="1"/>
  <c r="AB201" i="2"/>
  <c r="AA201" i="2"/>
  <c r="T201" i="2"/>
  <c r="S201" i="2"/>
  <c r="Q201" i="2"/>
  <c r="AE200" i="2"/>
  <c r="AC200" i="2"/>
  <c r="U200" i="2" s="1"/>
  <c r="V200" i="2" s="1"/>
  <c r="AB200" i="2"/>
  <c r="AA200" i="2"/>
  <c r="T200" i="2"/>
  <c r="S200" i="2"/>
  <c r="Q200" i="2"/>
  <c r="AE199" i="2"/>
  <c r="AC199" i="2"/>
  <c r="U199" i="2" s="1"/>
  <c r="V199" i="2" s="1"/>
  <c r="AB199" i="2"/>
  <c r="AA199" i="2"/>
  <c r="T199" i="2"/>
  <c r="S199" i="2"/>
  <c r="Q199" i="2"/>
  <c r="W199" i="2" s="1"/>
  <c r="AE198" i="2"/>
  <c r="AC198" i="2"/>
  <c r="U198" i="2" s="1"/>
  <c r="V198" i="2" s="1"/>
  <c r="AB198" i="2"/>
  <c r="AA198" i="2"/>
  <c r="T198" i="2"/>
  <c r="S198" i="2"/>
  <c r="Q198" i="2"/>
  <c r="W198" i="2" s="1"/>
  <c r="AE197" i="2"/>
  <c r="AC197" i="2"/>
  <c r="U197" i="2" s="1"/>
  <c r="V197" i="2" s="1"/>
  <c r="AB197" i="2"/>
  <c r="AA197" i="2"/>
  <c r="T197" i="2"/>
  <c r="S197" i="2"/>
  <c r="Q197" i="2"/>
  <c r="AE196" i="2"/>
  <c r="AC196" i="2"/>
  <c r="U196" i="2" s="1"/>
  <c r="V196" i="2" s="1"/>
  <c r="AB196" i="2"/>
  <c r="AA196" i="2"/>
  <c r="T196" i="2"/>
  <c r="S196" i="2"/>
  <c r="Q196" i="2"/>
  <c r="AE195" i="2"/>
  <c r="AC195" i="2"/>
  <c r="U195" i="2" s="1"/>
  <c r="V195" i="2" s="1"/>
  <c r="AB195" i="2"/>
  <c r="AA195" i="2"/>
  <c r="T195" i="2"/>
  <c r="S195" i="2"/>
  <c r="Q195" i="2"/>
  <c r="AE194" i="2"/>
  <c r="AC194" i="2"/>
  <c r="U194" i="2" s="1"/>
  <c r="V194" i="2" s="1"/>
  <c r="AB194" i="2"/>
  <c r="AA194" i="2"/>
  <c r="T194" i="2"/>
  <c r="S194" i="2"/>
  <c r="Q194" i="2"/>
  <c r="W194" i="2" s="1"/>
  <c r="AE193" i="2"/>
  <c r="AC193" i="2"/>
  <c r="U193" i="2" s="1"/>
  <c r="V193" i="2" s="1"/>
  <c r="AB193" i="2"/>
  <c r="AA193" i="2"/>
  <c r="T193" i="2"/>
  <c r="S193" i="2"/>
  <c r="Q193" i="2"/>
  <c r="AE192" i="2"/>
  <c r="AC192" i="2"/>
  <c r="U192" i="2" s="1"/>
  <c r="V192" i="2" s="1"/>
  <c r="AB192" i="2"/>
  <c r="AA192" i="2"/>
  <c r="T192" i="2"/>
  <c r="S192" i="2"/>
  <c r="Q192" i="2"/>
  <c r="AE191" i="2"/>
  <c r="AC191" i="2"/>
  <c r="U191" i="2" s="1"/>
  <c r="V191" i="2" s="1"/>
  <c r="AB191" i="2"/>
  <c r="AA191" i="2"/>
  <c r="T191" i="2"/>
  <c r="S191" i="2"/>
  <c r="Q191" i="2"/>
  <c r="AE190" i="2"/>
  <c r="AC190" i="2"/>
  <c r="U190" i="2" s="1"/>
  <c r="V190" i="2" s="1"/>
  <c r="AB190" i="2"/>
  <c r="AA190" i="2"/>
  <c r="T190" i="2"/>
  <c r="S190" i="2"/>
  <c r="Q190" i="2"/>
  <c r="W190" i="2" s="1"/>
  <c r="AE189" i="2"/>
  <c r="AC189" i="2"/>
  <c r="U189" i="2" s="1"/>
  <c r="V189" i="2" s="1"/>
  <c r="AB189" i="2"/>
  <c r="AA189" i="2"/>
  <c r="T189" i="2"/>
  <c r="S189" i="2"/>
  <c r="Q189" i="2"/>
  <c r="AE188" i="2"/>
  <c r="AC188" i="2"/>
  <c r="U188" i="2" s="1"/>
  <c r="V188" i="2" s="1"/>
  <c r="AB188" i="2"/>
  <c r="AA188" i="2"/>
  <c r="T188" i="2"/>
  <c r="S188" i="2"/>
  <c r="Q188" i="2"/>
  <c r="AE187" i="2"/>
  <c r="AC187" i="2"/>
  <c r="U187" i="2" s="1"/>
  <c r="V187" i="2" s="1"/>
  <c r="AB187" i="2"/>
  <c r="AA187" i="2"/>
  <c r="T187" i="2"/>
  <c r="S187" i="2"/>
  <c r="Q187" i="2"/>
  <c r="AE186" i="2"/>
  <c r="AC186" i="2"/>
  <c r="U186" i="2" s="1"/>
  <c r="V186" i="2" s="1"/>
  <c r="AB186" i="2"/>
  <c r="AA186" i="2"/>
  <c r="T186" i="2"/>
  <c r="S186" i="2"/>
  <c r="Q186" i="2"/>
  <c r="W186" i="2" s="1"/>
  <c r="AE185" i="2"/>
  <c r="AC185" i="2"/>
  <c r="U185" i="2" s="1"/>
  <c r="V185" i="2" s="1"/>
  <c r="AB185" i="2"/>
  <c r="AA185" i="2"/>
  <c r="T185" i="2"/>
  <c r="S185" i="2"/>
  <c r="Q185" i="2"/>
  <c r="AE184" i="2"/>
  <c r="AC184" i="2"/>
  <c r="U184" i="2" s="1"/>
  <c r="V184" i="2" s="1"/>
  <c r="AB184" i="2"/>
  <c r="AA184" i="2"/>
  <c r="T184" i="2"/>
  <c r="S184" i="2"/>
  <c r="Q184" i="2"/>
  <c r="AE183" i="2"/>
  <c r="AC183" i="2"/>
  <c r="U183" i="2" s="1"/>
  <c r="V183" i="2" s="1"/>
  <c r="AB183" i="2"/>
  <c r="AA183" i="2"/>
  <c r="T183" i="2"/>
  <c r="S183" i="2"/>
  <c r="Q183" i="2"/>
  <c r="W183" i="2" s="1"/>
  <c r="AE182" i="2"/>
  <c r="AC182" i="2"/>
  <c r="U182" i="2" s="1"/>
  <c r="V182" i="2" s="1"/>
  <c r="AB182" i="2"/>
  <c r="AA182" i="2"/>
  <c r="T182" i="2"/>
  <c r="S182" i="2"/>
  <c r="Q182" i="2"/>
  <c r="W182" i="2" s="1"/>
  <c r="AE181" i="2"/>
  <c r="AC181" i="2"/>
  <c r="U181" i="2" s="1"/>
  <c r="V181" i="2" s="1"/>
  <c r="AB181" i="2"/>
  <c r="AA181" i="2"/>
  <c r="T181" i="2"/>
  <c r="S181" i="2"/>
  <c r="Q181" i="2"/>
  <c r="AE180" i="2"/>
  <c r="AC180" i="2"/>
  <c r="U180" i="2" s="1"/>
  <c r="V180" i="2" s="1"/>
  <c r="AB180" i="2"/>
  <c r="AA180" i="2"/>
  <c r="T180" i="2"/>
  <c r="S180" i="2"/>
  <c r="Q180" i="2"/>
  <c r="AE179" i="2"/>
  <c r="AC179" i="2"/>
  <c r="U179" i="2" s="1"/>
  <c r="V179" i="2" s="1"/>
  <c r="AB179" i="2"/>
  <c r="AA179" i="2"/>
  <c r="T179" i="2"/>
  <c r="S179" i="2"/>
  <c r="Q179" i="2"/>
  <c r="AE178" i="2"/>
  <c r="AC178" i="2"/>
  <c r="U178" i="2" s="1"/>
  <c r="V178" i="2" s="1"/>
  <c r="AB178" i="2"/>
  <c r="AA178" i="2"/>
  <c r="T178" i="2"/>
  <c r="S178" i="2"/>
  <c r="Q178" i="2"/>
  <c r="W178" i="2" s="1"/>
  <c r="AE177" i="2"/>
  <c r="AC177" i="2"/>
  <c r="U177" i="2" s="1"/>
  <c r="V177" i="2" s="1"/>
  <c r="AB177" i="2"/>
  <c r="AA177" i="2"/>
  <c r="T177" i="2"/>
  <c r="S177" i="2"/>
  <c r="Q177" i="2"/>
  <c r="AE176" i="2"/>
  <c r="AC176" i="2"/>
  <c r="U176" i="2" s="1"/>
  <c r="V176" i="2" s="1"/>
  <c r="AB176" i="2"/>
  <c r="AA176" i="2"/>
  <c r="T176" i="2"/>
  <c r="S176" i="2"/>
  <c r="Q176" i="2"/>
  <c r="AE175" i="2"/>
  <c r="AC175" i="2"/>
  <c r="U175" i="2" s="1"/>
  <c r="V175" i="2" s="1"/>
  <c r="AB175" i="2"/>
  <c r="AA175" i="2"/>
  <c r="T175" i="2"/>
  <c r="S175" i="2"/>
  <c r="Q175" i="2"/>
  <c r="AE174" i="2"/>
  <c r="AC174" i="2"/>
  <c r="U174" i="2" s="1"/>
  <c r="V174" i="2" s="1"/>
  <c r="AB174" i="2"/>
  <c r="AA174" i="2"/>
  <c r="T174" i="2"/>
  <c r="S174" i="2"/>
  <c r="Q174" i="2"/>
  <c r="W174" i="2" s="1"/>
  <c r="AE173" i="2"/>
  <c r="AC173" i="2"/>
  <c r="U173" i="2" s="1"/>
  <c r="V173" i="2" s="1"/>
  <c r="AB173" i="2"/>
  <c r="AA173" i="2"/>
  <c r="T173" i="2"/>
  <c r="S173" i="2"/>
  <c r="Q173" i="2"/>
  <c r="AE172" i="2"/>
  <c r="AC172" i="2"/>
  <c r="U172" i="2" s="1"/>
  <c r="V172" i="2" s="1"/>
  <c r="AB172" i="2"/>
  <c r="AA172" i="2"/>
  <c r="T172" i="2"/>
  <c r="S172" i="2"/>
  <c r="Q172" i="2"/>
  <c r="AE171" i="2"/>
  <c r="AC171" i="2"/>
  <c r="U171" i="2" s="1"/>
  <c r="V171" i="2" s="1"/>
  <c r="AB171" i="2"/>
  <c r="AA171" i="2"/>
  <c r="T171" i="2"/>
  <c r="S171" i="2"/>
  <c r="Q171" i="2"/>
  <c r="AE170" i="2"/>
  <c r="AC170" i="2"/>
  <c r="U170" i="2" s="1"/>
  <c r="V170" i="2" s="1"/>
  <c r="AB170" i="2"/>
  <c r="AA170" i="2"/>
  <c r="T170" i="2"/>
  <c r="S170" i="2"/>
  <c r="Q170" i="2"/>
  <c r="W170" i="2" s="1"/>
  <c r="AE169" i="2"/>
  <c r="AC169" i="2"/>
  <c r="U169" i="2" s="1"/>
  <c r="V169" i="2" s="1"/>
  <c r="AB169" i="2"/>
  <c r="AA169" i="2"/>
  <c r="T169" i="2"/>
  <c r="S169" i="2"/>
  <c r="Q169" i="2"/>
  <c r="AE168" i="2"/>
  <c r="AC168" i="2"/>
  <c r="U168" i="2" s="1"/>
  <c r="V168" i="2" s="1"/>
  <c r="AB168" i="2"/>
  <c r="AA168" i="2"/>
  <c r="T168" i="2"/>
  <c r="S168" i="2"/>
  <c r="Q168" i="2"/>
  <c r="L168" i="2"/>
  <c r="AE167" i="2"/>
  <c r="AC167" i="2"/>
  <c r="AB167" i="2"/>
  <c r="AA167" i="2"/>
  <c r="U167" i="2"/>
  <c r="V167" i="2" s="1"/>
  <c r="W167" i="2" s="1"/>
  <c r="T167" i="2"/>
  <c r="S167" i="2"/>
  <c r="Q167" i="2"/>
  <c r="AE166" i="2"/>
  <c r="AC166" i="2"/>
  <c r="AB166" i="2"/>
  <c r="AA166" i="2"/>
  <c r="U166" i="2"/>
  <c r="V166" i="2" s="1"/>
  <c r="W166" i="2" s="1"/>
  <c r="T166" i="2"/>
  <c r="S166" i="2"/>
  <c r="Q166" i="2"/>
  <c r="AE165" i="2"/>
  <c r="AC165" i="2"/>
  <c r="AB165" i="2"/>
  <c r="AA165" i="2"/>
  <c r="W165" i="2"/>
  <c r="U165" i="2"/>
  <c r="V165" i="2" s="1"/>
  <c r="T165" i="2"/>
  <c r="S165" i="2"/>
  <c r="Q165" i="2"/>
  <c r="AE164" i="2"/>
  <c r="AC164" i="2"/>
  <c r="AB164" i="2"/>
  <c r="AA164" i="2"/>
  <c r="U164" i="2"/>
  <c r="V164" i="2" s="1"/>
  <c r="W164" i="2" s="1"/>
  <c r="T164" i="2"/>
  <c r="S164" i="2"/>
  <c r="Q164" i="2"/>
  <c r="AE163" i="2"/>
  <c r="AC163" i="2"/>
  <c r="AB163" i="2"/>
  <c r="AA163" i="2"/>
  <c r="U163" i="2"/>
  <c r="T163" i="2"/>
  <c r="S163" i="2"/>
  <c r="Q163" i="2"/>
  <c r="AE162" i="2"/>
  <c r="AC162" i="2"/>
  <c r="AB162" i="2"/>
  <c r="AA162" i="2"/>
  <c r="U162" i="2"/>
  <c r="T162" i="2"/>
  <c r="S162" i="2"/>
  <c r="Q162" i="2"/>
  <c r="AE161" i="2"/>
  <c r="AC161" i="2"/>
  <c r="AB161" i="2"/>
  <c r="AA161" i="2"/>
  <c r="W161" i="2"/>
  <c r="U161" i="2"/>
  <c r="V161" i="2" s="1"/>
  <c r="T161" i="2"/>
  <c r="S161" i="2"/>
  <c r="Q161" i="2"/>
  <c r="AE160" i="2"/>
  <c r="AC160" i="2"/>
  <c r="AB160" i="2"/>
  <c r="AA160" i="2"/>
  <c r="U160" i="2"/>
  <c r="V160" i="2" s="1"/>
  <c r="W160" i="2" s="1"/>
  <c r="T160" i="2"/>
  <c r="S160" i="2"/>
  <c r="Q160" i="2"/>
  <c r="AE159" i="2"/>
  <c r="AC159" i="2"/>
  <c r="AB159" i="2"/>
  <c r="AA159" i="2"/>
  <c r="U159" i="2"/>
  <c r="T159" i="2"/>
  <c r="S159" i="2"/>
  <c r="Q159" i="2"/>
  <c r="AE158" i="2"/>
  <c r="AC158" i="2"/>
  <c r="AB158" i="2"/>
  <c r="AA158" i="2"/>
  <c r="U158" i="2"/>
  <c r="T158" i="2"/>
  <c r="S158" i="2"/>
  <c r="Q158" i="2"/>
  <c r="AE157" i="2"/>
  <c r="AC157" i="2"/>
  <c r="AB157" i="2"/>
  <c r="AA157" i="2"/>
  <c r="W157" i="2"/>
  <c r="U157" i="2"/>
  <c r="V157" i="2" s="1"/>
  <c r="T157" i="2"/>
  <c r="S157" i="2"/>
  <c r="Q157" i="2"/>
  <c r="AE156" i="2"/>
  <c r="AC156" i="2"/>
  <c r="AB156" i="2"/>
  <c r="AA156" i="2"/>
  <c r="U156" i="2"/>
  <c r="V156" i="2" s="1"/>
  <c r="W156" i="2" s="1"/>
  <c r="T156" i="2"/>
  <c r="S156" i="2"/>
  <c r="Q156" i="2"/>
  <c r="AE155" i="2"/>
  <c r="AC155" i="2"/>
  <c r="AB155" i="2"/>
  <c r="AA155" i="2"/>
  <c r="U155" i="2"/>
  <c r="V155" i="2" s="1"/>
  <c r="W155" i="2" s="1"/>
  <c r="T155" i="2"/>
  <c r="S155" i="2"/>
  <c r="Q155" i="2"/>
  <c r="AE154" i="2"/>
  <c r="AC154" i="2"/>
  <c r="AB154" i="2"/>
  <c r="AA154" i="2"/>
  <c r="U154" i="2"/>
  <c r="V154" i="2" s="1"/>
  <c r="W154" i="2" s="1"/>
  <c r="T154" i="2"/>
  <c r="S154" i="2"/>
  <c r="Q154" i="2"/>
  <c r="AE153" i="2"/>
  <c r="AC153" i="2"/>
  <c r="AB153" i="2"/>
  <c r="AA153" i="2"/>
  <c r="W153" i="2"/>
  <c r="U153" i="2"/>
  <c r="V153" i="2" s="1"/>
  <c r="T153" i="2"/>
  <c r="S153" i="2"/>
  <c r="Q153" i="2"/>
  <c r="AE152" i="2"/>
  <c r="AC152" i="2"/>
  <c r="AB152" i="2"/>
  <c r="AA152" i="2"/>
  <c r="U152" i="2"/>
  <c r="V152" i="2" s="1"/>
  <c r="W152" i="2" s="1"/>
  <c r="T152" i="2"/>
  <c r="S152" i="2"/>
  <c r="Q152" i="2"/>
  <c r="AE151" i="2"/>
  <c r="AC151" i="2"/>
  <c r="AB151" i="2"/>
  <c r="AA151" i="2"/>
  <c r="U151" i="2"/>
  <c r="V151" i="2" s="1"/>
  <c r="W151" i="2" s="1"/>
  <c r="T151" i="2"/>
  <c r="S151" i="2"/>
  <c r="Q151" i="2"/>
  <c r="AE150" i="2"/>
  <c r="AC150" i="2"/>
  <c r="AB150" i="2"/>
  <c r="AA150" i="2"/>
  <c r="U150" i="2"/>
  <c r="V150" i="2" s="1"/>
  <c r="W150" i="2" s="1"/>
  <c r="T150" i="2"/>
  <c r="S150" i="2"/>
  <c r="Q150" i="2"/>
  <c r="AE149" i="2"/>
  <c r="AC149" i="2"/>
  <c r="AB149" i="2"/>
  <c r="AA149" i="2"/>
  <c r="W149" i="2"/>
  <c r="U149" i="2"/>
  <c r="V149" i="2" s="1"/>
  <c r="T149" i="2"/>
  <c r="S149" i="2"/>
  <c r="Q149" i="2"/>
  <c r="AE148" i="2"/>
  <c r="AC148" i="2"/>
  <c r="AB148" i="2"/>
  <c r="AA148" i="2"/>
  <c r="U148" i="2"/>
  <c r="V148" i="2" s="1"/>
  <c r="W148" i="2" s="1"/>
  <c r="T148" i="2"/>
  <c r="S148" i="2"/>
  <c r="Q148" i="2"/>
  <c r="AE147" i="2"/>
  <c r="AC147" i="2"/>
  <c r="AB147" i="2"/>
  <c r="AA147" i="2"/>
  <c r="U147" i="2"/>
  <c r="T147" i="2"/>
  <c r="S147" i="2"/>
  <c r="Q147" i="2"/>
  <c r="AE146" i="2"/>
  <c r="AC146" i="2"/>
  <c r="AB146" i="2"/>
  <c r="AA146" i="2"/>
  <c r="U146" i="2"/>
  <c r="T146" i="2"/>
  <c r="S146" i="2"/>
  <c r="Q146" i="2"/>
  <c r="AE145" i="2"/>
  <c r="AC145" i="2"/>
  <c r="AB145" i="2"/>
  <c r="AA145" i="2"/>
  <c r="W145" i="2"/>
  <c r="U145" i="2"/>
  <c r="V145" i="2" s="1"/>
  <c r="T145" i="2"/>
  <c r="S145" i="2"/>
  <c r="Q145" i="2"/>
  <c r="AE144" i="2"/>
  <c r="AC144" i="2"/>
  <c r="AB144" i="2"/>
  <c r="AA144" i="2"/>
  <c r="U144" i="2"/>
  <c r="V144" i="2" s="1"/>
  <c r="L144" i="2"/>
  <c r="AE143" i="2"/>
  <c r="AC143" i="2"/>
  <c r="U143" i="2" s="1"/>
  <c r="V143" i="2" s="1"/>
  <c r="AB143" i="2"/>
  <c r="AA143" i="2"/>
  <c r="T143" i="2"/>
  <c r="S143" i="2"/>
  <c r="Q143" i="2"/>
  <c r="W143" i="2" s="1"/>
  <c r="AE142" i="2"/>
  <c r="AC142" i="2"/>
  <c r="U142" i="2" s="1"/>
  <c r="V142" i="2" s="1"/>
  <c r="AB142" i="2"/>
  <c r="AA142" i="2"/>
  <c r="T142" i="2"/>
  <c r="S142" i="2"/>
  <c r="Q142" i="2"/>
  <c r="AE141" i="2"/>
  <c r="AC141" i="2"/>
  <c r="U141" i="2" s="1"/>
  <c r="V141" i="2" s="1"/>
  <c r="AB141" i="2"/>
  <c r="AA141" i="2"/>
  <c r="T141" i="2"/>
  <c r="S141" i="2"/>
  <c r="Q141" i="2"/>
  <c r="AE140" i="2"/>
  <c r="AC140" i="2"/>
  <c r="U140" i="2" s="1"/>
  <c r="V140" i="2" s="1"/>
  <c r="AB140" i="2"/>
  <c r="AA140" i="2"/>
  <c r="T140" i="2"/>
  <c r="S140" i="2"/>
  <c r="Q140" i="2"/>
  <c r="L140" i="2"/>
  <c r="AE139" i="2"/>
  <c r="AC139" i="2"/>
  <c r="AB139" i="2"/>
  <c r="AA139" i="2"/>
  <c r="U139" i="2"/>
  <c r="V139" i="2" s="1"/>
  <c r="W139" i="2" s="1"/>
  <c r="T139" i="2"/>
  <c r="S139" i="2"/>
  <c r="Q139" i="2"/>
  <c r="AE138" i="2"/>
  <c r="AC138" i="2"/>
  <c r="AB138" i="2"/>
  <c r="AA138" i="2"/>
  <c r="U138" i="2"/>
  <c r="V138" i="2" s="1"/>
  <c r="W138" i="2" s="1"/>
  <c r="T138" i="2"/>
  <c r="S138" i="2"/>
  <c r="Q138" i="2"/>
  <c r="AE137" i="2"/>
  <c r="AC137" i="2"/>
  <c r="AB137" i="2"/>
  <c r="AA137" i="2"/>
  <c r="W137" i="2"/>
  <c r="U137" i="2"/>
  <c r="V137" i="2" s="1"/>
  <c r="T137" i="2"/>
  <c r="S137" i="2"/>
  <c r="Q137" i="2"/>
  <c r="AE136" i="2"/>
  <c r="AC136" i="2"/>
  <c r="AB136" i="2"/>
  <c r="AA136" i="2"/>
  <c r="U136" i="2"/>
  <c r="T136" i="2"/>
  <c r="S136" i="2"/>
  <c r="Q136" i="2"/>
  <c r="AE135" i="2"/>
  <c r="AC135" i="2"/>
  <c r="AB135" i="2"/>
  <c r="AA135" i="2"/>
  <c r="U135" i="2"/>
  <c r="T135" i="2"/>
  <c r="S135" i="2"/>
  <c r="Q135" i="2"/>
  <c r="AE134" i="2"/>
  <c r="AC134" i="2"/>
  <c r="AB134" i="2"/>
  <c r="AA134" i="2"/>
  <c r="U134" i="2"/>
  <c r="V134" i="2" s="1"/>
  <c r="W134" i="2" s="1"/>
  <c r="T134" i="2"/>
  <c r="S134" i="2"/>
  <c r="Q134" i="2"/>
  <c r="AE133" i="2"/>
  <c r="AC133" i="2"/>
  <c r="AB133" i="2"/>
  <c r="AA133" i="2"/>
  <c r="W133" i="2"/>
  <c r="U133" i="2"/>
  <c r="V133" i="2" s="1"/>
  <c r="T133" i="2"/>
  <c r="S133" i="2"/>
  <c r="Q133" i="2"/>
  <c r="AE132" i="2"/>
  <c r="AC132" i="2"/>
  <c r="U132" i="2" s="1"/>
  <c r="V132" i="2" s="1"/>
  <c r="W132" i="2" s="1"/>
  <c r="AB132" i="2"/>
  <c r="AA132" i="2"/>
  <c r="T132" i="2"/>
  <c r="S132" i="2"/>
  <c r="Q132" i="2"/>
  <c r="AE131" i="2"/>
  <c r="AC131" i="2"/>
  <c r="AB131" i="2"/>
  <c r="AA131" i="2"/>
  <c r="U131" i="2"/>
  <c r="T131" i="2"/>
  <c r="S131" i="2"/>
  <c r="Q131" i="2"/>
  <c r="AE130" i="2"/>
  <c r="AC130" i="2"/>
  <c r="AB130" i="2"/>
  <c r="AA130" i="2"/>
  <c r="W130" i="2"/>
  <c r="U130" i="2"/>
  <c r="V130" i="2" s="1"/>
  <c r="T130" i="2"/>
  <c r="S130" i="2"/>
  <c r="Q130" i="2"/>
  <c r="AE129" i="2"/>
  <c r="AC129" i="2"/>
  <c r="AB129" i="2"/>
  <c r="AA129" i="2"/>
  <c r="U129" i="2"/>
  <c r="V129" i="2" s="1"/>
  <c r="W129" i="2" s="1"/>
  <c r="T129" i="2"/>
  <c r="S129" i="2"/>
  <c r="Q129" i="2"/>
  <c r="AE128" i="2"/>
  <c r="V128" i="2" s="1"/>
  <c r="AC128" i="2"/>
  <c r="AB128" i="2"/>
  <c r="AA128" i="2"/>
  <c r="U128" i="2"/>
  <c r="L128" i="2"/>
  <c r="S128" i="2" s="1"/>
  <c r="AE127" i="2"/>
  <c r="AC127" i="2"/>
  <c r="U127" i="2" s="1"/>
  <c r="V127" i="2" s="1"/>
  <c r="AB127" i="2"/>
  <c r="AA127" i="2"/>
  <c r="T127" i="2"/>
  <c r="S127" i="2"/>
  <c r="Q127" i="2"/>
  <c r="AE126" i="2"/>
  <c r="AC126" i="2"/>
  <c r="U126" i="2" s="1"/>
  <c r="V126" i="2" s="1"/>
  <c r="AB126" i="2"/>
  <c r="AA126" i="2"/>
  <c r="T126" i="2"/>
  <c r="S126" i="2"/>
  <c r="Q126" i="2"/>
  <c r="AE125" i="2"/>
  <c r="AC125" i="2"/>
  <c r="U125" i="2" s="1"/>
  <c r="V125" i="2" s="1"/>
  <c r="AB125" i="2"/>
  <c r="AA125" i="2"/>
  <c r="T125" i="2"/>
  <c r="S125" i="2"/>
  <c r="Q125" i="2"/>
  <c r="AE124" i="2"/>
  <c r="AC124" i="2"/>
  <c r="U124" i="2" s="1"/>
  <c r="V124" i="2" s="1"/>
  <c r="AB124" i="2"/>
  <c r="AA124" i="2"/>
  <c r="T124" i="2"/>
  <c r="S124" i="2"/>
  <c r="Q124" i="2"/>
  <c r="W124" i="2" s="1"/>
  <c r="AE123" i="2"/>
  <c r="AC123" i="2"/>
  <c r="U123" i="2" s="1"/>
  <c r="V123" i="2" s="1"/>
  <c r="AB123" i="2"/>
  <c r="AA123" i="2"/>
  <c r="T123" i="2"/>
  <c r="S123" i="2"/>
  <c r="Q123" i="2"/>
  <c r="AE122" i="2"/>
  <c r="AC122" i="2"/>
  <c r="U122" i="2" s="1"/>
  <c r="V122" i="2" s="1"/>
  <c r="AB122" i="2"/>
  <c r="AA122" i="2"/>
  <c r="T122" i="2"/>
  <c r="S122" i="2"/>
  <c r="Q122" i="2"/>
  <c r="AE121" i="2"/>
  <c r="AC121" i="2"/>
  <c r="U121" i="2" s="1"/>
  <c r="V121" i="2" s="1"/>
  <c r="AB121" i="2"/>
  <c r="AA121" i="2"/>
  <c r="T121" i="2"/>
  <c r="S121" i="2"/>
  <c r="Q121" i="2"/>
  <c r="AE120" i="2"/>
  <c r="AC120" i="2"/>
  <c r="U120" i="2" s="1"/>
  <c r="V120" i="2" s="1"/>
  <c r="AB120" i="2"/>
  <c r="AA120" i="2"/>
  <c r="T120" i="2"/>
  <c r="S120" i="2"/>
  <c r="Q120" i="2"/>
  <c r="W120" i="2" s="1"/>
  <c r="AE119" i="2"/>
  <c r="AC119" i="2"/>
  <c r="U119" i="2" s="1"/>
  <c r="V119" i="2" s="1"/>
  <c r="AB119" i="2"/>
  <c r="AA119" i="2"/>
  <c r="T119" i="2"/>
  <c r="S119" i="2"/>
  <c r="Q119" i="2"/>
  <c r="AE118" i="2"/>
  <c r="AC118" i="2"/>
  <c r="U118" i="2" s="1"/>
  <c r="V118" i="2" s="1"/>
  <c r="AB118" i="2"/>
  <c r="AA118" i="2"/>
  <c r="T118" i="2"/>
  <c r="S118" i="2"/>
  <c r="Q118" i="2"/>
  <c r="AE117" i="2"/>
  <c r="AC117" i="2"/>
  <c r="U117" i="2" s="1"/>
  <c r="V117" i="2" s="1"/>
  <c r="AB117" i="2"/>
  <c r="AA117" i="2"/>
  <c r="T117" i="2"/>
  <c r="S117" i="2"/>
  <c r="Q117" i="2"/>
  <c r="AE116" i="2"/>
  <c r="AC116" i="2"/>
  <c r="U116" i="2" s="1"/>
  <c r="V116" i="2" s="1"/>
  <c r="AB116" i="2"/>
  <c r="AA116" i="2"/>
  <c r="T116" i="2"/>
  <c r="S116" i="2"/>
  <c r="Q116" i="2"/>
  <c r="W116" i="2" s="1"/>
  <c r="AE115" i="2"/>
  <c r="AC115" i="2"/>
  <c r="U115" i="2" s="1"/>
  <c r="V115" i="2" s="1"/>
  <c r="AB115" i="2"/>
  <c r="AA115" i="2"/>
  <c r="T115" i="2"/>
  <c r="S115" i="2"/>
  <c r="Q115" i="2"/>
  <c r="AE114" i="2"/>
  <c r="AC114" i="2"/>
  <c r="U114" i="2" s="1"/>
  <c r="V114" i="2" s="1"/>
  <c r="AB114" i="2"/>
  <c r="AA114" i="2"/>
  <c r="T114" i="2"/>
  <c r="S114" i="2"/>
  <c r="Q114" i="2"/>
  <c r="AE113" i="2"/>
  <c r="AC113" i="2"/>
  <c r="U113" i="2" s="1"/>
  <c r="V113" i="2" s="1"/>
  <c r="AB113" i="2"/>
  <c r="AA113" i="2"/>
  <c r="T113" i="2"/>
  <c r="S113" i="2"/>
  <c r="Q113" i="2"/>
  <c r="W113" i="2" s="1"/>
  <c r="AE112" i="2"/>
  <c r="AC112" i="2"/>
  <c r="U112" i="2" s="1"/>
  <c r="V112" i="2" s="1"/>
  <c r="AB112" i="2"/>
  <c r="AA112" i="2"/>
  <c r="T112" i="2"/>
  <c r="S112" i="2"/>
  <c r="Q112" i="2"/>
  <c r="W112" i="2" s="1"/>
  <c r="L112" i="2"/>
  <c r="AE111" i="2"/>
  <c r="AC111" i="2"/>
  <c r="AB111" i="2"/>
  <c r="AA111" i="2"/>
  <c r="W111" i="2"/>
  <c r="U111" i="2"/>
  <c r="V111" i="2" s="1"/>
  <c r="T111" i="2"/>
  <c r="S111" i="2"/>
  <c r="Q111" i="2"/>
  <c r="AE110" i="2"/>
  <c r="AC110" i="2"/>
  <c r="AB110" i="2"/>
  <c r="AA110" i="2"/>
  <c r="U110" i="2"/>
  <c r="V110" i="2" s="1"/>
  <c r="L110" i="2"/>
  <c r="AE109" i="2"/>
  <c r="AC109" i="2"/>
  <c r="U109" i="2" s="1"/>
  <c r="V109" i="2" s="1"/>
  <c r="AB109" i="2"/>
  <c r="AA109" i="2"/>
  <c r="T109" i="2"/>
  <c r="S109" i="2"/>
  <c r="Q109" i="2"/>
  <c r="W109" i="2" s="1"/>
  <c r="AE108" i="2"/>
  <c r="AC108" i="2"/>
  <c r="U108" i="2" s="1"/>
  <c r="V108" i="2" s="1"/>
  <c r="AB108" i="2"/>
  <c r="AA108" i="2"/>
  <c r="T108" i="2"/>
  <c r="S108" i="2"/>
  <c r="Q108" i="2"/>
  <c r="AE107" i="2"/>
  <c r="AC107" i="2"/>
  <c r="U107" i="2" s="1"/>
  <c r="V107" i="2" s="1"/>
  <c r="AB107" i="2"/>
  <c r="AA107" i="2"/>
  <c r="T107" i="2"/>
  <c r="S107" i="2"/>
  <c r="Q107" i="2"/>
  <c r="AE106" i="2"/>
  <c r="AC106" i="2"/>
  <c r="U106" i="2" s="1"/>
  <c r="V106" i="2" s="1"/>
  <c r="AB106" i="2"/>
  <c r="AA106" i="2"/>
  <c r="T106" i="2"/>
  <c r="S106" i="2"/>
  <c r="Q106" i="2"/>
  <c r="L106" i="2"/>
  <c r="AE105" i="2"/>
  <c r="AC105" i="2"/>
  <c r="AB105" i="2"/>
  <c r="AA105" i="2"/>
  <c r="U105" i="2"/>
  <c r="T105" i="2"/>
  <c r="S105" i="2"/>
  <c r="Q105" i="2"/>
  <c r="AE104" i="2"/>
  <c r="AC104" i="2"/>
  <c r="AB104" i="2"/>
  <c r="AA104" i="2"/>
  <c r="U104" i="2"/>
  <c r="V104" i="2" s="1"/>
  <c r="W104" i="2" s="1"/>
  <c r="T104" i="2"/>
  <c r="S104" i="2"/>
  <c r="Q104" i="2"/>
  <c r="AE103" i="2"/>
  <c r="AC103" i="2"/>
  <c r="AB103" i="2"/>
  <c r="AA103" i="2"/>
  <c r="W103" i="2"/>
  <c r="U103" i="2"/>
  <c r="V103" i="2" s="1"/>
  <c r="T103" i="2"/>
  <c r="S103" i="2"/>
  <c r="Q103" i="2"/>
  <c r="AE102" i="2"/>
  <c r="V102" i="2" s="1"/>
  <c r="W102" i="2" s="1"/>
  <c r="AC102" i="2"/>
  <c r="AB102" i="2"/>
  <c r="AA102" i="2"/>
  <c r="U102" i="2"/>
  <c r="T102" i="2"/>
  <c r="S102" i="2"/>
  <c r="Q102" i="2"/>
  <c r="AE101" i="2"/>
  <c r="AC101" i="2"/>
  <c r="AB101" i="2"/>
  <c r="AA101" i="2"/>
  <c r="U101" i="2"/>
  <c r="V101" i="2" s="1"/>
  <c r="W101" i="2" s="1"/>
  <c r="T101" i="2"/>
  <c r="S101" i="2"/>
  <c r="Q101" i="2"/>
  <c r="AE100" i="2"/>
  <c r="AC100" i="2"/>
  <c r="AB100" i="2"/>
  <c r="AA100" i="2"/>
  <c r="U100" i="2"/>
  <c r="V100" i="2" s="1"/>
  <c r="W100" i="2" s="1"/>
  <c r="T100" i="2"/>
  <c r="Q100" i="2"/>
  <c r="AE99" i="2"/>
  <c r="AC99" i="2"/>
  <c r="U99" i="2" s="1"/>
  <c r="V99" i="2" s="1"/>
  <c r="AB99" i="2"/>
  <c r="AA99" i="2"/>
  <c r="T99" i="2"/>
  <c r="S99" i="2"/>
  <c r="Q99" i="2"/>
  <c r="AE98" i="2"/>
  <c r="AC98" i="2"/>
  <c r="U98" i="2" s="1"/>
  <c r="V98" i="2" s="1"/>
  <c r="AB98" i="2"/>
  <c r="AA98" i="2"/>
  <c r="T98" i="2"/>
  <c r="S98" i="2"/>
  <c r="Q98" i="2"/>
  <c r="AE97" i="2"/>
  <c r="AC97" i="2"/>
  <c r="U97" i="2" s="1"/>
  <c r="V97" i="2" s="1"/>
  <c r="AB97" i="2"/>
  <c r="AA97" i="2"/>
  <c r="T97" i="2"/>
  <c r="S97" i="2"/>
  <c r="Q97" i="2"/>
  <c r="W97" i="2" s="1"/>
  <c r="AE96" i="2"/>
  <c r="AC96" i="2"/>
  <c r="U96" i="2" s="1"/>
  <c r="V96" i="2" s="1"/>
  <c r="AB96" i="2"/>
  <c r="AA96" i="2"/>
  <c r="T96" i="2"/>
  <c r="Q96" i="2"/>
  <c r="L96" i="2"/>
  <c r="S96" i="2" s="1"/>
  <c r="AE95" i="2"/>
  <c r="AC95" i="2"/>
  <c r="AB95" i="2"/>
  <c r="AA95" i="2"/>
  <c r="U95" i="2"/>
  <c r="V95" i="2" s="1"/>
  <c r="W95" i="2" s="1"/>
  <c r="T95" i="2"/>
  <c r="S95" i="2"/>
  <c r="Q95" i="2"/>
  <c r="AE94" i="2"/>
  <c r="V94" i="2" s="1"/>
  <c r="AC94" i="2"/>
  <c r="AB94" i="2"/>
  <c r="AA94" i="2"/>
  <c r="U94" i="2"/>
  <c r="L94" i="2"/>
  <c r="AE93" i="2"/>
  <c r="AC93" i="2"/>
  <c r="U93" i="2" s="1"/>
  <c r="V93" i="2" s="1"/>
  <c r="AB93" i="2"/>
  <c r="AA93" i="2"/>
  <c r="T93" i="2"/>
  <c r="S93" i="2"/>
  <c r="Q93" i="2"/>
  <c r="AE92" i="2"/>
  <c r="AC92" i="2"/>
  <c r="U92" i="2" s="1"/>
  <c r="V92" i="2" s="1"/>
  <c r="AB92" i="2"/>
  <c r="AA92" i="2"/>
  <c r="T92" i="2"/>
  <c r="S92" i="2"/>
  <c r="Q92" i="2"/>
  <c r="AE91" i="2"/>
  <c r="AC91" i="2"/>
  <c r="U91" i="2" s="1"/>
  <c r="V91" i="2" s="1"/>
  <c r="AB91" i="2"/>
  <c r="AA91" i="2"/>
  <c r="T91" i="2"/>
  <c r="S91" i="2"/>
  <c r="Q91" i="2"/>
  <c r="AE90" i="2"/>
  <c r="AC90" i="2"/>
  <c r="U90" i="2" s="1"/>
  <c r="V90" i="2" s="1"/>
  <c r="AB90" i="2"/>
  <c r="AA90" i="2"/>
  <c r="T90" i="2"/>
  <c r="S90" i="2"/>
  <c r="Q90" i="2"/>
  <c r="W90" i="2" s="1"/>
  <c r="AE89" i="2"/>
  <c r="AC89" i="2"/>
  <c r="U89" i="2" s="1"/>
  <c r="V89" i="2" s="1"/>
  <c r="AB89" i="2"/>
  <c r="AA89" i="2"/>
  <c r="T89" i="2"/>
  <c r="S89" i="2"/>
  <c r="Q89" i="2"/>
  <c r="AE88" i="2"/>
  <c r="AC88" i="2"/>
  <c r="U88" i="2" s="1"/>
  <c r="V88" i="2" s="1"/>
  <c r="AB88" i="2"/>
  <c r="AA88" i="2"/>
  <c r="T88" i="2"/>
  <c r="S88" i="2"/>
  <c r="Q88" i="2"/>
  <c r="AE87" i="2"/>
  <c r="AC87" i="2"/>
  <c r="U87" i="2" s="1"/>
  <c r="V87" i="2" s="1"/>
  <c r="AB87" i="2"/>
  <c r="AA87" i="2"/>
  <c r="T87" i="2"/>
  <c r="S87" i="2"/>
  <c r="Q87" i="2"/>
  <c r="AE86" i="2"/>
  <c r="AC86" i="2"/>
  <c r="U86" i="2" s="1"/>
  <c r="V86" i="2" s="1"/>
  <c r="AB86" i="2"/>
  <c r="AA86" i="2"/>
  <c r="T86" i="2"/>
  <c r="S86" i="2"/>
  <c r="Q86" i="2"/>
  <c r="W86" i="2" s="1"/>
  <c r="AE85" i="2"/>
  <c r="AC85" i="2"/>
  <c r="U85" i="2" s="1"/>
  <c r="V85" i="2" s="1"/>
  <c r="AB85" i="2"/>
  <c r="AA85" i="2"/>
  <c r="T85" i="2"/>
  <c r="S85" i="2"/>
  <c r="Q85" i="2"/>
  <c r="AE84" i="2"/>
  <c r="AC84" i="2"/>
  <c r="U84" i="2" s="1"/>
  <c r="V84" i="2" s="1"/>
  <c r="AB84" i="2"/>
  <c r="AA84" i="2"/>
  <c r="T84" i="2"/>
  <c r="S84" i="2"/>
  <c r="Q84" i="2"/>
  <c r="L84" i="2"/>
  <c r="AE83" i="2"/>
  <c r="AC83" i="2"/>
  <c r="AB83" i="2"/>
  <c r="AA83" i="2"/>
  <c r="U83" i="2"/>
  <c r="V83" i="2" s="1"/>
  <c r="W83" i="2" s="1"/>
  <c r="T83" i="2"/>
  <c r="S83" i="2"/>
  <c r="Q83" i="2"/>
  <c r="AE82" i="2"/>
  <c r="AC82" i="2"/>
  <c r="AB82" i="2"/>
  <c r="AA82" i="2"/>
  <c r="U82" i="2"/>
  <c r="V82" i="2" s="1"/>
  <c r="W82" i="2" s="1"/>
  <c r="T82" i="2"/>
  <c r="S82" i="2"/>
  <c r="Q82" i="2"/>
  <c r="AE81" i="2"/>
  <c r="AC81" i="2"/>
  <c r="AB81" i="2"/>
  <c r="AA81" i="2"/>
  <c r="W81" i="2"/>
  <c r="U81" i="2"/>
  <c r="V81" i="2" s="1"/>
  <c r="T81" i="2"/>
  <c r="S81" i="2"/>
  <c r="Q81" i="2"/>
  <c r="AE80" i="2"/>
  <c r="AC80" i="2"/>
  <c r="AB80" i="2"/>
  <c r="AA80" i="2"/>
  <c r="U80" i="2"/>
  <c r="V80" i="2" s="1"/>
  <c r="W80" i="2" s="1"/>
  <c r="T80" i="2"/>
  <c r="S80" i="2"/>
  <c r="Q80" i="2"/>
  <c r="AE79" i="2"/>
  <c r="V79" i="2" s="1"/>
  <c r="W79" i="2" s="1"/>
  <c r="AC79" i="2"/>
  <c r="AB79" i="2"/>
  <c r="AA79" i="2"/>
  <c r="U79" i="2"/>
  <c r="T79" i="2"/>
  <c r="S79" i="2"/>
  <c r="Q79" i="2"/>
  <c r="AE78" i="2"/>
  <c r="AC78" i="2"/>
  <c r="AB78" i="2"/>
  <c r="AA78" i="2"/>
  <c r="U78" i="2"/>
  <c r="T78" i="2"/>
  <c r="S78" i="2"/>
  <c r="Q78" i="2"/>
  <c r="AE77" i="2"/>
  <c r="AC77" i="2"/>
  <c r="AB77" i="2"/>
  <c r="AA77" i="2"/>
  <c r="W77" i="2"/>
  <c r="U77" i="2"/>
  <c r="V77" i="2" s="1"/>
  <c r="T77" i="2"/>
  <c r="S77" i="2"/>
  <c r="Q77" i="2"/>
  <c r="AE76" i="2"/>
  <c r="AC76" i="2"/>
  <c r="AB76" i="2"/>
  <c r="AA76" i="2"/>
  <c r="U76" i="2"/>
  <c r="V76" i="2" s="1"/>
  <c r="W76" i="2" s="1"/>
  <c r="T76" i="2"/>
  <c r="S76" i="2"/>
  <c r="Q76" i="2"/>
  <c r="AE75" i="2"/>
  <c r="V75" i="2" s="1"/>
  <c r="W75" i="2" s="1"/>
  <c r="AC75" i="2"/>
  <c r="AB75" i="2"/>
  <c r="AA75" i="2"/>
  <c r="U75" i="2"/>
  <c r="T75" i="2"/>
  <c r="S75" i="2"/>
  <c r="Q75" i="2"/>
  <c r="AE74" i="2"/>
  <c r="AC74" i="2"/>
  <c r="AB74" i="2"/>
  <c r="AA74" i="2"/>
  <c r="U74" i="2"/>
  <c r="T74" i="2"/>
  <c r="S74" i="2"/>
  <c r="Q74" i="2"/>
  <c r="AE73" i="2"/>
  <c r="AC73" i="2"/>
  <c r="AB73" i="2"/>
  <c r="AA73" i="2"/>
  <c r="U73" i="2"/>
  <c r="S73" i="2"/>
  <c r="Q73" i="2"/>
  <c r="L73" i="2"/>
  <c r="T73" i="2" s="1"/>
  <c r="AE72" i="2"/>
  <c r="AC72" i="2"/>
  <c r="U72" i="2" s="1"/>
  <c r="V72" i="2" s="1"/>
  <c r="AB72" i="2"/>
  <c r="AA72" i="2"/>
  <c r="T72" i="2"/>
  <c r="S72" i="2"/>
  <c r="Q72" i="2"/>
  <c r="AE71" i="2"/>
  <c r="AC71" i="2"/>
  <c r="U71" i="2" s="1"/>
  <c r="V71" i="2" s="1"/>
  <c r="AB71" i="2"/>
  <c r="AA71" i="2"/>
  <c r="T71" i="2"/>
  <c r="S71" i="2"/>
  <c r="Q71" i="2"/>
  <c r="L71" i="2"/>
  <c r="AE70" i="2"/>
  <c r="AC70" i="2"/>
  <c r="AB70" i="2"/>
  <c r="AA70" i="2"/>
  <c r="U70" i="2"/>
  <c r="V70" i="2" s="1"/>
  <c r="W70" i="2" s="1"/>
  <c r="S70" i="2"/>
  <c r="Q70" i="2"/>
  <c r="L70" i="2"/>
  <c r="T70" i="2" s="1"/>
  <c r="AE69" i="2"/>
  <c r="AC69" i="2"/>
  <c r="U69" i="2" s="1"/>
  <c r="AB69" i="2"/>
  <c r="AA69" i="2"/>
  <c r="V69" i="2"/>
  <c r="T69" i="2"/>
  <c r="S69" i="2"/>
  <c r="Q69" i="2"/>
  <c r="AE68" i="2"/>
  <c r="AC68" i="2"/>
  <c r="U68" i="2" s="1"/>
  <c r="V68" i="2" s="1"/>
  <c r="AB68" i="2"/>
  <c r="AA68" i="2"/>
  <c r="T68" i="2"/>
  <c r="S68" i="2"/>
  <c r="Q68" i="2"/>
  <c r="W68" i="2" s="1"/>
  <c r="AE67" i="2"/>
  <c r="AC67" i="2"/>
  <c r="U67" i="2" s="1"/>
  <c r="V67" i="2" s="1"/>
  <c r="AB67" i="2"/>
  <c r="AA67" i="2"/>
  <c r="T67" i="2"/>
  <c r="S67" i="2"/>
  <c r="Q67" i="2"/>
  <c r="AE66" i="2"/>
  <c r="AC66" i="2"/>
  <c r="U66" i="2" s="1"/>
  <c r="V66" i="2" s="1"/>
  <c r="AB66" i="2"/>
  <c r="AA66" i="2"/>
  <c r="T66" i="2"/>
  <c r="S66" i="2"/>
  <c r="Q66" i="2"/>
  <c r="AE65" i="2"/>
  <c r="AC65" i="2"/>
  <c r="U65" i="2" s="1"/>
  <c r="V65" i="2" s="1"/>
  <c r="AB65" i="2"/>
  <c r="AA65" i="2"/>
  <c r="T65" i="2"/>
  <c r="S65" i="2"/>
  <c r="Q65" i="2"/>
  <c r="AE64" i="2"/>
  <c r="AC64" i="2"/>
  <c r="U64" i="2" s="1"/>
  <c r="V64" i="2" s="1"/>
  <c r="AB64" i="2"/>
  <c r="AA64" i="2"/>
  <c r="T64" i="2"/>
  <c r="S64" i="2"/>
  <c r="Q64" i="2"/>
  <c r="AE63" i="2"/>
  <c r="AC63" i="2"/>
  <c r="U63" i="2" s="1"/>
  <c r="AB63" i="2"/>
  <c r="AA63" i="2"/>
  <c r="V63" i="2"/>
  <c r="T63" i="2"/>
  <c r="S63" i="2"/>
  <c r="Q63" i="2"/>
  <c r="AE62" i="2"/>
  <c r="AC62" i="2"/>
  <c r="U62" i="2" s="1"/>
  <c r="AB62" i="2"/>
  <c r="AA62" i="2"/>
  <c r="V62" i="2"/>
  <c r="T62" i="2"/>
  <c r="S62" i="2"/>
  <c r="Q62" i="2"/>
  <c r="AE61" i="2"/>
  <c r="AC61" i="2"/>
  <c r="U61" i="2" s="1"/>
  <c r="AB61" i="2"/>
  <c r="AA61" i="2"/>
  <c r="V61" i="2"/>
  <c r="T61" i="2"/>
  <c r="S61" i="2"/>
  <c r="Q61" i="2"/>
  <c r="AE60" i="2"/>
  <c r="AC60" i="2"/>
  <c r="U60" i="2" s="1"/>
  <c r="V60" i="2" s="1"/>
  <c r="AB60" i="2"/>
  <c r="AA60" i="2"/>
  <c r="T60" i="2"/>
  <c r="S60" i="2"/>
  <c r="Q60" i="2"/>
  <c r="W60" i="2" s="1"/>
  <c r="AE59" i="2"/>
  <c r="AC59" i="2"/>
  <c r="U59" i="2" s="1"/>
  <c r="V59" i="2" s="1"/>
  <c r="AB59" i="2"/>
  <c r="AA59" i="2"/>
  <c r="T59" i="2"/>
  <c r="S59" i="2"/>
  <c r="Q59" i="2"/>
  <c r="AE58" i="2"/>
  <c r="AC58" i="2"/>
  <c r="U58" i="2" s="1"/>
  <c r="V58" i="2" s="1"/>
  <c r="AB58" i="2"/>
  <c r="AA58" i="2"/>
  <c r="T58" i="2"/>
  <c r="S58" i="2"/>
  <c r="Q58" i="2"/>
  <c r="AE57" i="2"/>
  <c r="AC57" i="2"/>
  <c r="U57" i="2" s="1"/>
  <c r="V57" i="2" s="1"/>
  <c r="AB57" i="2"/>
  <c r="AA57" i="2"/>
  <c r="T57" i="2"/>
  <c r="S57" i="2"/>
  <c r="Q57" i="2"/>
  <c r="AE56" i="2"/>
  <c r="AC56" i="2"/>
  <c r="U56" i="2" s="1"/>
  <c r="V56" i="2" s="1"/>
  <c r="AB56" i="2"/>
  <c r="AA56" i="2"/>
  <c r="W56" i="2"/>
  <c r="T56" i="2"/>
  <c r="S56" i="2"/>
  <c r="Q56" i="2"/>
  <c r="AE55" i="2"/>
  <c r="AC55" i="2"/>
  <c r="U55" i="2" s="1"/>
  <c r="AB55" i="2"/>
  <c r="AA55" i="2"/>
  <c r="V55" i="2"/>
  <c r="T55" i="2"/>
  <c r="S55" i="2"/>
  <c r="Q55" i="2"/>
  <c r="AE54" i="2"/>
  <c r="V54" i="2" s="1"/>
  <c r="AC54" i="2"/>
  <c r="U54" i="2" s="1"/>
  <c r="AB54" i="2"/>
  <c r="AA54" i="2"/>
  <c r="T54" i="2"/>
  <c r="S54" i="2"/>
  <c r="Q54" i="2"/>
  <c r="AE53" i="2"/>
  <c r="AC53" i="2"/>
  <c r="U53" i="2" s="1"/>
  <c r="V53" i="2" s="1"/>
  <c r="AB53" i="2"/>
  <c r="AA53" i="2"/>
  <c r="T53" i="2"/>
  <c r="S53" i="2"/>
  <c r="Q53" i="2"/>
  <c r="AE52" i="2"/>
  <c r="AC52" i="2"/>
  <c r="U52" i="2" s="1"/>
  <c r="V52" i="2" s="1"/>
  <c r="AB52" i="2"/>
  <c r="AA52" i="2"/>
  <c r="T52" i="2"/>
  <c r="S52" i="2"/>
  <c r="Q52" i="2"/>
  <c r="W52" i="2" s="1"/>
  <c r="AE51" i="2"/>
  <c r="AC51" i="2"/>
  <c r="U51" i="2" s="1"/>
  <c r="V51" i="2" s="1"/>
  <c r="AB51" i="2"/>
  <c r="AA51" i="2"/>
  <c r="T51" i="2"/>
  <c r="S51" i="2"/>
  <c r="Q51" i="2"/>
  <c r="AE50" i="2"/>
  <c r="AC50" i="2"/>
  <c r="U50" i="2" s="1"/>
  <c r="V50" i="2" s="1"/>
  <c r="AB50" i="2"/>
  <c r="AA50" i="2"/>
  <c r="T50" i="2"/>
  <c r="S50" i="2"/>
  <c r="Q50" i="2"/>
  <c r="AE49" i="2"/>
  <c r="AC49" i="2"/>
  <c r="AB49" i="2"/>
  <c r="AA49" i="2"/>
  <c r="U49" i="2"/>
  <c r="V49" i="2" s="1"/>
  <c r="T49" i="2"/>
  <c r="S49" i="2"/>
  <c r="Q49" i="2"/>
  <c r="AE48" i="2"/>
  <c r="AC48" i="2"/>
  <c r="U48" i="2" s="1"/>
  <c r="V48" i="2" s="1"/>
  <c r="W48" i="2" s="1"/>
  <c r="AB48" i="2"/>
  <c r="AA48" i="2"/>
  <c r="T48" i="2"/>
  <c r="S48" i="2"/>
  <c r="Q48" i="2"/>
  <c r="AE47" i="2"/>
  <c r="AC47" i="2"/>
  <c r="U47" i="2" s="1"/>
  <c r="V47" i="2" s="1"/>
  <c r="AB47" i="2"/>
  <c r="AA47" i="2"/>
  <c r="T47" i="2"/>
  <c r="S47" i="2"/>
  <c r="Q47" i="2"/>
  <c r="AE46" i="2"/>
  <c r="AC46" i="2"/>
  <c r="AB46" i="2"/>
  <c r="AA46" i="2"/>
  <c r="U46" i="2"/>
  <c r="V46" i="2" s="1"/>
  <c r="W46" i="2" s="1"/>
  <c r="T46" i="2"/>
  <c r="S46" i="2"/>
  <c r="Q46" i="2"/>
  <c r="AE45" i="2"/>
  <c r="AC45" i="2"/>
  <c r="AB45" i="2"/>
  <c r="AA45" i="2"/>
  <c r="U45" i="2"/>
  <c r="V45" i="2" s="1"/>
  <c r="S45" i="2"/>
  <c r="L45" i="2"/>
  <c r="Q45" i="2" s="1"/>
  <c r="W45" i="2" s="1"/>
  <c r="AE44" i="2"/>
  <c r="AC44" i="2"/>
  <c r="U44" i="2" s="1"/>
  <c r="V44" i="2" s="1"/>
  <c r="AB44" i="2"/>
  <c r="AA44" i="2"/>
  <c r="T44" i="2"/>
  <c r="S44" i="2"/>
  <c r="Q44" i="2"/>
  <c r="AE43" i="2"/>
  <c r="AC43" i="2"/>
  <c r="U43" i="2" s="1"/>
  <c r="V43" i="2" s="1"/>
  <c r="AB43" i="2"/>
  <c r="AA43" i="2"/>
  <c r="T43" i="2"/>
  <c r="S43" i="2"/>
  <c r="Q43" i="2"/>
  <c r="AE42" i="2"/>
  <c r="AC42" i="2"/>
  <c r="U42" i="2" s="1"/>
  <c r="V42" i="2" s="1"/>
  <c r="AB42" i="2"/>
  <c r="AA42" i="2"/>
  <c r="T42" i="2"/>
  <c r="S42" i="2"/>
  <c r="Q42" i="2"/>
  <c r="AE41" i="2"/>
  <c r="AC41" i="2"/>
  <c r="U41" i="2" s="1"/>
  <c r="V41" i="2" s="1"/>
  <c r="AB41" i="2"/>
  <c r="AA41" i="2"/>
  <c r="T41" i="2"/>
  <c r="S41" i="2"/>
  <c r="Q41" i="2"/>
  <c r="W41" i="2" s="1"/>
  <c r="AE40" i="2"/>
  <c r="AC40" i="2"/>
  <c r="U40" i="2" s="1"/>
  <c r="V40" i="2" s="1"/>
  <c r="AB40" i="2"/>
  <c r="AA40" i="2"/>
  <c r="T40" i="2"/>
  <c r="S40" i="2"/>
  <c r="Q40" i="2"/>
  <c r="W40" i="2" s="1"/>
  <c r="AE39" i="2"/>
  <c r="AC39" i="2"/>
  <c r="U39" i="2" s="1"/>
  <c r="V39" i="2" s="1"/>
  <c r="AB39" i="2"/>
  <c r="AA39" i="2"/>
  <c r="T39" i="2"/>
  <c r="S39" i="2"/>
  <c r="Q39" i="2"/>
  <c r="W39" i="2" s="1"/>
  <c r="L39" i="2"/>
  <c r="AE38" i="2"/>
  <c r="AC38" i="2"/>
  <c r="AB38" i="2"/>
  <c r="AA38" i="2"/>
  <c r="U38" i="2"/>
  <c r="V38" i="2" s="1"/>
  <c r="W38" i="2" s="1"/>
  <c r="T38" i="2"/>
  <c r="S38" i="2"/>
  <c r="Q38" i="2"/>
  <c r="AE37" i="2"/>
  <c r="AC37" i="2"/>
  <c r="AB37" i="2"/>
  <c r="AA37" i="2"/>
  <c r="U37" i="2"/>
  <c r="V37" i="2" s="1"/>
  <c r="W37" i="2" s="1"/>
  <c r="T37" i="2"/>
  <c r="S37" i="2"/>
  <c r="Q37" i="2"/>
  <c r="AE36" i="2"/>
  <c r="AC36" i="2"/>
  <c r="AB36" i="2"/>
  <c r="AA36" i="2"/>
  <c r="U36" i="2"/>
  <c r="V36" i="2" s="1"/>
  <c r="W36" i="2" s="1"/>
  <c r="T36" i="2"/>
  <c r="S36" i="2"/>
  <c r="Q36" i="2"/>
  <c r="AE35" i="2"/>
  <c r="AC35" i="2"/>
  <c r="AB35" i="2"/>
  <c r="AA35" i="2"/>
  <c r="U35" i="2"/>
  <c r="V35" i="2" s="1"/>
  <c r="W35" i="2" s="1"/>
  <c r="T35" i="2"/>
  <c r="S35" i="2"/>
  <c r="Q35" i="2"/>
  <c r="AE34" i="2"/>
  <c r="AC34" i="2"/>
  <c r="AB34" i="2"/>
  <c r="AA34" i="2"/>
  <c r="U34" i="2"/>
  <c r="V34" i="2" s="1"/>
  <c r="W34" i="2" s="1"/>
  <c r="T34" i="2"/>
  <c r="S34" i="2"/>
  <c r="Q34" i="2"/>
  <c r="AE33" i="2"/>
  <c r="AC33" i="2"/>
  <c r="AB33" i="2"/>
  <c r="AA33" i="2"/>
  <c r="U33" i="2"/>
  <c r="V33" i="2" s="1"/>
  <c r="S33" i="2"/>
  <c r="L33" i="2"/>
  <c r="T33" i="2" s="1"/>
  <c r="AE32" i="2"/>
  <c r="AC32" i="2"/>
  <c r="U32" i="2" s="1"/>
  <c r="V32" i="2" s="1"/>
  <c r="AB32" i="2"/>
  <c r="AA32" i="2"/>
  <c r="T32" i="2"/>
  <c r="S32" i="2"/>
  <c r="Q32" i="2"/>
  <c r="W32" i="2" s="1"/>
  <c r="AE31" i="2"/>
  <c r="AC31" i="2"/>
  <c r="U31" i="2" s="1"/>
  <c r="V31" i="2" s="1"/>
  <c r="AB31" i="2"/>
  <c r="AA31" i="2"/>
  <c r="T31" i="2"/>
  <c r="S31" i="2"/>
  <c r="Q31" i="2"/>
  <c r="AE30" i="2"/>
  <c r="AC30" i="2"/>
  <c r="U30" i="2" s="1"/>
  <c r="V30" i="2" s="1"/>
  <c r="AB30" i="2"/>
  <c r="AA30" i="2"/>
  <c r="T30" i="2"/>
  <c r="S30" i="2"/>
  <c r="Q30" i="2"/>
  <c r="AE29" i="2"/>
  <c r="AC29" i="2"/>
  <c r="U29" i="2" s="1"/>
  <c r="V29" i="2" s="1"/>
  <c r="AB29" i="2"/>
  <c r="AA29" i="2"/>
  <c r="T29" i="2"/>
  <c r="S29" i="2"/>
  <c r="Q29" i="2"/>
  <c r="AE28" i="2"/>
  <c r="AC28" i="2"/>
  <c r="U28" i="2" s="1"/>
  <c r="V28" i="2" s="1"/>
  <c r="AB28" i="2"/>
  <c r="AA28" i="2"/>
  <c r="T28" i="2"/>
  <c r="S28" i="2"/>
  <c r="Q28" i="2"/>
  <c r="AE27" i="2"/>
  <c r="AC27" i="2"/>
  <c r="U27" i="2" s="1"/>
  <c r="V27" i="2" s="1"/>
  <c r="AB27" i="2"/>
  <c r="AA27" i="2"/>
  <c r="T27" i="2"/>
  <c r="S27" i="2"/>
  <c r="Q27" i="2"/>
  <c r="W27" i="2" s="1"/>
  <c r="AE26" i="2"/>
  <c r="AC26" i="2"/>
  <c r="U26" i="2" s="1"/>
  <c r="V26" i="2" s="1"/>
  <c r="AB26" i="2"/>
  <c r="AA26" i="2"/>
  <c r="T26" i="2"/>
  <c r="S26" i="2"/>
  <c r="Q26" i="2"/>
  <c r="W26" i="2" s="1"/>
  <c r="AE25" i="2"/>
  <c r="AC25" i="2"/>
  <c r="U25" i="2" s="1"/>
  <c r="V25" i="2" s="1"/>
  <c r="AB25" i="2"/>
  <c r="AA25" i="2"/>
  <c r="T25" i="2"/>
  <c r="S25" i="2"/>
  <c r="Q25" i="2"/>
  <c r="W25" i="2" s="1"/>
  <c r="AE24" i="2"/>
  <c r="AC24" i="2"/>
  <c r="U24" i="2" s="1"/>
  <c r="V24" i="2" s="1"/>
  <c r="AB24" i="2"/>
  <c r="AA24" i="2"/>
  <c r="T24" i="2"/>
  <c r="S24" i="2"/>
  <c r="Q24" i="2"/>
  <c r="W24" i="2" s="1"/>
  <c r="AE23" i="2"/>
  <c r="AC23" i="2"/>
  <c r="U23" i="2" s="1"/>
  <c r="V23" i="2" s="1"/>
  <c r="AB23" i="2"/>
  <c r="AA23" i="2"/>
  <c r="T23" i="2"/>
  <c r="S23" i="2"/>
  <c r="Q23" i="2"/>
  <c r="AE22" i="2"/>
  <c r="AC22" i="2"/>
  <c r="U22" i="2" s="1"/>
  <c r="V22" i="2" s="1"/>
  <c r="AB22" i="2"/>
  <c r="AA22" i="2"/>
  <c r="T22" i="2"/>
  <c r="S22" i="2"/>
  <c r="Q22" i="2"/>
  <c r="AE21" i="2"/>
  <c r="AC21" i="2"/>
  <c r="U21" i="2" s="1"/>
  <c r="V21" i="2" s="1"/>
  <c r="AB21" i="2"/>
  <c r="AA21" i="2"/>
  <c r="T21" i="2"/>
  <c r="S21" i="2"/>
  <c r="Q21" i="2"/>
  <c r="AE20" i="2"/>
  <c r="AC20" i="2"/>
  <c r="U20" i="2" s="1"/>
  <c r="V20" i="2" s="1"/>
  <c r="AB20" i="2"/>
  <c r="AA20" i="2"/>
  <c r="T20" i="2"/>
  <c r="S20" i="2"/>
  <c r="Q20" i="2"/>
  <c r="L20" i="2"/>
  <c r="AE19" i="2"/>
  <c r="AC19" i="2"/>
  <c r="AB19" i="2"/>
  <c r="AA19" i="2"/>
  <c r="U19" i="2"/>
  <c r="V19" i="2" s="1"/>
  <c r="W19" i="2" s="1"/>
  <c r="T19" i="2"/>
  <c r="S19" i="2"/>
  <c r="Q19" i="2"/>
  <c r="AE18" i="2"/>
  <c r="AC18" i="2"/>
  <c r="AB18" i="2"/>
  <c r="AA18" i="2"/>
  <c r="U18" i="2"/>
  <c r="V18" i="2" s="1"/>
  <c r="W18" i="2" s="1"/>
  <c r="T18" i="2"/>
  <c r="S18" i="2"/>
  <c r="Q18" i="2"/>
  <c r="AE17" i="2"/>
  <c r="AC17" i="2"/>
  <c r="AB17" i="2"/>
  <c r="AA17" i="2"/>
  <c r="U17" i="2"/>
  <c r="V17" i="2" s="1"/>
  <c r="W17" i="2" s="1"/>
  <c r="T17" i="2"/>
  <c r="S17" i="2"/>
  <c r="Q17" i="2"/>
  <c r="AE16" i="2"/>
  <c r="AC16" i="2"/>
  <c r="AB16" i="2"/>
  <c r="AA16" i="2"/>
  <c r="U16" i="2"/>
  <c r="V16" i="2" s="1"/>
  <c r="W16" i="2" s="1"/>
  <c r="T16" i="2"/>
  <c r="S16" i="2"/>
  <c r="Q16" i="2"/>
  <c r="AE15" i="2"/>
  <c r="AC15" i="2"/>
  <c r="AB15" i="2"/>
  <c r="AA15" i="2"/>
  <c r="U15" i="2"/>
  <c r="V15" i="2" s="1"/>
  <c r="W15" i="2" s="1"/>
  <c r="T15" i="2"/>
  <c r="S15" i="2"/>
  <c r="Q15" i="2"/>
  <c r="AE14" i="2"/>
  <c r="AC14" i="2"/>
  <c r="AB14" i="2"/>
  <c r="AA14" i="2"/>
  <c r="U14" i="2"/>
  <c r="V14" i="2" s="1"/>
  <c r="W14" i="2" s="1"/>
  <c r="T14" i="2"/>
  <c r="S14" i="2"/>
  <c r="Q14" i="2"/>
  <c r="AE13" i="2"/>
  <c r="AC13" i="2"/>
  <c r="AB13" i="2"/>
  <c r="AA13" i="2"/>
  <c r="U13" i="2"/>
  <c r="V13" i="2" s="1"/>
  <c r="L13" i="2"/>
  <c r="T13" i="2" s="1"/>
  <c r="AE12" i="2"/>
  <c r="AC12" i="2"/>
  <c r="U12" i="2" s="1"/>
  <c r="V12" i="2" s="1"/>
  <c r="AB12" i="2"/>
  <c r="AA12" i="2"/>
  <c r="T12" i="2"/>
  <c r="S12" i="2"/>
  <c r="Q12" i="2"/>
  <c r="W12" i="2" s="1"/>
  <c r="AE11" i="2"/>
  <c r="AC11" i="2"/>
  <c r="U11" i="2" s="1"/>
  <c r="V11" i="2" s="1"/>
  <c r="AB11" i="2"/>
  <c r="AA11" i="2"/>
  <c r="T11" i="2"/>
  <c r="S11" i="2"/>
  <c r="Q11" i="2"/>
  <c r="W11" i="2" s="1"/>
  <c r="L11" i="2"/>
  <c r="AE10" i="2"/>
  <c r="AC10" i="2"/>
  <c r="AB10" i="2"/>
  <c r="AA10" i="2"/>
  <c r="U10" i="2"/>
  <c r="V10" i="2" s="1"/>
  <c r="W10" i="2" s="1"/>
  <c r="T10" i="2"/>
  <c r="S10" i="2"/>
  <c r="Q10" i="2"/>
  <c r="AE9" i="2"/>
  <c r="AC9" i="2"/>
  <c r="AB9" i="2"/>
  <c r="AA9" i="2"/>
  <c r="U9" i="2"/>
  <c r="V9" i="2" s="1"/>
  <c r="W9" i="2" s="1"/>
  <c r="T9" i="2"/>
  <c r="S9" i="2"/>
  <c r="Q9" i="2"/>
  <c r="AE8" i="2"/>
  <c r="AC8" i="2"/>
  <c r="AB8" i="2"/>
  <c r="AA8" i="2"/>
  <c r="U8" i="2"/>
  <c r="V8" i="2" s="1"/>
  <c r="W8" i="2" s="1"/>
  <c r="T8" i="2"/>
  <c r="S8" i="2"/>
  <c r="Q8" i="2"/>
  <c r="AE7" i="2"/>
  <c r="AC7" i="2"/>
  <c r="AB7" i="2"/>
  <c r="AA7" i="2"/>
  <c r="U7" i="2"/>
  <c r="V7" i="2" s="1"/>
  <c r="W7" i="2" s="1"/>
  <c r="T7" i="2"/>
  <c r="S7" i="2"/>
  <c r="Q7" i="2"/>
  <c r="AE6" i="2"/>
  <c r="AC6" i="2"/>
  <c r="AB6" i="2"/>
  <c r="AA6" i="2"/>
  <c r="U6" i="2"/>
  <c r="V6" i="2" s="1"/>
  <c r="W6" i="2" s="1"/>
  <c r="T6" i="2"/>
  <c r="S6" i="2"/>
  <c r="Q6" i="2"/>
  <c r="AE5" i="2"/>
  <c r="AC5" i="2"/>
  <c r="AB5" i="2"/>
  <c r="AA5" i="2"/>
  <c r="U5" i="2"/>
  <c r="V5" i="2" s="1"/>
  <c r="W5" i="2" s="1"/>
  <c r="T5" i="2"/>
  <c r="S5" i="2"/>
  <c r="Q5" i="2"/>
  <c r="AE4" i="2"/>
  <c r="AC4" i="2"/>
  <c r="AB4" i="2"/>
  <c r="AA4" i="2"/>
  <c r="U4" i="2"/>
  <c r="V4" i="2" s="1"/>
  <c r="W4" i="2" s="1"/>
  <c r="T4" i="2"/>
  <c r="S4" i="2"/>
  <c r="Q4" i="2"/>
  <c r="AE3" i="2"/>
  <c r="AC3" i="2"/>
  <c r="AB3" i="2"/>
  <c r="AA3" i="2"/>
  <c r="U3" i="2"/>
  <c r="V3" i="2" s="1"/>
  <c r="W3" i="2" s="1"/>
  <c r="T3" i="2"/>
  <c r="S3" i="2"/>
  <c r="Q3" i="2"/>
  <c r="W31" i="2" l="1"/>
  <c r="W22" i="2"/>
  <c r="W30" i="2"/>
  <c r="W44" i="2"/>
  <c r="W23" i="2"/>
  <c r="W21" i="2"/>
  <c r="W29" i="2"/>
  <c r="W43" i="2"/>
  <c r="W20" i="2"/>
  <c r="W28" i="2"/>
  <c r="W42" i="2"/>
  <c r="T94" i="2"/>
  <c r="Q94" i="2"/>
  <c r="W94" i="2" s="1"/>
  <c r="W108" i="2"/>
  <c r="W126" i="2"/>
  <c r="W180" i="2"/>
  <c r="W181" i="2"/>
  <c r="W196" i="2"/>
  <c r="W220" i="2"/>
  <c r="W221" i="2"/>
  <c r="W236" i="2"/>
  <c r="W237" i="2"/>
  <c r="T45" i="2"/>
  <c r="V73" i="2"/>
  <c r="W73" i="2" s="1"/>
  <c r="W91" i="2"/>
  <c r="S94" i="2"/>
  <c r="W96" i="2"/>
  <c r="W106" i="2"/>
  <c r="W125" i="2"/>
  <c r="W179" i="2"/>
  <c r="W195" i="2"/>
  <c r="W219" i="2"/>
  <c r="W235" i="2"/>
  <c r="W127" i="2"/>
  <c r="V74" i="2"/>
  <c r="W74" i="2" s="1"/>
  <c r="W88" i="2"/>
  <c r="W89" i="2"/>
  <c r="W122" i="2"/>
  <c r="W123" i="2"/>
  <c r="W135" i="2"/>
  <c r="W176" i="2"/>
  <c r="W177" i="2"/>
  <c r="W192" i="2"/>
  <c r="W193" i="2"/>
  <c r="W212" i="2"/>
  <c r="W217" i="2"/>
  <c r="W232" i="2"/>
  <c r="W233" i="2"/>
  <c r="W234" i="2"/>
  <c r="W58" i="2"/>
  <c r="W93" i="2"/>
  <c r="W107" i="2"/>
  <c r="Q13" i="2"/>
  <c r="W13" i="2" s="1"/>
  <c r="W47" i="2"/>
  <c r="W87" i="2"/>
  <c r="V105" i="2"/>
  <c r="W105" i="2" s="1"/>
  <c r="W121" i="2"/>
  <c r="T144" i="2"/>
  <c r="S144" i="2"/>
  <c r="Q144" i="2"/>
  <c r="W144" i="2" s="1"/>
  <c r="W175" i="2"/>
  <c r="W191" i="2"/>
  <c r="W208" i="2"/>
  <c r="W211" i="2"/>
  <c r="W213" i="2"/>
  <c r="W214" i="2"/>
  <c r="W231" i="2"/>
  <c r="W59" i="2"/>
  <c r="W197" i="2"/>
  <c r="S13" i="2"/>
  <c r="V78" i="2"/>
  <c r="W78" i="2" s="1"/>
  <c r="W84" i="2"/>
  <c r="W85" i="2"/>
  <c r="W118" i="2"/>
  <c r="W119" i="2"/>
  <c r="V131" i="2"/>
  <c r="W131" i="2" s="1"/>
  <c r="W141" i="2"/>
  <c r="W142" i="2"/>
  <c r="V158" i="2"/>
  <c r="W158" i="2" s="1"/>
  <c r="V159" i="2"/>
  <c r="W159" i="2" s="1"/>
  <c r="W172" i="2"/>
  <c r="W173" i="2"/>
  <c r="W188" i="2"/>
  <c r="W189" i="2"/>
  <c r="W204" i="2"/>
  <c r="W209" i="2"/>
  <c r="W228" i="2"/>
  <c r="W229" i="2"/>
  <c r="W230" i="2"/>
  <c r="W92" i="2"/>
  <c r="Q33" i="2"/>
  <c r="W33" i="2" s="1"/>
  <c r="W49" i="2"/>
  <c r="W69" i="2"/>
  <c r="W117" i="2"/>
  <c r="V135" i="2"/>
  <c r="V136" i="2"/>
  <c r="W136" i="2" s="1"/>
  <c r="W140" i="2"/>
  <c r="W171" i="2"/>
  <c r="W187" i="2"/>
  <c r="W203" i="2"/>
  <c r="W205" i="2"/>
  <c r="W206" i="2"/>
  <c r="W227" i="2"/>
  <c r="W50" i="2"/>
  <c r="W51" i="2"/>
  <c r="W53" i="2"/>
  <c r="W65" i="2"/>
  <c r="W66" i="2"/>
  <c r="W67" i="2"/>
  <c r="W72" i="2"/>
  <c r="W99" i="2"/>
  <c r="W114" i="2"/>
  <c r="W115" i="2"/>
  <c r="V146" i="2"/>
  <c r="W146" i="2" s="1"/>
  <c r="V147" i="2"/>
  <c r="W147" i="2" s="1"/>
  <c r="V162" i="2"/>
  <c r="W162" i="2" s="1"/>
  <c r="V163" i="2"/>
  <c r="W163" i="2" s="1"/>
  <c r="W168" i="2"/>
  <c r="W169" i="2"/>
  <c r="W184" i="2"/>
  <c r="W185" i="2"/>
  <c r="W200" i="2"/>
  <c r="W201" i="2"/>
  <c r="W224" i="2"/>
  <c r="W225" i="2"/>
  <c r="T128" i="2"/>
  <c r="Q128" i="2"/>
  <c r="W128" i="2" s="1"/>
  <c r="W54" i="2"/>
  <c r="W55" i="2"/>
  <c r="W57" i="2"/>
  <c r="W61" i="2"/>
  <c r="W62" i="2"/>
  <c r="W63" i="2"/>
  <c r="W64" i="2"/>
  <c r="W71" i="2"/>
  <c r="W98" i="2"/>
  <c r="T110" i="2"/>
  <c r="S110" i="2"/>
  <c r="Q110" i="2"/>
  <c r="W110" i="2" s="1"/>
</calcChain>
</file>

<file path=xl/sharedStrings.xml><?xml version="1.0" encoding="utf-8"?>
<sst xmlns="http://schemas.openxmlformats.org/spreadsheetml/2006/main" count="2994" uniqueCount="1473">
  <si>
    <t>OBJETO</t>
  </si>
  <si>
    <t>VALOR  TOTAL DEL CONTRATO</t>
  </si>
  <si>
    <t>PLAZO DE EJECUCION</t>
  </si>
  <si>
    <t>CDP Y RP</t>
  </si>
  <si>
    <t xml:space="preserve">LEGALIZACION </t>
  </si>
  <si>
    <t>FECHA NOTIFICACION AL SUPERVISOR</t>
  </si>
  <si>
    <t>SUPERVISOR</t>
  </si>
  <si>
    <t>TIPO DE CONTRATO</t>
  </si>
  <si>
    <t>VALOR INICIAL</t>
  </si>
  <si>
    <t>VALOR VIGENCIA 2020</t>
  </si>
  <si>
    <t>VALOR VIGENCIA 2021</t>
  </si>
  <si>
    <t>VALOR VIGENCIA 2022</t>
  </si>
  <si>
    <t>VALOR TOTAL</t>
  </si>
  <si>
    <t>FECHA DE FIRMA  CONTRATO INICIAL</t>
  </si>
  <si>
    <t>FECHA FIRMA PRÓRROGA Y/O ADICION</t>
  </si>
  <si>
    <t>PLAZO DE EJECUCION
FINAL</t>
  </si>
  <si>
    <t>RP DINAMICA</t>
  </si>
  <si>
    <t>REGISTRO PRESUPUESTAL SIIF N°</t>
  </si>
  <si>
    <t>FECHA REGISTRO PRESUPUESTAL SIIF N°</t>
  </si>
  <si>
    <t>NÚMERO DE POLIZA</t>
  </si>
  <si>
    <t>FECHA DE APROBACIÓN DE LA PÓLIZA</t>
  </si>
  <si>
    <t>N° CONTRATO</t>
  </si>
  <si>
    <t>VALOR VIGENCIA 2023</t>
  </si>
  <si>
    <t xml:space="preserve">CONTRATISTA </t>
  </si>
  <si>
    <t>URL</t>
  </si>
  <si>
    <t xml:space="preserve">IDENTIFICACION DEL PROCESO EN SECOP II </t>
  </si>
  <si>
    <t>SUPERVISION</t>
  </si>
  <si>
    <t>SUBDIRECCION A LA QUE PERTENECE</t>
  </si>
  <si>
    <t>N° CDP SIIF</t>
  </si>
  <si>
    <t xml:space="preserve">PLAZO DE EJECUCION
</t>
  </si>
  <si>
    <t>PLAZO DE EJECUCION EN DIAS</t>
  </si>
  <si>
    <t>VALOR VIGENCIA 2024</t>
  </si>
  <si>
    <t>N° PROCESO</t>
  </si>
  <si>
    <t>005-2020</t>
  </si>
  <si>
    <t>05-2020</t>
  </si>
  <si>
    <t>PRESTACION DE SERVICIOS PROFESIONALES</t>
  </si>
  <si>
    <t>SANDY BIBIANA SALAMANCA GARCIA</t>
  </si>
  <si>
    <t>PRESTACION DE SERVICIOS PROFESIONALES COMO MEDICO ESPECIALISTA EN MEDICINA  DEL TRABAJO O SALUD OCUPACIONAL</t>
  </si>
  <si>
    <t>CUMPLIMIENTO 360-47-994000020333 ANEXO 0</t>
  </si>
  <si>
    <t xml:space="preserve">DIANA MARCELA RODRIGUEZ </t>
  </si>
  <si>
    <t>SUBDIRECCION ADMINISTRATIVA</t>
  </si>
  <si>
    <t>CD-005-2020-HOMIL</t>
  </si>
  <si>
    <t>006-2020</t>
  </si>
  <si>
    <t>06-2020</t>
  </si>
  <si>
    <t>ADRIANA REY VELASCO</t>
  </si>
  <si>
    <t>PRESTACION DE SERVICIOS PROFESIONALES ESPECIALIZADOS CON MAESTRIA EN ECONOMIA DE LA SALUD, PARA LA OFICINA ASESORA DE PLANEACION, SUBDIRECCION MEDICA Y SUBDIRECCION DE SERVICIOS AMBULATORIOS Y DE APOYO DIAGNOSTICO TERAPEUTICO DEL HOSPITAL MILITAR CENTRAL</t>
  </si>
  <si>
    <t>N/A</t>
  </si>
  <si>
    <t>MARY RUTH FONSECA</t>
  </si>
  <si>
    <t>DIRECCION</t>
  </si>
  <si>
    <r>
      <t>CD-006-2020-HOMIL</t>
    </r>
    <r>
      <rPr>
        <sz val="9"/>
        <color theme="1"/>
        <rFont val="Arial"/>
        <family val="2"/>
      </rPr>
      <t xml:space="preserve"> </t>
    </r>
  </si>
  <si>
    <t>004-2020</t>
  </si>
  <si>
    <t>04-2020</t>
  </si>
  <si>
    <t>GABRIEL ARTURO FIGUEROA GUEVARA</t>
  </si>
  <si>
    <t>PRESTACION DE SERVICIOS PROFESIONALES  Y DE APOYO A LA GESTION DE UN (01) ABOGADA ESPECIALISTA PARA EL AREA DE GESTION CONTRATOS DEL HOSPITAL MILITAR CENTRAL</t>
  </si>
  <si>
    <t>CD-004-2020-HOMIL</t>
  </si>
  <si>
    <t>CUMPLIMIENTO 14-46-101036629 ANEXO 0</t>
  </si>
  <si>
    <t>001-2020</t>
  </si>
  <si>
    <t>01-2020</t>
  </si>
  <si>
    <t>ANA MARIA CASTAÑEDA CARDOZO</t>
  </si>
  <si>
    <t>CD-001-2020-HOMIL</t>
  </si>
  <si>
    <t>002-2020</t>
  </si>
  <si>
    <t>03-2020</t>
  </si>
  <si>
    <t>MARINA NATHALY ROSALES PAREDES</t>
  </si>
  <si>
    <t>CUMPLIMIENTO 600-47-994000056462</t>
  </si>
  <si>
    <t>003-2020</t>
  </si>
  <si>
    <t>02-2020</t>
  </si>
  <si>
    <t>MARIA PAULA GOMEZ PINTO</t>
  </si>
  <si>
    <t>CUMPLIMIENTO NB-100123300</t>
  </si>
  <si>
    <t>009-2020</t>
  </si>
  <si>
    <t>SUMINISTRO</t>
  </si>
  <si>
    <t>ARROW MEDICAL S.A.S</t>
  </si>
  <si>
    <t>MC-001-2020-HOMIL</t>
  </si>
  <si>
    <t>SUMINISTRO DE INSUMOS MEDICO-QUIRURGICOS (OXIGENADORES, HEMOCONCENTRADORES, CONECTORES, E INTERCAMBIADOR DE CALOR) PARA EL SERVICIO DE CARDIOVASCULAR DEL HOSPITAL MILITAR CENTRAL</t>
  </si>
  <si>
    <t>CUMPLIMIENTO 100110073</t>
  </si>
  <si>
    <t>DOUGLAS ALDEMAR CACERES</t>
  </si>
  <si>
    <t>SUBDIRECCION MEDICA</t>
  </si>
  <si>
    <t>008-2020</t>
  </si>
  <si>
    <t>KAIKA S.A.S</t>
  </si>
  <si>
    <t>SUMINISTRO DE INSUMOS MEDICO-QUIRURGICOS (FORMALDEHIDO) REQUERIDO PARA EL FUNCIONAMIENTO DE LA CENTRAL DE ESTERILIZACION DEL HOSPITAL MILITAR CENTRAL</t>
  </si>
  <si>
    <r>
      <t>MC-002-2020-HOMIL</t>
    </r>
    <r>
      <rPr>
        <sz val="9"/>
        <color theme="1"/>
        <rFont val="Arial"/>
        <family val="2"/>
      </rPr>
      <t xml:space="preserve"> </t>
    </r>
  </si>
  <si>
    <t>CUMPLIMIENTO 3121096</t>
  </si>
  <si>
    <t>MARTHA LIGIA CASTAÑO</t>
  </si>
  <si>
    <t>MODALIDAD DE SELECCIÓN</t>
  </si>
  <si>
    <t>MIGUEL ANGEL OBANDO CASTILLO</t>
  </si>
  <si>
    <t>010-2020</t>
  </si>
  <si>
    <t>ADQUISICION</t>
  </si>
  <si>
    <t>GESCOM LTDA</t>
  </si>
  <si>
    <t>ADQUISICION DE INSUMOS PARA EL CAJERO AUTOMATICO Y LA CAJA MANUAL DE TALANQUERAS DE INGRESO DEL PARQUEADERO PUBLICO DEL HOSPITAL MILITAR CENTRAL</t>
  </si>
  <si>
    <t>JOHN EDWIN VEGA SANTOS</t>
  </si>
  <si>
    <r>
      <t>MC-004-2020-HOMIL</t>
    </r>
    <r>
      <rPr>
        <sz val="9"/>
        <color theme="1"/>
        <rFont val="Arial"/>
        <family val="2"/>
      </rPr>
      <t xml:space="preserve"> </t>
    </r>
  </si>
  <si>
    <t>011-2020</t>
  </si>
  <si>
    <t>WORLD MEDICAL S.A.S</t>
  </si>
  <si>
    <t>SUMINISTRO DE INSUMOS MEDICO-QUIRURGICOS, PARA LOS SERVICIOS DE HEMODINAMIA, RADIOLOGIA INTERVENCIONISTA, NEUROCIRUGIA INTERVENCIONISTA, VASCULAR Y ANGIOGRAFIA DEL HOSPITAL MILITAR CENTRAL</t>
  </si>
  <si>
    <t>MC-006-2020</t>
  </si>
  <si>
    <t>CUMPLIMIENTO 33-44-101197146</t>
  </si>
  <si>
    <t>RUBEN DARIO DUQUE</t>
  </si>
  <si>
    <t>007-2020</t>
  </si>
  <si>
    <t>07-2020</t>
  </si>
  <si>
    <t>PEDRO HEMEL HERRERA MENDEZ</t>
  </si>
  <si>
    <t>PRESTACION DE SERVICIOS PROFESIONALES DE UN ABOGADO EXTERNO CON EXPERIENCIA EN MATERIA DE RESPONSABILIDAD EN FALLA MEDICA, PARA LA OFICINA ASESORA JURIDICA DEL HOSPITAL MILITAR CENTRAL</t>
  </si>
  <si>
    <t>CD-007-2020-HOMIL</t>
  </si>
  <si>
    <t>MIGUEL ANGEL TOVAR HERRERA</t>
  </si>
  <si>
    <t>https://community.secop.gov.co/Public/Tendering/OpportunityDetail/Index?noticeUID=CO1.NTC.1032772&amp;isFromPublicArea=True&amp;isModal=true&amp;asPopupView=true</t>
  </si>
  <si>
    <t>https://community.secop.gov.co/Public/Tendering/OpportunityDetail/Index?noticeUID=CO1.NTC.1047168&amp;isFromPublicArea=True&amp;isModal=true&amp;asPopupView=true</t>
  </si>
  <si>
    <t>https://community.secop.gov.co/Public/Tendering/OpportunityDetail/Index?noticeUID=CO1.NTC.1047167&amp;isFromPublicArea=True&amp;isModal=true&amp;asPopupView=true</t>
  </si>
  <si>
    <t>https://community.secop.gov.co/Public/Tendering/OpportunityDetail/Index?noticeUID=CO1.NTC.1053261&amp;isFromPublicArea=True&amp;isModal=true&amp;asPopupView=true</t>
  </si>
  <si>
    <t>https://community.secop.gov.co/Public/Tendering/OpportunityDetail/Index?noticeUID=CO1.NTC.1070144&amp;isFromPublicArea=True&amp;isModal=true&amp;asPopupView=true</t>
  </si>
  <si>
    <t>https://community.secop.gov.co/Public/Tendering/OpportunityDetail/Index?noticeUID=CO1.NTC.1058174&amp;isFromPublicArea=True&amp;isModal=true&amp;asPopupView=true</t>
  </si>
  <si>
    <t>https://community.secop.gov.co/Public/Tendering/OpportunityDetail/Index?noticeUID=CO1.NTC.1058175&amp;isFromPublicArea=True&amp;isModal=true&amp;asPopupView=true</t>
  </si>
  <si>
    <t>https://community.secop.gov.co/Public/Tendering/OpportunityDetail/Index?noticeUID=CO1.NTC.1059258&amp;isFromPublicArea=True&amp;isModal=true&amp;asPopupView=true</t>
  </si>
  <si>
    <t>https://community.secop.gov.co/Public/Tendering/OpportunityDetail/Index?noticeUID=CO1.NTC.1062277&amp;isFromPublicArea=True&amp;isModal=true&amp;asPopupView=true</t>
  </si>
  <si>
    <t>012-2020</t>
  </si>
  <si>
    <t>CARLOS ALBERTO GARCIA LINARES</t>
  </si>
  <si>
    <t>PRESTACION DE SERVICIOS PROFESIONALES DE UN MEDICO FORMADO COMO ESPECIALISTA EN ENDOCRINOLOGIA</t>
  </si>
  <si>
    <t>EDUARDO ENRIQUE MEDINA DIAZ</t>
  </si>
  <si>
    <t>CD-012-2020-HOMIL</t>
  </si>
  <si>
    <t>https://community.secop.gov.co/Public/Tendering/OpportunityDetail/Index?noticeUID=CO1.NTC.1090062&amp;isFromPublicArea=True&amp;isModal=true&amp;asPopupView=true</t>
  </si>
  <si>
    <t>SUBDIRECCION DE APOYO</t>
  </si>
  <si>
    <t>INFORMACION PRESUPUESTAL</t>
  </si>
  <si>
    <t>VALOR EJECUTADO DE LA VIGENCIA</t>
  </si>
  <si>
    <t>013-2020</t>
  </si>
  <si>
    <t>PRESTACION DE SERVICIOS DE MENSAJERIA</t>
  </si>
  <si>
    <t>EXPRESSERVICES LTDA</t>
  </si>
  <si>
    <t xml:space="preserve">PRESTACION DE SERVICIOS DE MENSAJERIA DE CORREO CERTIFICADO  A NIVEL LOCAL PERIFERICO, NACIONAL, TRAYECTO ESPECIAL E INTERNACIONAL PARA EL HOSPITAL MILITAR CENTRAL </t>
  </si>
  <si>
    <t>SERGIO ALONSO CRUZ</t>
  </si>
  <si>
    <t>MC-003-2020-HOMIL</t>
  </si>
  <si>
    <t>https://community.secop.gov.co/Public/Tendering/OpportunityDetail/Index?noticeUID=CO1.NTC.1062820&amp;isFromPublicArea=True&amp;isModal=true&amp;asPopupView=true</t>
  </si>
  <si>
    <t>014-2020</t>
  </si>
  <si>
    <t>CD-009-2020-HOMIL</t>
  </si>
  <si>
    <t>ESCUDERO GIRALDO &amp; ABOGADOS S.A.S</t>
  </si>
  <si>
    <t>PRESTACION DE SERVICIOS PROFESIONALES PARA LA DEFENSA JURIDICA EN DERECHO LABORAL Y ADMINISTRATIVO DEL HOSPITAL MILITAR CENTRAL</t>
  </si>
  <si>
    <t>017-2020</t>
  </si>
  <si>
    <t xml:space="preserve">PRESTACION DE SERVICIOS </t>
  </si>
  <si>
    <t>PENSEMOS S.A</t>
  </si>
  <si>
    <t>RENOVACION, ACTUALIZACION Y SOPORTE TECNICO DE SOFTWARE SUITE VISION EMPRESARIAL DEL HOSPITAL MILITAR CENTRAL</t>
  </si>
  <si>
    <t>CD-010-2020-HOMIL</t>
  </si>
  <si>
    <t>CUMPLIMIENTO 21-44-101317705</t>
  </si>
  <si>
    <t>CLAUDIA ROCIO RAMIREZ QUESADA</t>
  </si>
  <si>
    <t>https://community.secop.gov.co/Public/Tendering/OpportunityDetail/Index?noticeUID=CO1.NTC.1101649&amp;isFromPublicArea=True&amp;isModal=true&amp;asPopupView=true</t>
  </si>
  <si>
    <t>https://community.secop.gov.co/Public/Tendering/OpportunityDetail/Index?noticeUID=CO1.NTC.1099857&amp;isFromPublicArea=True&amp;isModal=true&amp;asPopupView=true</t>
  </si>
  <si>
    <t>020-2020</t>
  </si>
  <si>
    <t>016-2020</t>
  </si>
  <si>
    <t>PANAMERICAN INSTRUMENTS LTDA</t>
  </si>
  <si>
    <t>SUMINSTRO DE ELEMENTOS, INSUMOS Y DISPOSITIVOS MEDICOS PARA LOS PROCEDIMIENTOS QUIRURGICOS DEL SERVICIO DE OFTALMOLOGIA DEL HOSPITAL MILITAR CENTRAL</t>
  </si>
  <si>
    <t>CUMPLIMIENTO CSC 100004143</t>
  </si>
  <si>
    <t>LUIS ALBERTO RUIZ ROBLES</t>
  </si>
  <si>
    <t>019-2020</t>
  </si>
  <si>
    <t>PRESTACION DE SERVICIOS</t>
  </si>
  <si>
    <t>COLCAN</t>
  </si>
  <si>
    <t>PRESTACION DE SERVICIOS PARA REALIZAR PROCEDIMIENTOS DE PRUEBAS CONFIRMATORIAS DE LOS DONANTES DE SANGRE ATENDIDOS EN EL HOSPITAL MILITAR CENTRAL</t>
  </si>
  <si>
    <t>CUMPLIMIENTO NB-14-44-1011162020</t>
  </si>
  <si>
    <t>PAULA CORDON PAZMIÑO</t>
  </si>
  <si>
    <t>018-2020</t>
  </si>
  <si>
    <t>BIOMOLECULAR DIAGNOSTICA LTDA</t>
  </si>
  <si>
    <t>PRESTACION DE SERVICIOS DE EXAMENENS DE MICROSCOPIA ELECTRONICA EN BIOPSIAS PARA LA ATENCION DE LOS USUARIOS DEL HOSPITAL MILITAR CENTRAL</t>
  </si>
  <si>
    <t>CUMPLIMIENTO NB-33-44-101197607 Y RESPONSABILIDAD CIVIL 33-40-101058121</t>
  </si>
  <si>
    <t>YADIRA ASTRID VASQUEZ</t>
  </si>
  <si>
    <t>BIO-INSTRUMENTS S.A.S</t>
  </si>
  <si>
    <t>SUMINISTRO DE INSUMOS PARA EL FUNCIONAMIENTO DEL EQUIPO AUTMATIZADO DE MARCADORES DE CASSETTES HISTOLOGICOS</t>
  </si>
  <si>
    <t>CUMPLIMIENTO 21-44-101318182</t>
  </si>
  <si>
    <t>https://community.secop.gov.co/Public/Tendering/OpportunityDetail/Index?noticeUID=CO1.NTC.1096502&amp;isFromPublicArea=True&amp;isModal=true&amp;asPopupView=true</t>
  </si>
  <si>
    <t>MC-011-2020-HOMIL</t>
  </si>
  <si>
    <t>MC-010-2020- HOMIL</t>
  </si>
  <si>
    <t>https://community.secop.gov.co/Public/Tendering/OpportunityDetail/Index?noticeUID=CO1.NTC.1103873&amp;isFromPublicArea=True&amp;isModal=true&amp;asPopupView=true</t>
  </si>
  <si>
    <t>MC-016-2020-HOMIL</t>
  </si>
  <si>
    <t>https://community.secop.gov.co/Public/Tendering/OpportunityDetail/Index?noticeUID=CO1.NTC.1122899&amp;isFromPublicArea=True&amp;isModal=true&amp;asPopupView=true</t>
  </si>
  <si>
    <t>MC-008-2020-HOMIL</t>
  </si>
  <si>
    <t>https://community.secop.gov.co/Public/Tendering/OpportunityDetail/Index?noticeUID=CO1.NTC.1092398&amp;isFromPublicArea=True&amp;isModal=true&amp;asPopupView=true</t>
  </si>
  <si>
    <t>021-2020</t>
  </si>
  <si>
    <t xml:space="preserve">MANTENIMIENTO </t>
  </si>
  <si>
    <t>PROYINS S.A.S</t>
  </si>
  <si>
    <t>MANTENIMIENTO, PREVENTIVO, CORRECTIVO GENERAL CON SUMINISTRO DE REPUESTOS NO REMANUFACTURADOS Y DEMAS REPARACIONES QUE SE PRESENTEN Y SEAN NECESARIAS PARA LA OPTIMA PRESTACION  DE LOS SERVICIOS DE LA ENTIDAD HOSPITALARIA DEL SISTEMA DE CORREO NEUMATICO MARCA SWISSLOG MODELO: TRANSPONET TIPO: 2 VIAS DEL HOSPITAL MILITAR CENTRAL</t>
  </si>
  <si>
    <t>CUMPLIMIENTO NB100025039</t>
  </si>
  <si>
    <t>CARLOS JAVIER VEGA TABOADA</t>
  </si>
  <si>
    <t>CUMPLIMIENTO NB-100124890</t>
  </si>
  <si>
    <t>015-2020</t>
  </si>
  <si>
    <t>SYAC S.A</t>
  </si>
  <si>
    <t>ACTUALIZACION Y SOPORTE PARA EL SISTEMA DE INFORMACION DINAMICA GENERAL HOSPITALARIA NET WEBSERVICES PARA ORACLE 12 C RELEASE 2</t>
  </si>
  <si>
    <t>CUMPLIMIENTO SGPL-9295666-1</t>
  </si>
  <si>
    <t>FELIX ANTONIO PALACIOS</t>
  </si>
  <si>
    <t>CD-008-2020-HOMIL</t>
  </si>
  <si>
    <t>https://community.secop.gov.co/Public/Tendering/OpportunityDetail/Index?noticeUID=CO1.NTC.1086434&amp;isFromPublicArea=True&amp;isModal=true&amp;asPopupView=true</t>
  </si>
  <si>
    <t>MC-007-2020-HOMIL</t>
  </si>
  <si>
    <t>https://community.secop.gov.co/Public/Tendering/OpportunityDetail/Index?noticeUID=CO1.NTC.1120182&amp;isFromPublicArea=True&amp;isModal=true&amp;asPopupView=true</t>
  </si>
  <si>
    <t>025-2020</t>
  </si>
  <si>
    <t>CONINCAG S.A.S</t>
  </si>
  <si>
    <t>SUMINISTRO DE ELEMENTOS PARA GUARDA CAMILLAS</t>
  </si>
  <si>
    <t>CUMPLIMIENTO 18-46-101006423</t>
  </si>
  <si>
    <t>JILBER PEÑA SARAY</t>
  </si>
  <si>
    <t>MC-009-2020-HOMIL</t>
  </si>
  <si>
    <t>https://community.secop.gov.co/Public/Tendering/OpportunityDetail/Index?noticeUID=CO1.NTC.1122922&amp;isFromPublicArea=True&amp;isModal=true&amp;asPopupView=true</t>
  </si>
  <si>
    <t>033-2020</t>
  </si>
  <si>
    <t>INSTRUMENTACION TECNICA</t>
  </si>
  <si>
    <t>MANTENIMIENTO PREVENTIVO  Y CORECTIVO INCLUYENDO REPUESTOS  NUEVOS (NO REMANUFACTURADOS) AL EQUIPO MOTOGENERADOR (´LANTA ELECTRICA) UBICADO EN EL EDIFICIO DE IMÁGENES DIAGNOSTICAS DEL HOSPITAL MILITAR CENTRAL</t>
  </si>
  <si>
    <t>CUMPLIMIENTO NB100025039 Y RESPONSABILIDAD CIVIL NB-100025313</t>
  </si>
  <si>
    <t>JAVIER ENRIQUE VEGA TABOADA</t>
  </si>
  <si>
    <t>MC-020-2020-HOMIL</t>
  </si>
  <si>
    <t>https://community.secop.gov.co/Public/Tendering/OpportunityDetail/Index?noticeUID=CO1.NTC.1145363&amp;isFromPublicArea=True&amp;isModal=true&amp;asPopupView=true</t>
  </si>
  <si>
    <t>034-2020</t>
  </si>
  <si>
    <t>IMCOLMEDICA</t>
  </si>
  <si>
    <t>SUMINSTRO DE PROTECTORES AUDITIVOS DESECHABLES, ELECTRODOS PARA RESONANCIA MAGNETICA, GEL DE ELECTROCONDUCCION, PAPEL PARA ECOGRAFIA DE ALTA DENSIDAD Y FIJADOR CITOLOGICO EN SPRAY PARA EL SERVICIO DE IMÁGENES DIAGNOSTICAS DEL HOSPITAL MILITAR CENTRAL: LOTE 3 ELECTRODO PARA RESONANCIA MAGNETICA</t>
  </si>
  <si>
    <t>CUMPLIMIENTO 34-44-101046765</t>
  </si>
  <si>
    <t>GERMAN PARDO PARDO</t>
  </si>
  <si>
    <t>031-2020</t>
  </si>
  <si>
    <t>SELECCIÓN ABREVIADA DE MENOR CUANTIA</t>
  </si>
  <si>
    <t>CHAHER S.A.S</t>
  </si>
  <si>
    <t>MANTENIMIENTO PREVENTIVO Y CORRECTIVO INCLUYENDO REPUESTOS NUEBVOS NO REMANUFACTURADOS PARA LOS CILINDROS DE OXIGENO TIPO H, D, E, M PARA EL SUMINISTRO DE OXIGENOS DE LAS INSTALACIONES DEL HOSPITAL MILITAR CENTRAL</t>
  </si>
  <si>
    <t>CUMPLIMIENTO 400-47-994000069306 Y RESPONSABILIDAD CIVIL 400-74-994000017445</t>
  </si>
  <si>
    <t>029-2019</t>
  </si>
  <si>
    <t>027-2020</t>
  </si>
  <si>
    <t>LABORATORIOS ALCON DE COLOMBIA</t>
  </si>
  <si>
    <t>ADQUISICION DE LENTES INTRAOCULARES PLEGABLES PARA EL SERVICIO DE OFTALMOLOGIA DEL HOSPITAL MILITAR CENTRAL</t>
  </si>
  <si>
    <t>CUMPLIMIENTO 61659</t>
  </si>
  <si>
    <t>022-2020</t>
  </si>
  <si>
    <t>RP MEDICAS S.A</t>
  </si>
  <si>
    <t>SUMINISTRO DE INSUMOS MEDICO QUIRURGICOS PARA EL HOSPITAL MILITAR CENTRAL</t>
  </si>
  <si>
    <t>CUMPLIMIENTO 1010113350901</t>
  </si>
  <si>
    <t xml:space="preserve">HANS GARCIA ARAQUE - DOUGLAS ALDEMAR CACERES </t>
  </si>
  <si>
    <t>023-2020</t>
  </si>
  <si>
    <t>CUMPLIMIENTO 33-44-101198244</t>
  </si>
  <si>
    <t>MC-013-2020-HOMIL</t>
  </si>
  <si>
    <t>https://community.secop.gov.co/Public/Tendering/OpportunityDetail/Index?noticeUID=CO1.NTC.1118915&amp;isFromPublicArea=True&amp;isModal=true&amp;asPopupView=true</t>
  </si>
  <si>
    <t>MC-027-2020-HOMIL</t>
  </si>
  <si>
    <t>https://community.secop.gov.co/Public/Tendering/OpportunityDetail/Index?noticeUID=CO1.NTC.1151248&amp;isFromPublicArea=True&amp;isModal=true&amp;asPopupView=true</t>
  </si>
  <si>
    <t>SA-001-2020-HOMIL</t>
  </si>
  <si>
    <t>https://community.secop.gov.co/Public/Tendering/OpportunityDetail/Index?noticeUID=CO1.NTC.1095737&amp;isFromPublicArea=True&amp;isModal=true&amp;asPopupView=true</t>
  </si>
  <si>
    <t>MC-019-2020-HOMIL</t>
  </si>
  <si>
    <t>https://community.secop.gov.co/Public/Tendering/OpportunityDetail/Index?noticeUID=CO1.NTC.1149129&amp;isFromPublicArea=True&amp;isModal=true&amp;asPopupView=true</t>
  </si>
  <si>
    <t>038-2020</t>
  </si>
  <si>
    <t>COMPRAVENTA</t>
  </si>
  <si>
    <t>JF COMERCIO UNIVERSAL S.A.S</t>
  </si>
  <si>
    <t>ADQUISICION DE TAPABOCAS RESPIRADOR N95  CONTRA RIESGO BIOLOGICO PARA EL HOSPITAL MILITAR CENTRAL  SEGÚN URGENCIA MANIFIESTA DECRETADA SEGÚN RESOLUCION N° 178-2020</t>
  </si>
  <si>
    <t>039-2020</t>
  </si>
  <si>
    <t>024-2020</t>
  </si>
  <si>
    <t>W LORENZ S.A.S</t>
  </si>
  <si>
    <t>CUMPLIMIENTO 14-44-101116894</t>
  </si>
  <si>
    <t>LUIS EDUARDO BERMUDEZ</t>
  </si>
  <si>
    <t>026-2020</t>
  </si>
  <si>
    <t>INSTRUMENTACION TECNICA LTDA</t>
  </si>
  <si>
    <t>MANTENIMIENTO PREVENTIVO Y LOS CORRECTIVOS QUE SEAN NECESARIOS INCLUIDO REPUESTOS ORIGINALES NUEVOS NO REMANUFACTURADOS PARA LAS CABINAS DE FLUJO LAMINAR DE MARCA NUAIRE Y C4 RESPECTIVAMENTE</t>
  </si>
  <si>
    <t xml:space="preserve">CUMPLIMIENTO NB 100126768 Y RESPONSABILIDAD CIVIL EXTRACONTRACTUAL NB 100025194 </t>
  </si>
  <si>
    <t>ALL TECHNOLOGICAL SERVICE S.A.S</t>
  </si>
  <si>
    <t>MANTENIMIENTO PREVENTIVO Y CORRECTIVO INCLUYENDO REPUESTOS NUEVOS (NO REMANUFACTURADOS) AL EQUIPO MOTOGENERADOR (PLANTA ELECTRICA DE EMERGENCIA) ON CAPACIDAD DE  1000 KW MARCA CUMMINS UBICADO EN EL HOSPITAL MILITAR CENTRAL - BOGOTA</t>
  </si>
  <si>
    <t>028-2020</t>
  </si>
  <si>
    <t>SUMINISTRO DE PRODUCTOS QUIMICOS NECESARIOS PARA EL TRATAMIENTO Y MANTENIMIENTO ADECUADO  DE AGUA, DE LOS SISTEMAS DE PISCINA HIDROTERAPIA Y CALDERAS PARA LA OPTIMA  PRESTACION DE LOS SERVICIOS  DEL HOSPITAL MILITAR CENTRAL</t>
  </si>
  <si>
    <t>030-2020</t>
  </si>
  <si>
    <t>ABBOT LABORATORIES DE COLOMBIA S,A</t>
  </si>
  <si>
    <t>SUMINISTRO DE INSUMOS Y REACTIVOS POINT OF CARE  PARA EL HOSPITAL MILITAR CENTRAL</t>
  </si>
  <si>
    <t>CONRADO ANDRES JIMENES</t>
  </si>
  <si>
    <t>032-2020</t>
  </si>
  <si>
    <t>Y YO S.A.S</t>
  </si>
  <si>
    <t>ADQUISICION DE DIADEMAS Y SUS ACCESORIOS PARA EL SERVICIO EN EL CALL CENTER DEL HOSPITAL MILITAR CENTRAL</t>
  </si>
  <si>
    <t>MIRIAM LUCIA AVILA GUZMAN</t>
  </si>
  <si>
    <t>CUMPLIMIENTO 76299</t>
  </si>
  <si>
    <t>CUMPLIMIENTO 33-40-101058497</t>
  </si>
  <si>
    <t>035-2020</t>
  </si>
  <si>
    <t>JOHNSON Y JOHNSON DE COLOMBIA S.A</t>
  </si>
  <si>
    <t>SUMINISTRO DE INSUMOS MEDICOQUIRURGICOS (SUTURAS SEDAS, SUTURAS CROMADOS, CERCLAJE UTERINO) REQUERIDOS PARA LA REALIZACION DEL PROGRAMA QUIRURGICO EN SALAS DE CIRUGIA DEL HOSPITAL MILITAR CENTRAL</t>
  </si>
  <si>
    <t>CUMPLIMIENTO 15-44-101225844</t>
  </si>
  <si>
    <t>WILIAM SANCHEZ MALDONADO</t>
  </si>
  <si>
    <t>037-2020</t>
  </si>
  <si>
    <t>036-2020</t>
  </si>
  <si>
    <t>ARRENDAMIENTO</t>
  </si>
  <si>
    <t>TOP MEDICAL SYSTEM</t>
  </si>
  <si>
    <t>ARRENDAMIENTO DE UN EQUIPO DE RADIOLOGIA CONVENCIONAL QUE INCLUYA ADECUACION E INSTALACION, MANTENIMIENTO PREVENTIVO, CORRECTIVO Y SOPORTE TECNICO</t>
  </si>
  <si>
    <t>CUMPLIMIENTO 37-44-101034214 Y RESPONSABILIDAD CIVIL 37-40-101019068</t>
  </si>
  <si>
    <t>DAMIANA GREGORIA VERGEL</t>
  </si>
  <si>
    <t>ALKAMEDICA S.A.S</t>
  </si>
  <si>
    <t>CUMPLIMIENTO 42-44-101123900</t>
  </si>
  <si>
    <t>NEILA ROBLES CARRILLO</t>
  </si>
  <si>
    <t>040-2020</t>
  </si>
  <si>
    <t>029-2020</t>
  </si>
  <si>
    <t>BECTON DICKINSON DE COLOMBIA</t>
  </si>
  <si>
    <t>SUMINISTRO DE ELEMENTOS DE CURACION DESTINADOS A LA ATENCION DE PACIENTES DEL HOSPITAL MILITAR CENTRAL (LOTE 4 CATETER DE ACCESO PERIFERICO DE LARGA DURACION, LOTE 6 JERINGAS HIPODERMICAS LIBRES DE LATEX Y LOTE 7 FIJADOR DE CATETER)</t>
  </si>
  <si>
    <t>NEILA ROBLES CARRILO</t>
  </si>
  <si>
    <t>041-2020</t>
  </si>
  <si>
    <t>MEQ TECNOLOGIA MEDICA S.A.S</t>
  </si>
  <si>
    <t>SUMINISTRO DE ELEMENTOS DE CURACION DESTINADOS A LA ATENCION DE PACIENTES DEL HOSPITAL MILITAR CENTRAL (LOTE 5 BRAZALETES PARA TOMA DE TENSION ARTERIAL)</t>
  </si>
  <si>
    <t>MC-021-2020-HOMIL</t>
  </si>
  <si>
    <t>https://community.secop.gov.co/Public/Tendering/OpportunityDetail/Index?noticeUID=CO1.NTC.1139595&amp;isFromPublicArea=True&amp;isModal=true&amp;asPopupView=true</t>
  </si>
  <si>
    <t>MC-014-2020-HOMIL</t>
  </si>
  <si>
    <t>MC-024-2020-HOMIL</t>
  </si>
  <si>
    <t>https://community.secop.gov.co/Public/Tendering/OpportunityDetail/Index?noticeUID=CO1.NTC.1122592&amp;isFromPublicArea=True&amp;isModal=true&amp;asPopupView=true</t>
  </si>
  <si>
    <t>https://community.secop.gov.co/Public/Tendering/OpportunityDetail/Index?noticeUID=CO1.NTC.1145612&amp;isFromPublicArea=True&amp;isModal=true&amp;asPopupView=true</t>
  </si>
  <si>
    <t>MC-022-2020-HOMIL</t>
  </si>
  <si>
    <t>https://community.secop.gov.co/Public/Tendering/OpportunityDetail/Index?noticeUID=CO1.NTC.1142946&amp;isFromPublicArea=True&amp;isModal=true&amp;asPopupView=true</t>
  </si>
  <si>
    <t>MC-023-2020-HOMIL</t>
  </si>
  <si>
    <t>https://community.secop.gov.co/Public/Tendering/OpportunityDetail/Index?noticeUID=CO1.NTC.1145368&amp;isFromPublicArea=True&amp;isModal=true&amp;asPopupView=true</t>
  </si>
  <si>
    <t>MC-026-2020-HOMIL</t>
  </si>
  <si>
    <t>https://community.secop.gov.co/Public/Tendering/OpportunityDetail/Index?noticeUID=CO1.NTC.1149703&amp;isFromPublicArea=True&amp;isModal=true&amp;asPopupView=true</t>
  </si>
  <si>
    <t>MC-035-2020-HOMIL</t>
  </si>
  <si>
    <t>ADQUISICION DE ESPUMA Y/O DETERGENTE DESINFECTANTE DE SUPERFICIES DEL HOSPITAL MILITAR CENTRAL</t>
  </si>
  <si>
    <t>https://community.secop.gov.co/Public/Tendering/OpportunityDetail/Index?noticeUID=CO1.NTC.1165504&amp;isFromPublicArea=True&amp;isModal=true&amp;asPopupView=true</t>
  </si>
  <si>
    <t>MC-036-2020-HOMIL</t>
  </si>
  <si>
    <t>https://community.secop.gov.co/Public/Tendering/OpportunityDetail/Index?noticeUID=CO1.NTC.1166824&amp;isFromPublicArea=True&amp;isModal=true&amp;asPopupView=true</t>
  </si>
  <si>
    <t>https://community.secop.gov.co/Public/Tendering/OpportunityDetail/Index?noticeUID=CO1.NTC.1160150&amp;isFromPublicArea=True&amp;isModal=true&amp;asPopupView=true</t>
  </si>
  <si>
    <t>MC-029-2020-HOMIL</t>
  </si>
  <si>
    <t>ADQUISISION DE INSUMOS MEDICOS PARAB CORRECCION CONGENITA DE OIDO (PROTESIS) PARA LOS PACIENTES QUE HACEN PARTE DEL SUBSISTEMA DE LAS FUERZAS MILITARES</t>
  </si>
  <si>
    <t>CD-014-2020-HOMIL</t>
  </si>
  <si>
    <t>https://community.secop.gov.co/Public/Tendering/OpportunityDetail/Index?noticeUID=CO1.NTC.1170410&amp;isFromPublicArea=True&amp;isModal=true&amp;asPopupView=true</t>
  </si>
  <si>
    <t>CD-016-2020-HOMIL-UM</t>
  </si>
  <si>
    <t>https://community.secop.gov.co/Public/Tendering/OpportunityDetail/Index?noticeUID=CO1.NTC.1178915&amp;isFromPublicArea=True&amp;isModal=true&amp;asPopupView=true</t>
  </si>
  <si>
    <t>044-2020</t>
  </si>
  <si>
    <t>OXIGENOS DE COLOMBIA S.A</t>
  </si>
  <si>
    <t>ADQUIRIR LA INSTALACION Y PUESTA EN FUNCIONAMIENTO DE LA RED DE GASES MEDICINALES PARA EL AREA DE URGENCIAS PARA REALIZAR LA ATENCION DE PACIENTES DE CASO PROBABLE Y SOSPECHOSO DE  COVID - 19  SEBGUN URGENCIA MANIFIESTA SEGÚN RESOLUCION N° 177/2020 PARA EL HOSPITAL MILITAR CENTRAL</t>
  </si>
  <si>
    <t>CUMPLIMIENTO 1000170373301</t>
  </si>
  <si>
    <t>047-2020</t>
  </si>
  <si>
    <t>JULIAN ANDRES BARRETO  PLAZA</t>
  </si>
  <si>
    <t>PRESTACION DE SERVICIOS PROFESIONALES DE UN MEDICO ESPECIALISTA EN PATOLOGIA PARA EL HOSPITAL MILITAR CENTRAL</t>
  </si>
  <si>
    <t>055-2020</t>
  </si>
  <si>
    <t>CUMPLIMIENTO 2017663 Y RESPONSABILIDAD CIIVL 2017685</t>
  </si>
  <si>
    <t>MARIO MENA</t>
  </si>
  <si>
    <t>048-2020</t>
  </si>
  <si>
    <t>SINERGY &amp; LOWELLS S.A.S</t>
  </si>
  <si>
    <t>MANTENIMIENTO PREVENTIVO  CORRECTIVO CON INCLUSION DE REPUESTOS NUEVOS NO REMANUFACTURADOS PARA LOS EQUIPOS DE COMPUTO E IMPRESIÓN DEL HOSPITAL MILITAR CENTRAL</t>
  </si>
  <si>
    <t>CUMPLIMIENTO 18-44-101067599 Y RESPONSABILIDAD CIVIL 18-40-101046255</t>
  </si>
  <si>
    <t>GUILLERMO CHACON</t>
  </si>
  <si>
    <t>SUMINISTRO DE GASES MEDICINALES PARA LOS DIFERENTES SERVICIOS QUE PRESTA EL HOSPITAL MILITAR CENTRAL</t>
  </si>
  <si>
    <t>056-2020</t>
  </si>
  <si>
    <t>RIVEROS BOTERO Y CIA LTDA</t>
  </si>
  <si>
    <t>SUMINISTRO DE CONTENEDORES HERMETICOS RIGIDOS Y DESECHABLES,  PARA EL DESCARTE Y RECOLECCION DEL MATERIAL PELIGROSO CORTOPUNZANTE</t>
  </si>
  <si>
    <t xml:space="preserve">CUMPLIMIENTO NB 10012 7873 </t>
  </si>
  <si>
    <t>042-2020</t>
  </si>
  <si>
    <t>IMCOLMEDICA S.A</t>
  </si>
  <si>
    <t>SUMINISTRO DE INSUMOS MEDICO - QUIRURGICOS (HOJAS DE VISTURI) REQUERIDOS PARA LA REALIZACION DEL PROGRAMA QUIRURGICO EN SALAS DE CIRUGIA DEL HOSPITAL MILITAR CENTRAL</t>
  </si>
  <si>
    <t>CUMPLIMIENTO 36-44-101046889</t>
  </si>
  <si>
    <t>WILLIAM SANCHEZ MALDONADO</t>
  </si>
  <si>
    <t>045-2020</t>
  </si>
  <si>
    <t>ADQUISICION DE ELEMENTOS DE PROTECCION PERSONAL PARA EL RIESGO  BIOLOGICO DE LOS TRABAJADORES ASISTENCIALES Y PERSONAL DEL HOSPITAL MILITAR CENTRAL</t>
  </si>
  <si>
    <t>CUMPLIMIENTO 21-44-101320459</t>
  </si>
  <si>
    <t>ASESORIAS Y PRODUCTOS EN PREVENCION Y SEGURIDAD S.A.S - ASPRESEG S.A.S</t>
  </si>
  <si>
    <t>046-2020</t>
  </si>
  <si>
    <t>IMPORTADORES Y EXPORTADORES SOLMAQ S.A.S</t>
  </si>
  <si>
    <t>CUMPLIMIENTO 2017710</t>
  </si>
  <si>
    <t>057-2020</t>
  </si>
  <si>
    <t>MANTENIMIENTO Y CORRECTIVO QUE SEAN NECESARIOS CON LA INCLUSION DE REPUESTOS NUEVOS ORIGINALES NO REMANUFACTURADOS PARA LAS HERRAMIENTAS DEL TALLER DE PROTESIS  Y AMPUTADOS DEL EDIFICIO FE EN LA CAUSA</t>
  </si>
  <si>
    <t>CUMPLIMIENTO 33-46-101023006 Y RESPONSABILIDAD CIVIL 33-54-101000360</t>
  </si>
  <si>
    <t>059-2020</t>
  </si>
  <si>
    <t>URGENCIA MANIFIESTA</t>
  </si>
  <si>
    <t>URGENCIA MANIFIESTA ADQUISICIONES DE DOS (2) CABINAS DE IOSEGURIDAD BIOLOGICA CLASE II (CON Y SIN SOPORTE), SEGÚN URGENCIA MANIFIESTA DECRETADA BAJO RESOLUCION N° 198-2020</t>
  </si>
  <si>
    <t>CUMPLIMIENTO 15-44-101226196</t>
  </si>
  <si>
    <t>060-2020</t>
  </si>
  <si>
    <t>INVERSIONES MONTESACRO LTDA</t>
  </si>
  <si>
    <t>SUMINISTRO DE ARREGLOS FLORALES</t>
  </si>
  <si>
    <t>ADRIANA MAGALY CUEVAS MUÑOZ</t>
  </si>
  <si>
    <t>064-2020</t>
  </si>
  <si>
    <t>LICITACION PUBLICA</t>
  </si>
  <si>
    <t>QUIRURGICOS LTDA</t>
  </si>
  <si>
    <t>CUMPLIMIENTO 33-44-101199393 Y RESPONSABILIDAD CIVIL 33-40-101058894</t>
  </si>
  <si>
    <t>065-2020</t>
  </si>
  <si>
    <t>ALEMKO MEDICAL S.A.S</t>
  </si>
  <si>
    <t>CUMPLIMIENTO 14-44-101117307 Y RESPONSABILIDAD CIVIL 14-40-101032584</t>
  </si>
  <si>
    <t>RICARDO SILVA</t>
  </si>
  <si>
    <t>066-2020</t>
  </si>
  <si>
    <t>BIOTRONITECH COLOMBIA</t>
  </si>
  <si>
    <t>CUMPLIMIENTO 40000255991 Y RESPONSABILIDAD CIVIL 400025593</t>
  </si>
  <si>
    <t>WILLIAM QUIROGA MATAMOROS
WILLIAM ARBELAEZ</t>
  </si>
  <si>
    <t>ADQUISICIÓN DE INSTRUMENTAL QUIRÚRGICO PARA LA UNIDAD CLÍNICO QUIRÚRGICA DEL HOSPITAL MILITAR CENTRAL. LOTE 3 (SET PINZAS ARTROSCOPIA); LOTE 5 (URETERORRENOSCOPIO ADULTO); LOTE 6 (URETERORRENOSCOPIO PEDIATRICO); y LOTE 7 (UROLOGÍA ENDOSCOPIA)</t>
  </si>
  <si>
    <t>ADQUISICIÓN DE INSTRUMENTAL QUIRÚRGICO PARA LA UNIDAD CLÍNICO QUIRÚRGICA DEL HOSPITAL MILITAR CENTRAL. LOTE 2 (INSTRUMENTAL OTORRINO)</t>
  </si>
  <si>
    <t>ADQUISICIÓN DE INSTRUMENTAL QUIRÚRGICO PARA LA UNIDAD CLÍNICO QUIRÚRGICA DEL HOSPITAL MILITAR CENTRAL. LOTE 1 (CONTENEDORES ALTA TEMPERATURA)</t>
  </si>
  <si>
    <t>MC-040-2020-HOMIL</t>
  </si>
  <si>
    <t>https://community.secop.gov.co/Public/Tendering/OpportunityDetail/Index?noticeUID=CO1.NTC.1169133&amp;isFromPublicArea=True&amp;isModal=true&amp;asPopupView=true</t>
  </si>
  <si>
    <t>CD-017-2020-HOMIL-UM</t>
  </si>
  <si>
    <t>https://community.secop.gov.co/Public/Tendering/OpportunityDetail/Index?noticeUID=CO1.NTC.1184644&amp;isFromPublicArea=True&amp;isModal=true&amp;asPopupView=true</t>
  </si>
  <si>
    <t>CD-018-2020-HOMIL-UM</t>
  </si>
  <si>
    <t>https://community.secop.gov.co/Public/Tendering/OpportunityDetail/Index?noticeUID=CO1.NTC.1184643&amp;isFromPublicArea=True&amp;isModal=true&amp;asPopupView=true</t>
  </si>
  <si>
    <t>PRESTACION DE SERViCIOS PROFESIONALES</t>
  </si>
  <si>
    <t>https://community.secop.gov.co/Public/Tendering/OpportunityDetail/Index?noticeUID=CO1.NTC.1153983&amp;isFromPublicArea=True&amp;isModal=true&amp;asPopupView=true</t>
  </si>
  <si>
    <t>LP-001-2020-HOMIL (Presentación de oferta)</t>
  </si>
  <si>
    <t>https://community.secop.gov.co/Public/Tendering/OpportunityDetail/Index?noticeUID=CO1.NTC.1158036&amp;isFromPublicArea=True&amp;isModal=true&amp;asPopupView=true</t>
  </si>
  <si>
    <t>SA-002-2020-HOMIL (Manifestación de interés (Menor Cuantía)) (Presentación de oferta)</t>
  </si>
  <si>
    <t>https://community.secop.gov.co/Public/Tendering/OpportunityDetail/Index?noticeUID=CO1.NTC.1162702&amp;isFromPublicArea=True&amp;isModal=true&amp;asPopupView=true</t>
  </si>
  <si>
    <t>SA-005-2020-HOMIL (Manifestación de interés (Menor Cuantía)) (Presentación de oferta)</t>
  </si>
  <si>
    <t>CD-011-2020-HOMIL</t>
  </si>
  <si>
    <t>CD-022-2020-HOMIL-UM</t>
  </si>
  <si>
    <t>https://community.secop.gov.co/Public/Tendering/OpportunityDetail/Index?noticeUID=CO1.NTC.1185435&amp;isFromPublicArea=True&amp;isModal=true&amp;asPopupView=true</t>
  </si>
  <si>
    <t>https://community.secop.gov.co/Public/Tendering/OpportunityDetail/Index?noticeUID=CO1.NTC.1196203&amp;isFromPublicArea=True&amp;isModal=true&amp;asPopupView=true</t>
  </si>
  <si>
    <t>MC-038-2020-HOMIL</t>
  </si>
  <si>
    <t>https://community.secop.gov.co/Public/Tendering/OpportunityDetail/Index?noticeUID=CO1.NTC.1186024&amp;isFromPublicArea=True&amp;isModal=true&amp;asPopupView=true</t>
  </si>
  <si>
    <t>MC-046-2020-HOMIL</t>
  </si>
  <si>
    <t>https://community.secop.gov.co/Public/Tendering/OpportunityDetail/Index?noticeUID=CO1.NTC.1180283&amp;isFromPublicArea=True&amp;isModal=true&amp;asPopupView=true</t>
  </si>
  <si>
    <t>MC-047-2020-HOMIL</t>
  </si>
  <si>
    <t>https://community.secop.gov.co/Public/Tendering/OpportunityDetail/Index?noticeUID=CO1.NTC.1183583&amp;isFromPublicArea=True&amp;isModal=true&amp;asPopupView=true</t>
  </si>
  <si>
    <t>070-2020</t>
  </si>
  <si>
    <t>SUBASTA INVERSA</t>
  </si>
  <si>
    <t>SUMIMMAS S.A.S</t>
  </si>
  <si>
    <t>ADQUISICION DE LOS INSUMOS PARA LOS EQUIPOS DE  IMPRESIÓN DEL HOSPITAL MILITAR CENTRAL</t>
  </si>
  <si>
    <t>CUMPLIMIENTO 0692892-1</t>
  </si>
  <si>
    <t>SANDRA MILENA OCAÑO REYES</t>
  </si>
  <si>
    <t>077-2020</t>
  </si>
  <si>
    <t>SUMINISTRO DE INSUMOS PARA PROCEDIMIENTOS DE RADIOLOGIA INTERVENCIONISTA, REALIZADOS EN EL SERVICIO DE IMÁGENES DIAGNOSTICAS DEL HOSPITAL MILITAR CENTRAL. LOTE 3</t>
  </si>
  <si>
    <t>CUMPLIMIENTO 21-46-101015286</t>
  </si>
  <si>
    <t>061-2020</t>
  </si>
  <si>
    <t>REDNEET S.A.S</t>
  </si>
  <si>
    <t>ADQUISICION DE HERRAMIENTA DE CONTROL DE ACCESO A REDES PARA EL HOSPITAL MILITAR CENTRAL</t>
  </si>
  <si>
    <t>CUMPLIMIENTO NB 10012845</t>
  </si>
  <si>
    <t>TERESA MORENO VIZCAINO</t>
  </si>
  <si>
    <t>073-2020</t>
  </si>
  <si>
    <t>G BARCO S.A</t>
  </si>
  <si>
    <t>INVERSIONES BLUCHER S.A.S</t>
  </si>
  <si>
    <t>SUMINISTRO DE MOBILIARIO PARA COMPLEMENTO DE HABITACIONES DEL HOSPITAL MILITAR CENTRAL</t>
  </si>
  <si>
    <t>CUPLIMIENTO 33-44-10119734</t>
  </si>
  <si>
    <t>PATRICIA ESTUPIÑAN</t>
  </si>
  <si>
    <t>075-2020</t>
  </si>
  <si>
    <t>INGENIERIA COLOMBIANA DE PROYECTOS V&amp;R S.A.S.- INGECPRO</t>
  </si>
  <si>
    <t>SUMINISTRO DE REPUESTOS NUEVOS NO REMANUFACTURADOS PARA EL MANTENIMIENTO PREVEWNTIVO Y CORRECTIVO DE LOS EQUIPOS DE LAVANDERIA HOSPITAL MILITAR CENTRAL</t>
  </si>
  <si>
    <t>CUMPLIMIENTO 25-46-1010008207 Y RESPONSABILIDAD CIVIL 25-54-101000129</t>
  </si>
  <si>
    <t>OSCAR JULIAN CESPEDES SANCHEZ</t>
  </si>
  <si>
    <t>043-2020</t>
  </si>
  <si>
    <t>TECNICA ELECTROMEDICA S.A</t>
  </si>
  <si>
    <t>ARRENDAMIENTO DE EQUIPOS DE VENTILADORES CONVENCIONALES ADULTOS PARA LA UNIDAD DE CUIDADOS INTENSIVOS DEL HOSPITAL MILITAR CENTRAL PARA REALIZAR LA ATENCION DE PACIENTES DE CASO PROBABLE O SOSPECHSO DE COVID -19</t>
  </si>
  <si>
    <t>CUMPLIMIENTO 15-44-101226177</t>
  </si>
  <si>
    <t>JUAN FERNANDO MALDONADO</t>
  </si>
  <si>
    <t>071-2020</t>
  </si>
  <si>
    <t>URGENCIA MANIFIESTA ADQUISICION DE EQUIPOS BIOMEDICOS VENTILADORES CONVENCIONALES A FIN DE DOTAR LAS AREAS DE EXPANSION QUE SE PROYECTAN PARA LA PANDEMIA COVID 19 RESOLUCION 232-2020</t>
  </si>
  <si>
    <t>CUMPLIMIENTO 42-44-101124149</t>
  </si>
  <si>
    <t>072-2020</t>
  </si>
  <si>
    <t>CUPLIMIENTO 15-44-101226444</t>
  </si>
  <si>
    <t>063-2020</t>
  </si>
  <si>
    <t>KAESER COMPRESORES DE COLOMBIA LTDA</t>
  </si>
  <si>
    <t>MANTENIMIENTO PREVENTIVO, CORRECTIVO GENERAL CON SUMINISTRO DE REPUESTOS AL SISTEMA DE VACIO MARCA KAESER DEL HOSPITAL MILITAR CENTRAL Y DEMAS REPARACIONES QUE SE PRESENTEN Y SEAN NECESARIAS PARA LA OPTIMA PRESTACION DE LOS SERVICIOS DE LA ENTIDAD HOSPITALARIA</t>
  </si>
  <si>
    <t>CUMPLIMIENTO NB 100128560 Y RESPONSABILIDAD CIVIL NB 100025641</t>
  </si>
  <si>
    <t>062-2020</t>
  </si>
  <si>
    <t>DYA IMPORT &amp; EXPORT S.A.S</t>
  </si>
  <si>
    <t>ADQUISICION DE LLANTAS NUEVAS, ELEMENTO MECANICO HECHO DE CAUCHO, QUIMICOS, LONAS, ACERO Y OTROS MATERIALES PROCEDENTES DE FABRICA, QUE NO HA SIDO REMANUFACTURADO, REENCAUCHETADO, USADO O REGRABADO, PARA EL PARQUE AUTOMOTOR DEL HOSPITAL MILITAR CENTRAL</t>
  </si>
  <si>
    <t>CUMPLIMIENTO GU148577</t>
  </si>
  <si>
    <t>SP JAIR JAVIER GARCIA</t>
  </si>
  <si>
    <t>049-2020</t>
  </si>
  <si>
    <t>DRAEGER COLOMBIA S.A</t>
  </si>
  <si>
    <t>ADQUISICION DE EQUIPO BIOMEDICO A FIN DE DOTAR LAS AREAS DE EXPANSION - DE ACUERDO AL ANEXO TECNICO DE CADA CONTRATO LOTES 1 Y 5 SEGÚN URGENCIA MANIFIESTA DECRETADA MEDIANTE RESOLUCION</t>
  </si>
  <si>
    <t>KATHERIN FUENTES - WILLIAM WILCHES RODRIGUEZ</t>
  </si>
  <si>
    <t>053-2020</t>
  </si>
  <si>
    <t>INVERSIONES PROMEDCO S.A.S</t>
  </si>
  <si>
    <t>050-2020</t>
  </si>
  <si>
    <t>ADQUISICION DE EQUIPO BIOMEDICO A FIN DE DOTAR LA SAREAS DE EXPANSION - DE ACUERDO AL ANEXO TECNICO DEL MISMO LOTES 2 - SEGÚN URGENC9IA MANIFIESTA DECRETADA MEDIANTE RESOLUCION N° 181/2020</t>
  </si>
  <si>
    <t>051-2020</t>
  </si>
  <si>
    <t>SMN SOLUCIONES INTEGRALES S.A.S</t>
  </si>
  <si>
    <t>ADQUISICION DE EQUIPO BIOMEDICO A FIN DE DOTAR LA SAREAS DE EXPANSION - DE ACUERDO AL ANEXO TECNICO DEL MISMO LOTES 3 Y 6 - SEGÚN URGENC9IA MANIFIESTA DECRETADA MEDIANTE RESOLUCION N° 181/2020</t>
  </si>
  <si>
    <t>054-2020</t>
  </si>
  <si>
    <t>052-2020</t>
  </si>
  <si>
    <t>IMPULMEDICO S.A.S</t>
  </si>
  <si>
    <t>ADQUISICION DE EQUIPO BIOMEDICO A FIN DE DOTAR LA SAREAS DE EXPANSION - DE ACUERDO AL ANEXO TECNICO DEL MISMO LOTES 4- SEGÚN URGENC9IA MANIFIESTA DECRETADA MEDIANTE RESOLUCION N° 181/2020</t>
  </si>
  <si>
    <t>067-2020</t>
  </si>
  <si>
    <t>068-2020</t>
  </si>
  <si>
    <t>SUMINISTRO DE GASES MEDICINALES PARA LOS DIFERENTES SERVICIOS QUE PRESTA EL HOSPITAL MILITAR CENTRAL (LOTE 1)</t>
  </si>
  <si>
    <t>CUMPLIMIENTO 2017945 Y RESPONSABILIDAD CIIVL 2017942</t>
  </si>
  <si>
    <t>MESSER COLOMBIA</t>
  </si>
  <si>
    <t>SUMINISTRO DE GASES MEDICINALES PARA LOS DIFERENTES SERVICIOS QUE PRESTA EL HOSPITAL MILITAR CENTRAL (LOTE 2)</t>
  </si>
  <si>
    <t>CUMPLIMIENTO 18-44-101067821 Y RESPONSABILIDAD CIVIL 18-40-101046388</t>
  </si>
  <si>
    <t>076-2020</t>
  </si>
  <si>
    <t>ANDREC SURGICAL S.A</t>
  </si>
  <si>
    <t>SUMINISTRO DE INSUMOS Y DISPOSITIVOS MEDICOS PARA PROCEDIMIENTO DE CONSULTA Y QUIRURGICOS DEL SERVICIO DE OFTALMOLOGIA DEL HOSPITAL MILITAR CENTRAL</t>
  </si>
  <si>
    <t>CUMPLIMIENTO 380-47-994000105020 Y RESPONSABILIDAD CIVIL 380-74-994000012999</t>
  </si>
  <si>
    <t>078-2020</t>
  </si>
  <si>
    <t>CUMPLIMIENTO NB 1000128795 Y RESPONSABILIDAD CIVIL NB 100025689</t>
  </si>
  <si>
    <t>https://community.secop.gov.co/Public/Tendering/OpportunityDetail/Index?noticeUID=CO1.NTC.1187205&amp;isFromPublicArea=True&amp;isModal=true&amp;asPopupView=true</t>
  </si>
  <si>
    <t>CD-019-2020-HOMIL</t>
  </si>
  <si>
    <t>SA-007-2020-HOMIL</t>
  </si>
  <si>
    <t>https://community.secop.gov.co/Public/Tendering/OpportunityDetail/Index?noticeUID=CO1.NTC.1138723&amp;isFromPublicArea=True&amp;isModal=true&amp;asPopupView=true</t>
  </si>
  <si>
    <t>MC-025-2020-HOMIL</t>
  </si>
  <si>
    <t>https://community.secop.gov.co/Public/Tendering/OpportunityDetail/Index?noticeUID=CO1.NTC.1180191&amp;isFromPublicArea=True&amp;isModal=true&amp;asPopupView=true</t>
  </si>
  <si>
    <t>CD-015-2020-HOMIL</t>
  </si>
  <si>
    <t>https://community.secop.gov.co/Public/Tendering/OpportunityDetail/Index?noticeUID=CO1.NTC.1202910&amp;isFromPublicArea=True&amp;isModal=true&amp;asPopupView=true</t>
  </si>
  <si>
    <t>LP-002-2020-HOMIL</t>
  </si>
  <si>
    <t>https://community.secop.gov.co/Public/Tendering/OpportunityDetail/Index?noticeUID=CO1.NTC.1115790&amp;isFromPublicArea=True&amp;isModal=true&amp;asPopupView=true</t>
  </si>
  <si>
    <t>SI-001-2020-HOMIL</t>
  </si>
  <si>
    <t>https://community.secop.gov.co/Public/Tendering/OpportunityDetail/Index?noticeUID=CO1.NTC.1122894&amp;isFromPublicArea=True&amp;isModal=true&amp;asPopupView=true</t>
  </si>
  <si>
    <t>MANTENIMIENTO DE EQUIPO BIOMEDICO DE COLOMBIA S.A.S - MEBICOL</t>
  </si>
  <si>
    <t>CD-023-2020-HOMIL</t>
  </si>
  <si>
    <t>https://community.secop.gov.co/Public/Tendering/OpportunityDetail/Index?noticeUID=CO1.NTC.1207114&amp;isFromPublicArea=True&amp;isModal=true&amp;asPopupView=true</t>
  </si>
  <si>
    <t>SA-008-2020-HOMIL</t>
  </si>
  <si>
    <t>https://community.secop.gov.co/Public/Tendering/OpportunityDetail/Index?noticeUID=CO1.NTC.1145904&amp;isFromPublicArea=True&amp;isModal=true&amp;asPopupView=true</t>
  </si>
  <si>
    <t>SA-012-2020-HOMIL</t>
  </si>
  <si>
    <t>https://community.secop.gov.co/Public/Tendering/OpportunityDetail/Index?noticeUID=CO1.NTC.1158552&amp;isFromPublicArea=True&amp;isModal=true&amp;asPopupView=true</t>
  </si>
  <si>
    <t>SA-014-2020-HOMIL</t>
  </si>
  <si>
    <t>https://community.secop.gov.co/Public/Tendering/OpportunityDetail/Index?noticeUID=CO1.NTC.1164968&amp;isFromPublicArea=True&amp;isModal=true&amp;asPopupView=true</t>
  </si>
  <si>
    <t>SA-009-2020-HOMIL</t>
  </si>
  <si>
    <t>https://community.secop.gov.co/Public/Tendering/OpportunityDetail/Index?noticeUID=CO1.NTC.1158553&amp;isFromPublicArea=True&amp;isModal=true&amp;asPopupView=true</t>
  </si>
  <si>
    <t>080-2020</t>
  </si>
  <si>
    <t>INTERVENTORIA</t>
  </si>
  <si>
    <t>FREDDY ESTRADA RODRIGUEZ</t>
  </si>
  <si>
    <t>INTERVENTORIA TECNICA, ADMINISTRATIVA, JURIDICA, FINANCIERA, CONTABLE Y AMBIENTAL AL CONTRATO DE OBRA CUYO OBJETO ES EL MANTENIMIENTO PREVENTIVO Y CORERCTIVO DE LOS SISTEMAS DE REDES, SISTEMA DE EXTRACION Y CALDERAS CON INCLUSION DE OBRA PARA EL HOSPITAL MILITAR CENTRAL</t>
  </si>
  <si>
    <t>CUMPLIMIENTO 14-40-101032649</t>
  </si>
  <si>
    <t>079-2020</t>
  </si>
  <si>
    <t>CONTROL Y GESTION AMBIENTAL S.A.S</t>
  </si>
  <si>
    <t>PRESTACION DE SERVICIO DE TOMA DE MIUESTRAS, TRANSPORTE, ANALISIS E INFORMES DE CALIDAD DEL AGUA POTABLE, PISCIONA DE HIDROTERAPIA, ALIMENTOS, AGUAS RESIDUALES, LODOS Y EMISIONES ATMOSFERICAS</t>
  </si>
  <si>
    <t>CUMPLIMIENTO 2609523-3</t>
  </si>
  <si>
    <t>082-2020</t>
  </si>
  <si>
    <t>NUCLEOFARMA S.A.S</t>
  </si>
  <si>
    <t>SUMINISTRO DE RADIOFARMACOS VARIOS PARA REALIZAR ESTUDIOS, DIAGNOSTICOS Y TRATAMIENTOS DE ENFERMEDADES TIROIDEAS BENIGNAS Y MALIGNAS</t>
  </si>
  <si>
    <t>CUMPLIMIENTO 2613327-1 DOCUMENTO 13191249 Y RESPONSABILIDAD CIVIL 0694718-7 DOCUMENTO 13282050</t>
  </si>
  <si>
    <t>CAROLINA MORENO MALDONADO</t>
  </si>
  <si>
    <t>084-2020</t>
  </si>
  <si>
    <t>SUMINISTRO DE OCTEOTRIDE MARCADO CON TC99 PARA ESTUDIO DE TUMORES NEUROENDOCRINOS</t>
  </si>
  <si>
    <t>CUMPLIMIENTO 2613330-4 DOCUMENTO 13191258 Y RESPONSABILIDAD CIVIL 0694720-2 DOCUMENTO 13282055</t>
  </si>
  <si>
    <t>087-2020</t>
  </si>
  <si>
    <t>SOLUCIONES INTEGRALES DE OFICINA S.A.S</t>
  </si>
  <si>
    <t>ADQUISICION DE ELEMENTOS PARA COMPLEMENTO DE HABITACIONES DEL HOSPITAL MILITAR CENTRAL</t>
  </si>
  <si>
    <t>CUMPLIMIENTO 12-44-101194906</t>
  </si>
  <si>
    <t>089-2020</t>
  </si>
  <si>
    <t>SUMINISTRO DE INSUMOS MEDICO QUIRURGICOS REQUERIDOS PARA TODOS LOS SERVICIOS DEL HOSPITAL MILITAR CENTRAL LOTE 5 INSUMOS METODO DE ESTERILIZACION FORMALDEHIDO</t>
  </si>
  <si>
    <t>CUMPLIMIENTO 15-44-101226862 Y RESPONSABILIDAD CIIVL 15-40-101064223</t>
  </si>
  <si>
    <t>088-2020</t>
  </si>
  <si>
    <t>SUMINISTRO DE INSUMOS MEDICO QUIRURGICOS REQUERIDOS PARA TODOS LOS SERVICIOS DEL HOSPITAL MILITAR CENTRAL LOTE 1 AGUJAS E INTRODUCTORES HEMODINAMIA</t>
  </si>
  <si>
    <t>CUMPLIMIENTO 33-44-101199889 Y RESPONSABILIDAD CIIVL  33-40-101059001</t>
  </si>
  <si>
    <t>099-2020</t>
  </si>
  <si>
    <t>GREEN BUTTON S.A.S</t>
  </si>
  <si>
    <t>ADQUISICION DE KITS DE PRONACION</t>
  </si>
  <si>
    <t>CUMPLIMIENTO 21-44-101322954</t>
  </si>
  <si>
    <t>RICARDO URIBE</t>
  </si>
  <si>
    <t>094-2020</t>
  </si>
  <si>
    <t>BIOMERIUX COLOMBIA S.A.S</t>
  </si>
  <si>
    <t>SUMINISTRO DE REACTIVOS E INSUMOS PARA DIAGNOSTICO RAPIDO DE DIFERENTES ENFERMEDADES POR BIOLOGIA MOLECULAR (PCR)</t>
  </si>
  <si>
    <t>CUMPLIMIENTO 15-46-101016060 Y RESPONSABILIDAD CIVIL 15-54-101000266</t>
  </si>
  <si>
    <t>LAURA MILENA GUAVITA GALLO</t>
  </si>
  <si>
    <t>085-2020</t>
  </si>
  <si>
    <t>GRANADOS Y CONDECORACIONES S.A.S</t>
  </si>
  <si>
    <t>ADQUISICION DE MEDALLAS E INCENTIVOS PARA EL PERSONAL DEL HOSPITAL MILITAR CENTRAL</t>
  </si>
  <si>
    <t>083-2020</t>
  </si>
  <si>
    <t>COMCI S.A.S</t>
  </si>
  <si>
    <t>SUMINISTRO DE MATERIAL RADIOACTIVO PARA REALIZAR ESTUDIOS DIAGNOSTICOS (GAMAGRAFIAS DE LOS DOFERENTES ORGANOS Y SISTEMAS)</t>
  </si>
  <si>
    <t>CUMPLIMIENTO BCH - 1000009250 Y RESPONSABILIDAD CIVIL BCH - 100001414</t>
  </si>
  <si>
    <t>069-2020</t>
  </si>
  <si>
    <t>UNION TEMPORAL MULTICATEKOM</t>
  </si>
  <si>
    <t>MANTENIMIENTO PREVENTIVO Y CORRECTIVO DE LOS SISTEMAS DE REDES, SISTEMA DE EXTRACCION Y CALDERAS CON INCLUSION DE OBRA PARA EL HOSPITAL MILITAR CENTRAL</t>
  </si>
  <si>
    <t>CUMPLIMIENTO 14-44-101117741 - RESPONSABILIDAD CIVIL 14-40-101032697</t>
  </si>
  <si>
    <t>090-2020</t>
  </si>
  <si>
    <t>CENTRO CAR 19 LTDA</t>
  </si>
  <si>
    <t>MANTENIMIENTO PREVENTIVO Y CORRECTIVO INCLUYENDO REPUESTOS Y ACCESORIOS  ORIGINALES, NUEVOS NO REMANUFACTURADOS, PARA EL PARQUE AUTOMOTOR DEL HOSPITAL MILITAR CENTRAL</t>
  </si>
  <si>
    <t>CUMPLIMIENTO 21-44-101322610 ANEXO 1 Y RESPONSABILIDAD CIVIL 21-40-101150071 ANEXO 1</t>
  </si>
  <si>
    <t>JAIR JAVIER GARCIA POLO</t>
  </si>
  <si>
    <t>https://community.secop.gov.co/Public/Tendering/OpportunityDetail/Index?noticeUID=CO1.NTC.1160914&amp;isFromPublicArea=True&amp;isModal=true&amp;asPopupView=true</t>
  </si>
  <si>
    <t>LP-003-2020-HOMIL (Fase de Selección (Presentación de ofertas))</t>
  </si>
  <si>
    <t>https://community.secop.gov.co/Public/Tendering/OpportunityDetail/Index?noticeUID=CO1.NTC.1204307&amp;isFromPublicArea=True&amp;isModal=true&amp;asPopupView=true</t>
  </si>
  <si>
    <t>MC-053-2020-HOMIL</t>
  </si>
  <si>
    <t>https://community.secop.gov.co/Public/Tendering/OpportunityDetail/Index?noticeUID=CO1.NTC.1205016&amp;isFromPublicArea=True&amp;isModal=true&amp;asPopupView=true</t>
  </si>
  <si>
    <t>MC-056-2020-HOMIL</t>
  </si>
  <si>
    <t>https://community.secop.gov.co/Public/Tendering/OpportunityDetail/Index?noticeUID=CO1.NTC.1212453&amp;isFromPublicArea=True&amp;isModal=true&amp;asPopupView=true</t>
  </si>
  <si>
    <t>MC-059-2020-HOMIL</t>
  </si>
  <si>
    <t>https://community.secop.gov.co/Public/Tendering/OpportunityDetail/Index?noticeUID=CO1.NTC.1204403&amp;isFromPublicArea=True&amp;isModal=true&amp;asPopupView=true</t>
  </si>
  <si>
    <t>MC-030-2020-HOMIL</t>
  </si>
  <si>
    <t>https://community.secop.gov.co/Public/Tendering/OpportunityDetail/Index?noticeUID=CO1.NTC.1215628&amp;isFromPublicArea=True&amp;isModal=true&amp;asPopupView=true</t>
  </si>
  <si>
    <t>https://community.secop.gov.co/Public/Tendering/OpportunityDetail/Index?noticeUID=CO1.NTC.1212454&amp;isFromPublicArea=True&amp;isModal=true&amp;asPopupView=true</t>
  </si>
  <si>
    <t>MC-055-2020-HOMIL</t>
  </si>
  <si>
    <t>MC-060-2020-HOMIL</t>
  </si>
  <si>
    <t>https://community.secop.gov.co/Public/Tendering/OpportunityDetail/Index?noticeUID=CO1.NTC.1193238&amp;isFromPublicArea=True&amp;isModal=true&amp;asPopupView=true</t>
  </si>
  <si>
    <t>SA-015-2020-HOMIL (Manifestación de interés (Menor Cuantía)) (Presentación de oferta)</t>
  </si>
  <si>
    <t>https://community.secop.gov.co/Public/Tendering/OpportunityDetail/Index?noticeUID=CO1.NTC.1183545&amp;isFromPublicArea=True&amp;isModal=true&amp;asPopupView=true</t>
  </si>
  <si>
    <t>LP-004-2020-HOMIL  (Presentación de oferta)</t>
  </si>
  <si>
    <t>SA-006-2020-HOMIL (Manifestación de interés (Menor Cuantía)) (Presentación de oferta)</t>
  </si>
  <si>
    <t>https://community.secop.gov.co/Public/Tendering/OpportunityDetail/Index?noticeUID=CO1.NTC.1194673&amp;isFromPublicArea=True&amp;isModal=true&amp;asPopupView=true</t>
  </si>
  <si>
    <t>https://community.secop.gov.co/Public/Tendering/OpportunityDetail/Index?noticeUID=CO1.NTC.1244008&amp;isFromPublicArea=True&amp;isModal=true&amp;asPopupView=true</t>
  </si>
  <si>
    <t>CD-025-2020-HOMIL</t>
  </si>
  <si>
    <t>CD-024-2020-HOMIL-UM</t>
  </si>
  <si>
    <t>https://community.secop.gov.co/Public/Tendering/OpportunityDetail/Index?noticeUID=CO1.NTC.1241877&amp;isFromPublicArea=True&amp;isModal=true&amp;asPopupView=true</t>
  </si>
  <si>
    <t>100-2020</t>
  </si>
  <si>
    <t>DIABEN S.A.S</t>
  </si>
  <si>
    <t>CONTRATAR EL SERVICIO DE CAFECTERIA PARA LA ATENCION DE LOS DIFERENTES EVENTOS QUE SE REALIZAN EN LA DIRECCION GENERAL DEL HOSPITAL MILITAR CENTRAL</t>
  </si>
  <si>
    <t>CUMPLIMIENTO 21-44-10123131</t>
  </si>
  <si>
    <t>MC-033-2020-HOMIL</t>
  </si>
  <si>
    <t>https://community.secop.gov.co/Public/Tendering/OpportunityDetail/Index?noticeUID=CO1.NTC.1217310&amp;isFromPublicArea=True&amp;isModal=true&amp;asPopupVi</t>
  </si>
  <si>
    <t>101-2019</t>
  </si>
  <si>
    <t>THINK MANAGEMENT SOLUTIONS S.A.S</t>
  </si>
  <si>
    <t>ADQUISICION DE LICENCIAS ACROBAT CREATIVE COULD PARA EL HOSPITAL MILITAR CENTRAL</t>
  </si>
  <si>
    <t>CUMPLIMIENTO 33-46101023616</t>
  </si>
  <si>
    <t>ARIEL VALENCIA SANDOVAL</t>
  </si>
  <si>
    <t>074-2020</t>
  </si>
  <si>
    <t>FUNDACION CARDIOVASCULAR DE COLOMBIA</t>
  </si>
  <si>
    <t>SUMINISTRO DE ALOINJERTOS, BANCO E HUESOS PARA EL AREA DE ORTOPEDIA Y TRAUMATOLOGIA DEL HOSPITAL MILITAR CENTRAL</t>
  </si>
  <si>
    <t>JOSE IGNACIO SANCHEZ URBINA</t>
  </si>
  <si>
    <t>CUMPLIMEINTO 2608912-0</t>
  </si>
  <si>
    <t>086-2020</t>
  </si>
  <si>
    <t>HOSPITECNICA LTDA</t>
  </si>
  <si>
    <t>SUMINISTRO DE PAPEL TERMICO PARA ELECTROCARDIOGRAFO, DESTINADOS A LA ATENCION DE PACIENTES DEL HOSPITAL MILITAR CENTRAL</t>
  </si>
  <si>
    <t>CUMPLIMIENTO NB 100129082</t>
  </si>
  <si>
    <t>NEILA ROBLES CARRLLO</t>
  </si>
  <si>
    <t>081-2020</t>
  </si>
  <si>
    <t>PROASECAL S.A.S</t>
  </si>
  <si>
    <t>SUMINISTRO DE ESTUCHES PARA EL CONTROL DE CALIDAD EXTERNO PARA LAS AREAS DE INMUNOSEROLOGIA E INMUNOHEMATOLOGIA DEL BANCO DE SANGRE DEL HOSPITAL MILITAR CENTRAL</t>
  </si>
  <si>
    <t>CUMPLIMIENTO 33-44-101034423</t>
  </si>
  <si>
    <t>GLORIA NEIRA SILVA</t>
  </si>
  <si>
    <t>095-2020</t>
  </si>
  <si>
    <t>EQUITRONIC S.A</t>
  </si>
  <si>
    <t>SUMINISTRO DE ELEMENTOS DE TERAPIA RESPIRATORIA, DESTINADOS A LA ATENCION DE PACIENTES DEL HOSPITAL MILITAR CENTRAL</t>
  </si>
  <si>
    <t>CUMPLIMIENTO 1010113380401</t>
  </si>
  <si>
    <t>MARTHA LUCIA PINZON</t>
  </si>
  <si>
    <t>092-2020</t>
  </si>
  <si>
    <t>CUMPLIMIENTO 42-44-101124506</t>
  </si>
  <si>
    <t>MC-050-2020-HOMIL</t>
  </si>
  <si>
    <t>https://community.secop.gov.co/Public/Tendering/OpportunityDetail/Index?noticeUID=CO1.NTC.1195030&amp;isFromPublicArea=True&amp;isModal=true&amp;asPopupView=true</t>
  </si>
  <si>
    <t>MC-054-2020-HOMIL</t>
  </si>
  <si>
    <t>https://community.secop.gov.co/Public/Tendering/OpportunityDetail/Index?noticeUID=CO1.NTC.1206219&amp;isFromPublicArea=True&amp;isModal=true&amp;asPopupView=true</t>
  </si>
  <si>
    <t>MC-051-2020-HOMIL</t>
  </si>
  <si>
    <t>https://community.secop.gov.co/Public/Tendering/OpportunityDetail/Index?noticeUID=CO1.NTC.1205212&amp;isFromPublicArea=True&amp;isModal=true&amp;asPopupView=true</t>
  </si>
  <si>
    <t>MC-049-2020-HOMIL</t>
  </si>
  <si>
    <t>https://community.secop.gov.co/Public/Tendering/OpportunityDetail/Index?noticeUID=CO1.NTC.1224512&amp;isFromPublicArea=True&amp;isModal=true&amp;asPopupView=true</t>
  </si>
  <si>
    <t>MC-048-2020-HOMIL</t>
  </si>
  <si>
    <t>https://community.secop.gov.co/Public/Tendering/OpportunityDetail/Index?noticeUID=CO1.NTC.1224150&amp;isFromPublicArea=True&amp;isModal=true&amp;asPopupView=true</t>
  </si>
  <si>
    <t>MC-044-2020-HOMIL</t>
  </si>
  <si>
    <t>https://community.secop.gov.co/Public/Tendering/OpportunityDetail/Index?noticeUID=CO1.NTC.1236409&amp;isFromPublicArea=True&amp;isModal=true&amp;asPopupView=true</t>
  </si>
  <si>
    <t>093-2020</t>
  </si>
  <si>
    <t>C Y A LTDA</t>
  </si>
  <si>
    <t xml:space="preserve">ADQUIRIR LOS ELEMENTOS DE PROTECCION PERSONAL (ADQUISCION DE MONOGAFAS DE PROTECCION BIOLGICA) PARA EL RIESGO BIOLOGICO DE LOS TRABAJADORES ASISTENCIALES Y PERSONAL DEL HOSPITAL MILITAR CENTRAL QUE DEBA REALIZAR LA ATENCION DE PACIENTES DEL CASO PROBABLE Y SOSPECHOSO DE COVID </t>
  </si>
  <si>
    <t>CD-026-2020-HOMIL-UM</t>
  </si>
  <si>
    <t>https://community.secop.gov.co/Public/Tendering/OpportunityDetail/Index?noticeUID=CO1.NTC.1240819&amp;isFromPublicArea=True&amp;isModal=true&amp;asPopupView=true</t>
  </si>
  <si>
    <t>102-2020</t>
  </si>
  <si>
    <t>CUMPIMIENTO BCH-100009422 Y RESPONSABILIDAD CIVIL BCH-100001433</t>
  </si>
  <si>
    <t>LILIANA GOMEZ SANTOFIMIO</t>
  </si>
  <si>
    <t>058-2020</t>
  </si>
  <si>
    <t>FRANCISCO VARGAS</t>
  </si>
  <si>
    <t>PRESTACION DE SERVICIOS PROFESIONALES DE UN MEDICO ESPECIALISTA EN RADIOLOIA PARA EL HOSPITAL MILITAR CENTRAL</t>
  </si>
  <si>
    <t>ALVARO TAFUR</t>
  </si>
  <si>
    <t>CD-021-2020-HOMIL</t>
  </si>
  <si>
    <t>https://community.secop.gov.co/Public/Tendering/OpportunityDetail/Index?noticeUID=CO1.NTC.1194301&amp;isFromPublicArea=True&amp;isModal=true&amp;asPopupView=true</t>
  </si>
  <si>
    <t>MC-064-2020-HOMIL</t>
  </si>
  <si>
    <t>https://community.secop.gov.co/Public/Tendering/OpportunityDetail/Index?noticeUID=CO1.NTC.1237820&amp;isFromPublicArea=True&amp;isModal=true&amp;asPopupView=true</t>
  </si>
  <si>
    <t>103-2020</t>
  </si>
  <si>
    <t>ECOLOGIA Y ENTORNO S.A.S</t>
  </si>
  <si>
    <t>PRESTACION DE SERVICIOS DE GESTION EXTERNA PARA LOS RESIDUOS PELIGROSOS DE RIESGO QUIMICO DEL HOSPITAL MILITAR CENTRAL</t>
  </si>
  <si>
    <t>CUMPLIMIENTO SGPL 101513333-1</t>
  </si>
  <si>
    <t>091-2020</t>
  </si>
  <si>
    <t>MÍNIMA CUANTÍA</t>
  </si>
  <si>
    <t>TECNICA ELECTROMEDICA S.A.</t>
  </si>
  <si>
    <t>SUMINISTRO DE ELEMENTOS DE TERAPIA RESPIRATORIA, DESTINADOS A LA ATENCIÓN DE PACIENTES DEL HOSPITAL MILITAR CENTRAL</t>
  </si>
  <si>
    <t>CUMPLIMIENTO 15-44-101227744</t>
  </si>
  <si>
    <t>109-2020</t>
  </si>
  <si>
    <t>SELECCIÓN ABREVIADA PARA LA PRESTACIÓN DE SERVICIOS  DE SALUD</t>
  </si>
  <si>
    <t>PRESTACION DE SERVICIOS DE SALUD</t>
  </si>
  <si>
    <t>SA-023-2020-HOMIL</t>
  </si>
  <si>
    <t>https://community.secop.gov.co/Public/Tendering/OpportunityDetail/Index?noticeUID=CO1.NTC.1207884&amp;isFromPublicArea=True&amp;isModal=true&amp;asPopupView=true</t>
  </si>
  <si>
    <t>SOCIEDAD DE CIRUGIA OCULAR S.A.</t>
  </si>
  <si>
    <t>CONTRATAR LOS SERVICIOS QUIRÚRGICOS EN CALIDAD DE DERECHOS DE SALAS, SERVICIO DE ANESTESIA, EXÁMENES DIAGNÓSTICOS Y COMPLEMENTARIOS PARA PROCEDIMIENTOS DE CIRUGÍAS DEL ÁREA DE OFTALMOLOGÍA QUE SE REQUIERAN POR PARTE DEL HOSPITAL MILITAR CENTRAL</t>
  </si>
  <si>
    <t>CUMPLIMIENTO 21-44-101324831
RESPONSABILIDAD CIVIL 21-40-101150934</t>
  </si>
  <si>
    <t>107-2020</t>
  </si>
  <si>
    <t>SA-024-2020-HOMIL</t>
  </si>
  <si>
    <t>BOSTON SCIENTIFIC COLOMBIA LTDA.</t>
  </si>
  <si>
    <t>SUMINISTRO DE URETEROSCOPIOS FLEXIBLES DESCARTABLES PARA EL SERVICIO DE UROLOGIA</t>
  </si>
  <si>
    <t>CUMPLIMIENTO  14-44-101118632</t>
  </si>
  <si>
    <t>111-2020</t>
  </si>
  <si>
    <t>MC-081-2020-HOMIL</t>
  </si>
  <si>
    <t>NIL SAS</t>
  </si>
  <si>
    <t>SUMINISTRO DE TAPABOCAS RESPIRADORES CON FILTRO N 95 CONTRA RIESGO BIOLOGICO PARA EL HOSPITAL MILITAR CENTRAL</t>
  </si>
  <si>
    <t>CUMPLIMIENTO  2632483–3</t>
  </si>
  <si>
    <t>096-2020</t>
  </si>
  <si>
    <t>SI-002-2020-HOMIL</t>
  </si>
  <si>
    <t>https://community.secop.gov.co/Public/Tendering/OpportunityDetail/Index?noticeUID=CO1.NTC.1154294&amp;isFromPublicArea=True&amp;isModal=true&amp;asPopupView=true</t>
  </si>
  <si>
    <t>INSTITUCIONAL STAR SERVICES LTDA</t>
  </si>
  <si>
    <t>ADQUISICIÓN UTILES DE ESCRITORIO Y PAPEL FOTOCOPIA PARA IMPRESIÓN TAMAÑOS CARTA Y OFICIO, PARA LOS SERVICIOS QUE SE PRESTAN EN EL HOSPITAL MILITAR CENTRAL</t>
  </si>
  <si>
    <t>CUMPLIMIENTO 14-44-101118505</t>
  </si>
  <si>
    <t>JHON JAIRO JULIO JIMENEZ</t>
  </si>
  <si>
    <t>DISPAPELES S.A.S.</t>
  </si>
  <si>
    <t>CUMPLIMIENTO 2626227-1</t>
  </si>
  <si>
    <t>110-2020</t>
  </si>
  <si>
    <t>MC-073-2020-HOMIL</t>
  </si>
  <si>
    <t>LIVANOVA COLOMBIA SAS</t>
  </si>
  <si>
    <t xml:space="preserve"> SUMINISTRO DE INSUMOS MÉDICO-QUIRÚRGICOS (OXIGENADORES, HEMOCONCENTRADORES, CONECTORES E INTERCAMBIADOR DE CALOR) PARA EL HOSPITAL MILITAR CENTRAL</t>
  </si>
  <si>
    <t>CUMPLIMIENTO 400027074</t>
  </si>
  <si>
    <t>106-2020</t>
  </si>
  <si>
    <t>11-2020</t>
  </si>
  <si>
    <t>OBRA</t>
  </si>
  <si>
    <t>SA-011-2020-HOMIL</t>
  </si>
  <si>
    <t>https://community.secop.gov.co/Public/Tendering/OpportunityDetail/Index?noticeUID=CO1.NTC.1179105&amp;isFromPublicArea=True&amp;isModal=true&amp;asPopupView=true</t>
  </si>
  <si>
    <t>CONSORCIO OBRAS JEP 2020</t>
  </si>
  <si>
    <t>CONTRATACIÓN DE OBRA LLAVE EN MANO PARA REALIZAR EL DISEÑO, CONSTRUCCIÓN, ADECUACIÓN, MANTENIMIENTO E INSTALACIÓN DE LAS ÁREAS QUE CONFORMAN LAS SALAS DE OBSERVACIÓN PEDIÁTRICAS DE URGENCIAS SÓTANO 2 - FARMACIA HOSPITALARIA - CIRCULACIONES Y SALA DE ESPERAS DEL ÁREA DE URGENCIAS DEL MILITAR CENTRAL, QUE CUMPLA CON EL MARCO NORMATIVO PARA SU HABILITACIÓN Y ACREDITACIÓN DE DICHAS AREAS</t>
  </si>
  <si>
    <t>CUMPLIMIENTO 
11-44-101152969 
RESPONSABILIDAD CIVIL 11-40-101036761</t>
  </si>
  <si>
    <t>LUIS AGUSTÍN GARCÍA CASTAÑEDA</t>
  </si>
  <si>
    <t>113-2020</t>
  </si>
  <si>
    <t>WORLD MEDICAL SAS</t>
  </si>
  <si>
    <t>INSUMOS PARA PROCEDIMIENTOS DE RADIOLOGIA INTERVENCIONISTA. (LOTE No 5)</t>
  </si>
  <si>
    <t>CUMPLIMIENTO 33-44-101201191</t>
  </si>
  <si>
    <t>SUBDIRECCIÓN DE APOYO</t>
  </si>
  <si>
    <t>112-2020</t>
  </si>
  <si>
    <t>RP MEDICAS SA</t>
  </si>
  <si>
    <t>INSUMOS PARA PROCEDIMIENTOS DE RADIOLOGIA INTERVENCIONISTA. (LOTE No 1,2,3)</t>
  </si>
  <si>
    <t>CUMPLIMIENTO 1010113383601</t>
  </si>
  <si>
    <t>098-2020</t>
  </si>
  <si>
    <t>SA-010-2020-HOMIL</t>
  </si>
  <si>
    <t>https://community.secop.gov.co/Public/Tendering/OpportunityDetail/Index?noticeUID=CO1.NTC.1156424&amp;isFromPublicArea=True&amp;isModal=true&amp;asPopupView=true</t>
  </si>
  <si>
    <t>LUIS ARMANDO BORDA VANEGAS</t>
  </si>
  <si>
    <t>CONTRATACIÓN DE DISEÑO, CONSTRUCCIÓN BAÑOS PUBLICOS DE PARQUEADERO Y MANTENIMIENTO BAÑOS DE CONSULTA EXTERNA DEL HOSPITAL MILITAR CENTRAL, QUE CUMPLA CON EL MARCO NORMATIVO PARA SU HABILITACIÓN Y ACREDITACIÓN DE DICHAS AREA.</t>
  </si>
  <si>
    <t>CUMPLIMIENTO 51-44-101015173 RESPONSABILIDAD CIVIL 51-40-101005698</t>
  </si>
  <si>
    <t>114-2020</t>
  </si>
  <si>
    <t>MC-080-2020-HOMIL</t>
  </si>
  <si>
    <t>ADQUISICIÓN DE INSTRUMENTAL QUIRÚRGICO PARA EL SERVICIO DE CIRUGÍA CARDIO VASCULAR DEL HOSPITAL MILITAR CENTRAL (lote No 1)</t>
  </si>
  <si>
    <t>CUMPLIMIENTO 33-44-101201552</t>
  </si>
  <si>
    <t>SUBDIRECCIÓN MÉDICA</t>
  </si>
  <si>
    <t>119-2020</t>
  </si>
  <si>
    <t>MC-085-2020-HOMIL</t>
  </si>
  <si>
    <t>ISOMEDIX TECHNOLOGY S.A.S.</t>
  </si>
  <si>
    <t>SUMINISTRO DE MATERIAL RADIACTIVO YODO 131 (I131) PARA DIAGNÓSTICO Y TRATAMIENTO DE ENFERMEDADES TIROIDEAS BENIGNAS Y MALIGNAS</t>
  </si>
  <si>
    <t>CUMPLIMIENTO 21-46-101016061</t>
  </si>
  <si>
    <t>115-2020</t>
  </si>
  <si>
    <t>BBRAUN MEDCIAL SA</t>
  </si>
  <si>
    <t>CUMPLIMIENTO NB-100131831</t>
  </si>
  <si>
    <t>117-2020</t>
  </si>
  <si>
    <t>LABORATORIOS ALCON DE COLOMBIA S.A.</t>
  </si>
  <si>
    <t>CD-027-2020-HOMIL</t>
  </si>
  <si>
    <t>SUMINISTRO DE ELEMENTOS, INSUMOS Y DISPOSITIVOS MÉDICOS PARA LOS EQUIPOS CONSTELLATION Y CENTURION PARA LOS PROCEDIMIENTOS QUIRÚRGICOS DEL SERVICIO DE OFTALMOLOGIA DEL HOSPITAL MILITAR CENTRAL</t>
  </si>
  <si>
    <t>CUMPLIMIENTO NB–100132244</t>
  </si>
  <si>
    <t>118-2020</t>
  </si>
  <si>
    <t>BENJAMIN HERNANDEZ ACOSTA - VIVERO EL PORTAL DEL EDEN</t>
  </si>
  <si>
    <t>SUMINISTRO DE PLANTAS Y MATERIALES NECESARIOS PARA CONTINUAR CON EL MANTENIMIENTO, RESTAURACIÓN Y ADECUACIÓN DE JARDINES Y ZONAS VERDES DEL HOSPITAL MILITAR CENTRAL</t>
  </si>
  <si>
    <t>CUMPLIMIENTO 2643633-9 (13252517)</t>
  </si>
  <si>
    <t>GIOVANY ANDRES PORRAS RODRIGUEZ</t>
  </si>
  <si>
    <t>PRORROGA 1
2020-06-26</t>
  </si>
  <si>
    <t>MC-074-2020-HOMIL</t>
  </si>
  <si>
    <t>https://community.secop.gov.co/Public/Tendering/OpportunityDetail/Index?noticeUID=CO1.NTC.1252628&amp;isFromPublicArea=True&amp;isModal=true&amp;asPopupView=true</t>
  </si>
  <si>
    <t>https://community.secop.gov.co/Public/Tendering/OpportunityDetail/Index?noticeUID=CO1.NTC.1267910&amp;isFromPublicArea=True&amp;isModal=true&amp;asPopupView=true</t>
  </si>
  <si>
    <t>https://community.secop.gov.co/Public/Tendering/OpportunityDetail/Index?noticeUID=CO1.NTC.1252276&amp;isFromPublicArea=True&amp;isModal=true&amp;asPopupView=true</t>
  </si>
  <si>
    <t>MC-072-2020-HOMIL</t>
  </si>
  <si>
    <t>https://community.secop.gov.co/Public/Tendering/OpportunityDetail/Index?noticeUID=CO1.NTC.1267808&amp;isFromPublicArea=True&amp;isModal=true&amp;asPopupView=true</t>
  </si>
  <si>
    <t>MC-078-2020-HOMIL</t>
  </si>
  <si>
    <t>https://community.secop.gov.co/Public/Tendering/OpportunityDetail/Index?noticeUID=CO1.NTC.1275566&amp;isFromPublicArea=True&amp;isModal=true&amp;asPopupView=true</t>
  </si>
  <si>
    <t>https://community.secop.gov.co/Public/Tendering/OpportunityDetail/Index?noticeUID=CO1.NTC.1288450&amp;isFromPublicArea=True&amp;isModal=true&amp;asPopupView=true</t>
  </si>
  <si>
    <t>https://community.secop.gov.co/Public/Tendering/OpportunityDetail/Index?noticeUID=CO1.NTC.1290814&amp;isFromPublicArea=True&amp;isModal=true&amp;asPopupView=true</t>
  </si>
  <si>
    <t>120-2020</t>
  </si>
  <si>
    <t>C &amp; C CORTE Y CONFECCION CESAR EDILSON CAROZO CESPEDES</t>
  </si>
  <si>
    <t>SUMINISTROS DE VESTIDOS DE LABOR PARA EL PERSONL QUE DEVENGA UN INGRESO IGUAL O INFERIOR A DOS SALAROS MINIMOS LEGALES MENSUALES VIGENTES Y QUE LABORAN PARA EL ESTABLECIMIENTO PUBICO HOSPITAL MILITAR CENTRAL VIGENCIA 2020</t>
  </si>
  <si>
    <t>CUMPLIMIENTO 25-46-101008831</t>
  </si>
  <si>
    <t>SUMINISTRO DE MATERIAL RADIOACTIVO PARA REALIZAR ESTUDIOS ISGNOSTICOS CON LEUCOCITOS MARCADOS CON TC99M</t>
  </si>
  <si>
    <t>097-2020</t>
  </si>
  <si>
    <t>ESTADO DEL CONTRATO</t>
  </si>
  <si>
    <t>LIQUIDACION</t>
  </si>
  <si>
    <t>FECHA DE LIQUIDACION</t>
  </si>
  <si>
    <t>VENCIDO</t>
  </si>
  <si>
    <t>VIGENTE</t>
  </si>
  <si>
    <t>116-2020</t>
  </si>
  <si>
    <t>PROYECTOS INGENIERIA Y MANTENIMIENTO S.A.S</t>
  </si>
  <si>
    <t>CUMPLIMIENTO NB 100132485 Y RESPONSABILIDAD CIVIL NB 100026631</t>
  </si>
  <si>
    <t>LUIS AGUSTIN GARCIA CASTAÑEDA</t>
  </si>
  <si>
    <t>VALOR PENDIENTE POR EJECUTAR / VIGENCIA</t>
  </si>
  <si>
    <t>% DE EJECUCION SOBRE LA VIGENCIA</t>
  </si>
  <si>
    <t>PLAZO DE EJECUCION EN MESES</t>
  </si>
  <si>
    <t>FECHA MES ACTUAL</t>
  </si>
  <si>
    <t># DE MESES PENDIENTES X EJECUTAR</t>
  </si>
  <si>
    <t>PROMEDIO GASTO MES</t>
  </si>
  <si>
    <t>GASTO PROMEDIO RESTANTE VIGENCIA</t>
  </si>
  <si>
    <t>DIFERENCIA</t>
  </si>
  <si>
    <t>122-2020</t>
  </si>
  <si>
    <t>ENTREGAR BAJO LA MODALIDAD DE CONTRATO DE ARRENDAMIENTO, UN AREA FISICA CORRESPONDIENTE A LA FARMACIA CONSULTA EXTERNA (AMBULATORIA) CON 173,3 M2  A ETICOS UT 2020, A CUAL SE DESTINARA PARA LA DIKSPENSACION DE MEDICAMENTOS EN EL HOSPITAL MILITAR CENTRAL EN LA CIUDAD DE BOGOTA DC EN VIRTUD DEL CONTRATO N° 106-DIGSA-2020 SUSCRITO CON LA DIRECCION GENERAL DE SANIDAD MILITAR</t>
  </si>
  <si>
    <t>CUMPLIMIENTO 2651198-1 (13265570)</t>
  </si>
  <si>
    <t>ETICOS UT 2020</t>
  </si>
  <si>
    <t>123-2020</t>
  </si>
  <si>
    <t>SELECCIÓN ABREVIADA</t>
  </si>
  <si>
    <t>G Y G CONSTRUCCIONES S.A.S</t>
  </si>
  <si>
    <t>MANTENIMIENTO Y ADECUACION DE AREAS DE HOSPITALIZACION PISO SEXTO DEL HOSPITAL MILITAR CENTRAL NIVEL III Y IV, QUE CUMPLA CON EL MARCO NORMATIVO PARA SU HABILITACION Y ACREDITACION DE DICHSA AREAS</t>
  </si>
  <si>
    <t>CUMPLIMIENTO 18-44-101069467 Y RESPONSABILIDAD CIVIL 18-40-101047394</t>
  </si>
  <si>
    <t>SUBDIRCCION MEDICA</t>
  </si>
  <si>
    <t>PLANEACION</t>
  </si>
  <si>
    <t>124-2020</t>
  </si>
  <si>
    <t>SOLIDARIA</t>
  </si>
  <si>
    <t>ADQUISICION DE LAS POLIZAS DE SEGURO OBLIGATORIO DE ACCIDENTES DE TRANSITO SOAT PARA EL PARQUE AUTOMOTOR DEL HOSPITAL MILITA CENTRAL</t>
  </si>
  <si>
    <t>JAIR GARCIA POLO</t>
  </si>
  <si>
    <t>125-2020</t>
  </si>
  <si>
    <t>ESCUELA NACIONAL DE RESCATE E.U</t>
  </si>
  <si>
    <t>ADQUISICION, INSTALACION, CERTIFICACION Y RECERTIFICACION DE LOS PUNTOS DE ANCLAJE PARA LAS EDIFICACIONES  DEL HOSPITAL MILITAR CENTRAL</t>
  </si>
  <si>
    <t>CUMPLIMIENTO BY-100013588 CERTIFICADO 36104905 Y RESPONSABILIDAD CIVIL BY- 100001008 CERTIFICADO 36104906</t>
  </si>
  <si>
    <t>126-2020</t>
  </si>
  <si>
    <t>SUMINISTRO DE INSUMOS MEDICO - QUIRURGICOS PARA EL SERVICIO DE CIRUGIA VASCULAR DEL HOSPITAL MILITAR CENTRAL</t>
  </si>
  <si>
    <t>CUMPLIMIENTO 21-46-101016538</t>
  </si>
  <si>
    <t>127-2020</t>
  </si>
  <si>
    <t>CUMPLIMIENTO 2656799-9</t>
  </si>
  <si>
    <t>128-2020</t>
  </si>
  <si>
    <t>VJ CARDIOSISTEMAS S.A.S</t>
  </si>
  <si>
    <t>CUMPLIMIENTO 15-44-1012299254</t>
  </si>
  <si>
    <t>129-2020</t>
  </si>
  <si>
    <t>CUMPLIMIENTO 12-44-+101196966</t>
  </si>
  <si>
    <t>130-2020</t>
  </si>
  <si>
    <t>TWINS AND MARTIN COLOMBIA S.A.S</t>
  </si>
  <si>
    <t>CUMPLIMIENTO 12-44-101196966</t>
  </si>
  <si>
    <t>131-2020</t>
  </si>
  <si>
    <t>CTP MEDIC S.A</t>
  </si>
  <si>
    <t>SUMINISTRO DE AGUJAS PARA BIOPSIA DE PROSTATA REQUERIDOS PARA ELL SERVICIO DE UROLOGIA DEL HOSPITAL MILITAR CENTRAL</t>
  </si>
  <si>
    <t>CUMPLIMIENTO 33-46-101024430</t>
  </si>
  <si>
    <t>WILLIAM QUIROGA MATAMOROS</t>
  </si>
  <si>
    <t>PRORROGA 1
2020-07-17</t>
  </si>
  <si>
    <t>104-2020</t>
  </si>
  <si>
    <t>PATRICIA ALVAREZ IPS LCM S.A.S</t>
  </si>
  <si>
    <t>PRESTACION DE SERVICIOS MEDICOS PARA LA REALIZACION DE MANOMETRIAS ANORECTALES DE ALTA RESOLUCION (POBLACION ADULTA Y PEDIATRICA), MANOMETRIAS ESOFAGICAS DE ALTA RESOLUCION (POBLACION ADULTA Y PEDIATRICA), FIBROSCAN, PHMETRIAS DE 24 HORAS (POBLACION PEDIATRICA) CON IMPEDANCIOMETRIA PARA USUARIOS DEL SUBSISTEMA DE SALUD DE LAS FUERZAS MILITARES REMITIDOS POR EL HOSPITAL MILITAR CENTRAL</t>
  </si>
  <si>
    <t>CUMPLIMIENTO 6244101011209 YY RESPONSABLIDAD CIVIL 62-40101006768</t>
  </si>
  <si>
    <t>HAROLDO JULIAO NACITH</t>
  </si>
  <si>
    <t>134-2020</t>
  </si>
  <si>
    <t>GRUPO LOS LAGOS S.A.S</t>
  </si>
  <si>
    <t xml:space="preserve">SUMINISTRO DE ELEMENTOS E INSUMOS DE LIMPIEZA PARA DIFERENTES AREAS DEL HOSPITAL MILITAR CENTRAL </t>
  </si>
  <si>
    <t>CUMPLIMIENTO 33-44-101202473</t>
  </si>
  <si>
    <t>SA-022-2020-HOMIL</t>
  </si>
  <si>
    <t>https://community.secop.gov.co/Public/Tendering/OpportunityDetail/Index?noticeUID=CO1.NTC.1211928&amp;isFromPublicArea=True&amp;isModal=true&amp;asPopupView=true</t>
  </si>
  <si>
    <t>https://community.secop.gov.co/Public/Tendering/OpportunityDetail/Index?noticeUID=CO1.NTC.1265398&amp;isFromPublicArea=True&amp;isModal=true&amp;asPopupView=true</t>
  </si>
  <si>
    <t>MC-063-2020-HOMIL</t>
  </si>
  <si>
    <t>https://community.secop.gov.co/Public/Tendering/OpportunityDetail/Index?noticeUID=CO1.NTC.1279133&amp;isFromPublicArea=True&amp;isModal=true&amp;asPopupView=true</t>
  </si>
  <si>
    <t>MC-083-2020-HOMIL</t>
  </si>
  <si>
    <t>https://community.secop.gov.co/Public/Tendering/OpportunityDetail/Index?noticeUID=CO1.NTC.1285296&amp;isFromPublicArea=True&amp;isModal=true&amp;asPopupView=true</t>
  </si>
  <si>
    <t>CD-031-2020-HOMIL</t>
  </si>
  <si>
    <t>https://community.secop.gov.co/Public/Tendering/OpportunityDetail/Index?noticeUID=CO1.NTC.1319227&amp;isFromPublicArea=True&amp;isModal=true&amp;asPopupView=true</t>
  </si>
  <si>
    <t>SA-019-2020</t>
  </si>
  <si>
    <t>https://community.secop.gov.co/Public/Tendering/OpportunityDetail/Index?noticeUID=CO1.NTC.1178854&amp;isFromPublicArea=True&amp;isModal=true&amp;asPopupView=true</t>
  </si>
  <si>
    <t>SA-013-2020- HOMIL</t>
  </si>
  <si>
    <t>https://community.secop.gov.co/Public/Tendering/OpportunityDetail/Index?noticeUID=CO1.NTC.1178652&amp;isFromPublicArea=True&amp;isModal=true&amp;asPopupView=true</t>
  </si>
  <si>
    <t>MC-092-2020-HOMIL</t>
  </si>
  <si>
    <t>https://community.secop.gov.co/Public/Tendering/OpportunityDetail/Index?noticeUID=CO1.NTC.1306875&amp;isFromPublicArea=True&amp;isModal=true&amp;asPopupView=true</t>
  </si>
  <si>
    <t>CD.-030-2020-HOMIL</t>
  </si>
  <si>
    <t>https://community.secop.gov.co/Public/Tendering/OpportunityDetail/Index?noticeUID=CO1.NTC.1316719&amp;isFromPublicArea=True&amp;isModal=true&amp;asPopupView=true</t>
  </si>
  <si>
    <t>MC-093-2020-HOMIL</t>
  </si>
  <si>
    <t>https://community.secop.gov.co/Public/Tendering/OpportunityDetail/Index?noticeUID=CO1.NTC.1315313&amp;isFromPublicArea=True&amp;isModal=true&amp;asPopupView=true</t>
  </si>
  <si>
    <t>SA-025-2020-HOMIL</t>
  </si>
  <si>
    <t>https://community.secop.gov.co/Public/Tendering/OpportunityDetail/Index?noticeUID=CO1.NTC.1236308&amp;isFromPublicArea=True&amp;isModal=true&amp;asPopupView=true</t>
  </si>
  <si>
    <t>PRORROGA 1 
2020-07-16</t>
  </si>
  <si>
    <t>145-2020</t>
  </si>
  <si>
    <t>INSTRUMENTACION S.A</t>
  </si>
  <si>
    <t>MANTENIMIENTOO PPREVENTIVO Y LOS CORRECTIVOS QUE SEAN NECESARIOS INCLUIDO REPUESTOS ORIGINALES NUEVOS NO REMANUFACTURADOS PARA LOS EQUIPOS DE MARCA CARE-FUSION, AVEA Y EMBLA (VENTILADORES, EQUIPO DE FUNCION PULMONAR Y POLISOMNOGRAFIA) DE LOS SERVICIOS DE NEUMOLOGIA, TERPIA REESPIRATORIA-UCIS Y LABORATORIO DE ELECTROENEFALOGRAMA DEL HOSPITAL MILITAR CENTRAL</t>
  </si>
  <si>
    <t>CUMPLIMEINTO SGPL 10895367 -1 Y RESONSABILIDAD CIVIL LBCO 10896045-1</t>
  </si>
  <si>
    <t>NANCY CHAPARRO</t>
  </si>
  <si>
    <t>136-2020</t>
  </si>
  <si>
    <t>PROCIBERNETICA S.A</t>
  </si>
  <si>
    <t>ADQUISICION, INSTALACION Y CONFIGURACION DE TRES HSOT DE VIRTUALIZACION PARA DAR CONTINUIDAD AL ESQUEMA DE ALTA DISPONIBILIDAD DE LOS DATACENTER DEL HOSPITAL MILITAR CENTRAL</t>
  </si>
  <si>
    <t>CUMPLIMIENTO NB 100134294 (70887209)</t>
  </si>
  <si>
    <t>SA-029-2020-HOMIL</t>
  </si>
  <si>
    <t>https://community.secop.gov.co/Public/Tendering/OpportunityDetail/Index?noticeUID=CO1.NTC.1274440&amp;isFromPublicArea=True&amp;isModal=true&amp;asPopupView=true</t>
  </si>
  <si>
    <t>CD-034-2020-HOMIL</t>
  </si>
  <si>
    <t>https://community.secop.gov.co/Public/Tendering/OpportunityDetail/Index?noticeUID=CO1.NTC.1339805&amp;isFromPublicArea=True&amp;isModal=true&amp;asPopupView=true</t>
  </si>
  <si>
    <t>138-2020</t>
  </si>
  <si>
    <t>NEUROLOR S.A.S</t>
  </si>
  <si>
    <t>ALQUILER DE EQUIPO MARCO DE EXTEREOTAXIA, PARA LA REALIZACION DE PROCEDIMIENTOS NEUROQUIRURGICOS</t>
  </si>
  <si>
    <t>CUMPLIMIENTO NB-100134667 Y RESPONSABILIDAD CIVIL NB-100027224</t>
  </si>
  <si>
    <t>JUAN CARLOS LUQUE SUAREZ</t>
  </si>
  <si>
    <t>132-2020</t>
  </si>
  <si>
    <t>INCOLMEDICA S.A.S.</t>
  </si>
  <si>
    <t>ADQUISICION DE INSUMOS PARA EL PARQUEADERO PUBLICO DEL HOSPITAL MILITAR CENTRAL</t>
  </si>
  <si>
    <t>CUMPLIMIENTO 15-44-101229618</t>
  </si>
  <si>
    <t>JHON EDWIN VEGA SANTOS</t>
  </si>
  <si>
    <t>135-2020</t>
  </si>
  <si>
    <t>RP MEDICOS S.A</t>
  </si>
  <si>
    <t>SUMINISTRO DE ELEMENTOS DE CURACION (MEDULA OSEA) DESTINADOS A LA ATENCION DE PACIENTES DEL HOSPITAL MILITAR CENTRAL</t>
  </si>
  <si>
    <t>CUMPLIMIENTO 1010113404501 (01) (001)</t>
  </si>
  <si>
    <t>137-2020</t>
  </si>
  <si>
    <t>030--2020</t>
  </si>
  <si>
    <t>SUMINISTROS DE INSUMOS Y DISPOSITIVOS MEDICOS PARA PROCEDIMIENTOS DE CONSULTA Y QUIRURGICOS DEL SERVICIO DE OFTALMOLOGIA DEL HOSPITAL MILITAR CENTRAL</t>
  </si>
  <si>
    <t>CUMPLIMIENTO 14-44-101119625</t>
  </si>
  <si>
    <t>MANTENIMIENTO DE PISOS EN ESCALERAS Y RAMPA EDIFICIO FE EN LA CAUSA DEL HOSPITAL MILITAR CENTRAL NIVEL III Y IV QUE CUMPLA CON EL MARCO NORMATIVO PARA SU HABILITACION Y ACREDITACION DE DICHAS AREAS</t>
  </si>
  <si>
    <t>MC-091-2020-HOMIL</t>
  </si>
  <si>
    <t>https://community.secop.gov.co/Public/Tendering/OpportunityDetail/Index?noticeUID=CO1.NTC.1320306&amp;isFromPublicArea=True&amp;isModal=true&amp;asPopupView=true</t>
  </si>
  <si>
    <t>SA-034-2020-HOMIL</t>
  </si>
  <si>
    <t>https://community.secop.gov.co/Public/Tendering/OpportunityDetail/Index?noticeUID=CO1.NTC.1297359&amp;isFromPublicArea=True&amp;isModal=true&amp;asPopupView=true</t>
  </si>
  <si>
    <t>https://community.secop.gov.co/Public/Tendering/OpportunityDetail/Index?noticeUID=CO1.NTC.1277164&amp;isFromPublicArea=True&amp;isModal=true&amp;asPopupView=true</t>
  </si>
  <si>
    <t>SA-030-2020-HOMIL</t>
  </si>
  <si>
    <t>CONTRATACION DIRECTA</t>
  </si>
  <si>
    <t>133-2020</t>
  </si>
  <si>
    <t xml:space="preserve">MACROSEARCH S.A.S </t>
  </si>
  <si>
    <t>MANTENIMIENTO PREVENTIVO Y LOS CORRECTIVOS QUE SEAN NECESARIOS INCLUIDO EL SUMINISTRO DE REPUESTOS ORIGINALES NUEVOS NO REMANUFACTURADOS PARA LOS EQUIPOS MARCA THERMO FISHER SCIENTIFIC (PROCESADOR AUTOMATICO DE TEJIDOS, ESTACION DE MACROSCOPIA, CITOCENTRIFUGA,  CRIOSTATO ELECTRONICO Y REFRIGERADORPARA CADAVERES)  DEL SERVICIO DE PATOLOGIA DEL HOSPITAL MILITAR CENTRAL</t>
  </si>
  <si>
    <t>CUMPLIMIENTO 66-44-101000093 Y RESPONSABILIDAD CIVIL 66-40101000093</t>
  </si>
  <si>
    <t>GILBERTO ROMERO ARDILA</t>
  </si>
  <si>
    <t>139-2020</t>
  </si>
  <si>
    <t>OPTICA ALEMANA E Y H CHMIDT S.A</t>
  </si>
  <si>
    <t>SUMINISTRO DE LENTES Y MONTURAS Y LENTES DE CONTACTO PARA LOS FUNCIONARIOS DE PLANTA Y BENEFICIARIOS DEL HOSPITAL MILITAR CENTRAL</t>
  </si>
  <si>
    <t>CUMPLIMIENTO 33-46-101024702</t>
  </si>
  <si>
    <t>146-2020</t>
  </si>
  <si>
    <t>MICROSITIOS S.A.S</t>
  </si>
  <si>
    <t>CONTRATAR LOS SERVICIOS DE CONSULTA EN LA REALIZACION DE LEVANTAMIENTO DE PERFIL  DE RIESGO LAVADO DE ACTIVOS Y FINANCIACION DEL TERRORISMO (LA/FT), REALIZACION SEGMENTACION DE LOS FACTORES DE RIESGO LAFT Y DESARROLAR FORMATO DE VINCULACION O CONOCIMIENTO DE TERCEROS DE ACUERDO CON O SOLICITADO POR EL HOSPITAL MILITAR CENTRAL</t>
  </si>
  <si>
    <t>CUMPLIMIENTO 18-44-101070021</t>
  </si>
  <si>
    <t>DIEGO LUIIS BETANCOURT CORREA</t>
  </si>
  <si>
    <t>143-2020</t>
  </si>
  <si>
    <t>GRUPO EMPRESARIAL CREAR DE COLOMBIA S.A.S</t>
  </si>
  <si>
    <t>ADQUISICION, CONFIGURACION Y SOPORTE DEL SISTEMA DE CONTROL Y OPERACIÓN PARA EL SERVICIO DE IIMPRESION DEL HOSPITAL MILITAR CENTRAL</t>
  </si>
  <si>
    <t>CUMPLIMIENTO 33-44--101202775</t>
  </si>
  <si>
    <t>20200-08-06</t>
  </si>
  <si>
    <t>151-2020</t>
  </si>
  <si>
    <t>TECNOLOGIA DE HARDWARE Y SOFWARE PCTECHSOFT S.A.S</t>
  </si>
  <si>
    <t>RENOVACION DEL SOPORTE Y MANTENIMIENTO SUMINISTRO, INSTALACON Y CONFIGURACION DE NUEVAS LICENCIAS DE LA HERRAMIENTA DE SEGURIDAD INFORMATICA PCECURE, DEDICADA A LOS EQUIOS DE USUARIO FINAL DE LA RED DEL HOSPITAL ILITAR CNTRAL</t>
  </si>
  <si>
    <t>CUMPLIMIENTO 2671105 DOCUMENTO 13297170 Y RESPONSABILIDAD CIVIL 0709106-7</t>
  </si>
  <si>
    <t>https://community.secop.gov.co/Public/Tendering/OpportunityDetail/Index?noticeUID=CO1.NTC.1306141&amp;isFromPublicArea=True&amp;isModal=true&amp;asPopupView=true</t>
  </si>
  <si>
    <t>MC-087-2020-HOMIL</t>
  </si>
  <si>
    <t>MC-088-2020-HOMIL</t>
  </si>
  <si>
    <t>https://community.secop.gov.co/Public/Tendering/OpportunityDetail/Index?noticeUID=CO1.NTC.1336804&amp;isFromPublicArea=True&amp;isModal=true&amp;asPopupView=true</t>
  </si>
  <si>
    <t>https://community.secop.gov.co/Public/Tendering/OpportunityDetail/Index?noticeUID=CO1.NTC.1327409&amp;isFromPublicArea=True&amp;isModal=true&amp;asPopupView=true</t>
  </si>
  <si>
    <t>MC-097-2020-HOMIL</t>
  </si>
  <si>
    <t>MC-094-2020-HOMIL</t>
  </si>
  <si>
    <t>https://community.secop.gov.co/Public/Tendering/OpportunityDetail/Index?noticeUID=CO1.NTC.1327312&amp;isFromPublicArea=True&amp;isModal=true&amp;asPopupView=true</t>
  </si>
  <si>
    <t>CD-035-2020-HOMIL</t>
  </si>
  <si>
    <t>https://community.secop.gov.co/Public/Tendering/OpportunityDetail/Index?noticeUID=CO1.NTC.1359930&amp;isFromPublicArea=True&amp;isModal=true&amp;asPopupView=true</t>
  </si>
  <si>
    <t>152-2020</t>
  </si>
  <si>
    <t>CD-036-2020-HOMIL</t>
  </si>
  <si>
    <t>https://community.secop.gov.co/Public/Tendering/OpportunityDetail/Index?noticeUID=CO1.NTC.1360030&amp;isFromPublicArea=True&amp;isModal=true&amp;asPopupView=true</t>
  </si>
  <si>
    <t>CONTROL ONLINE S.A.S</t>
  </si>
  <si>
    <t>SERVICIO DE SOPORTE Y MANTENIMIENTO PARA LA GESTION DE INCIDENTES Y ACTUALIZACION DE LOS MODULOS LICENCIADOS DE GESTOR DOCUMENTAL  Y EL SISTEMA DE GESTION DE CALIDAD, INCLUIDO CERTIFICADO SSL PARA EL HOSPITAL MILITAR CENTRAL</t>
  </si>
  <si>
    <t>CUMPLIMIENTO 33-44-101203006 Y RESPONSABILIDAD 33-40-101059839</t>
  </si>
  <si>
    <t>FELIIX ANTONIO PALACIOS</t>
  </si>
  <si>
    <t>IMPULSORES INTERNACIONALES S.A.S</t>
  </si>
  <si>
    <t>SUMINISTRO DE PROTECTORES AUDITIVOS DESECHABLES, ELECTRODOS PARA RESONANCIA MAGNETICA, GEL DE ELECTROCONDUCCION, PAPEL PARA ECOGRAFIA DE ALTA DENSIDAD Y FIJADOR CITOLOGICO EN SPRAY PARA EL SERVICIO DE IIMAGENES DIAGNOSTICAS DEL HOSPITAL MILITAR CENTRAL</t>
  </si>
  <si>
    <t>CUMPLIMIENTO NB 100134914</t>
  </si>
  <si>
    <t>147-2020</t>
  </si>
  <si>
    <t>RIESGO DE FRACTURA</t>
  </si>
  <si>
    <t>CONTRATACION DE LA PRESTACION DE SERVICIOS DE SALUD PARA LA REALIZACION DE ESTUDIOS DE ALERGIA MEDIANTE EL EMPLEO DE PRUEBAS CUTANEAS DE PUNCION PRICK TEST, PRUEBAS DE PARCHE O EPICUTANEA Y REALIZACION DE INMUNOTERAPIA ESPECIFICA CON ALERGENOS, REQUERIDOS CON EL OBJETO DE MEJORAR LOS PROCESOS DE DIAGNOSTICO, TRATAMIENTO DE PATOLOGIAS ALERGICAS E INMUNOLOGICAS Y CONSULTA AMBULATORIA DE ALERGOLOGIA E INMUNOLOGIA PARA PACIENTES PEDIATRICOS Y ADULTOS DEL HOSPITAL MILITAR CENTRAL</t>
  </si>
  <si>
    <t>CUMPLIMIENTO NB - 100135151 Y RESPONSABILIDAD CIVIL NB 100027352</t>
  </si>
  <si>
    <t xml:space="preserve">MYRIAM LUCIA AVILA </t>
  </si>
  <si>
    <t>144-2020</t>
  </si>
  <si>
    <t>PHARMACEUTICAL SUPPLY CHAIN S.A.S</t>
  </si>
  <si>
    <t>ADQUISICION DE TUBOS COLORIMETRICOS PARA EL ANALISIS DE CONTROL DE CALIDAD DE AIRE MEDICINAL EN PRODUCCION  Y EN PUNTOS DE USO EN EL HOSPITAL MILITAR CENTRAL</t>
  </si>
  <si>
    <t>ELIAS MORA VARGS</t>
  </si>
  <si>
    <t>156-2020</t>
  </si>
  <si>
    <t>COMCI LTDA</t>
  </si>
  <si>
    <t>CONTROL DE CALIDAD DE PRUEBA DE PRECISION DE LOS ACTIVIMETROS MARCA CAPINTEC MODELO CRC - 15 R MOD 2200 SERIE 158607 Y BIODEX ATOMLAB CHAMBER SERIE 226288003</t>
  </si>
  <si>
    <t>CUMPLIMIENTO BCH 100010217 CERTIFICADO 97032222 Y RESPONSABILIDAD CIVIL BCH 100001565 CERTIFICADO 97032223</t>
  </si>
  <si>
    <t>158-2020</t>
  </si>
  <si>
    <t>EVALUA SALUD IPS S.A.S</t>
  </si>
  <si>
    <t>PRESTACIÓN DE SERVICIOS DE SALUD PARA LA REALIZACIÓN DE LOS EXÁMENES MÉDICOS OCUPACIONALES (INGRESOS, EGRESOS, PERIÓDICOS, CAMBIO DE OCUPACIÓN Y POST-INCAPACIDAD), ELABORACIÓN DE CONCEPTOS DE APTITUD PARA TRABAJOS DE ALTO RIESGO, REALIZACIÓN DE ANÁLISIS DE PUESTOS DE TRABAJO CON SU RESPECTIVO INFORME Y LOS CORRESPONDIENTES PARACLÍNICOS DE ACUERDO AL RIESGO DE LOS ASPIRANTES Y EMPLEADOS DEL HOSPITAL MILITAR CENTRAL CON PERIODICIDAD ANUAL</t>
  </si>
  <si>
    <t>CUMPLIMIENTO CVA -100000205 Y RESPONSABILIDAD CIVIL CVA-100000091</t>
  </si>
  <si>
    <t>154-2020</t>
  </si>
  <si>
    <t>CERTICAMARA</t>
  </si>
  <si>
    <t>ADQQUISICION DE CERTIFICADOS DIGITALES TOKEN PARA REALIZAR LOS REQUISITOS DE SIIF NACION II DEL HOSPTAL MILITAR CENTRAL</t>
  </si>
  <si>
    <t>CUMPLIMIENTO 21-44-101323131</t>
  </si>
  <si>
    <t>MARTHA JANETH VARGAS</t>
  </si>
  <si>
    <t>148-2020</t>
  </si>
  <si>
    <t>LABTRONICS S.A.S</t>
  </si>
  <si>
    <t>SUMINISTRO DE INSUMOS Y REACTIVOS PARA REALIZAR TECNICAS INMUNOHISTOQUIMICA, ESTUDIOS DE CITOGENETICA CONVENCIONAL Y BIOLOGIA MOLECULAR Y PCR PARA ENFERMEDADES TUMORALES Y METABOLICAS (LOTES 1 Y 4)</t>
  </si>
  <si>
    <t>CUMPLIMIENTO 2671978-3 (13298374)</t>
  </si>
  <si>
    <t>149-2020</t>
  </si>
  <si>
    <t>BIOCOL LTDA</t>
  </si>
  <si>
    <t>SUMINISTRO DE INSUMOS Y REACTIVOS PARA REALIZAR TECNICAS INMUNOHISTOQUIMICA, ESTUDIOS DE CITOGENETICA CONVENCIONAL Y BIOLOGIA MOLECULAR Y PCR PARA ENFERMEDADES TUMORALES Y METABOLICAS (LOTE 2)</t>
  </si>
  <si>
    <t>CUMPLIMIENTO 12-44-101197554</t>
  </si>
  <si>
    <t>150-2020</t>
  </si>
  <si>
    <t>BIO INSTRUMENTS S.A</t>
  </si>
  <si>
    <t>SUMINISTRO DE INSUMOS Y REACTIVOS PARA REALIZAR TECNICAS INMUNOHISTOQUIMICA, ESTUDIOS DE CITOGENETICA CONVENCIONAL Y BIOLOGIA MOLECULAR Y PCR PARA ENFERMEDADES TUMORALES Y METABOLICAS (LOTE 5 Y 6)</t>
  </si>
  <si>
    <t>CUMPLIMIENTO 21-44-101328812</t>
  </si>
  <si>
    <t>155-2020</t>
  </si>
  <si>
    <t>ARC ANALISIS S.A.S</t>
  </si>
  <si>
    <t>CUMPLIMIENTO 15-44-101230542</t>
  </si>
  <si>
    <t>142-2020</t>
  </si>
  <si>
    <t xml:space="preserve">CMT </t>
  </si>
  <si>
    <t>MANTENIMIENTO CORRECTIVO INCLUYENDO SUMINISTRO E INSTALACION DE REPUESTOS ORIGINALES NUEVOS NO REMANUFACTURADOS DEL SISTEMA LLAMADO DE ENFERMERIA CON REFERENCIA LE-128 DESTINADO AL HOSPITAL MILITAR CENTRAL</t>
  </si>
  <si>
    <t>CUMPLIMIENTO 376-47-994000013097 Y RESPONSABILIDAD CIVIL 376-74-994000003440</t>
  </si>
  <si>
    <t>153-2020</t>
  </si>
  <si>
    <t>SUMISOF S.A.S</t>
  </si>
  <si>
    <t>SUMINISTRO DE BOLSAS PARAEL MANEJO DE CADAVEREES PARA EL AREA DE LA MORGUE DEL SERVICIO DE PATOLOGIA</t>
  </si>
  <si>
    <t>CUMPLIMIENTO 11-44-101155457</t>
  </si>
  <si>
    <t>MARIA HELENA ASTORQUIZA CHAVEZ</t>
  </si>
  <si>
    <t>159-2020</t>
  </si>
  <si>
    <t>LM INSTRUMENTS S.A</t>
  </si>
  <si>
    <t>SUMINISTRO DE ELEMENTOS  DE CURACION (FILTRO ANTIBACTERIAL, INTERCAMBIADOR DE CALOR) DESTINADOS A LA ATENCION DE PACIENTES DEL HOSPITAL MILITAR CENTRAL</t>
  </si>
  <si>
    <t>CUMPLIMIENTO 1522123821801 CERTIFICADO 01</t>
  </si>
  <si>
    <t>157-2020</t>
  </si>
  <si>
    <t>DIIDACTICOS Y LLIROS DIDACLIBROS LTDA</t>
  </si>
  <si>
    <t>ADQUISICION DE AYUDAS DIDACTICAS PARA LA CAPACITACION DE ESTUDIANTES DE LA ESCUELA DE ENFERMERIA DEL HOSPITAL MILITAR CENTRAL</t>
  </si>
  <si>
    <t>CUMPLIMIENTO 17-44-101186394</t>
  </si>
  <si>
    <t xml:space="preserve">JULIETA BARRERA CORONADO </t>
  </si>
  <si>
    <t>MC-075-2020-HOMIL</t>
  </si>
  <si>
    <t>https://community.secop.gov.co/Public/Tendering/OpportunityDetail/Index?noticeUID=CO1.NTC.1305845&amp;isFromPublicArea=True&amp;isModal=true&amp;asPopupView=true</t>
  </si>
  <si>
    <t>MC-082-2020-HOMIL</t>
  </si>
  <si>
    <t>https://community.secop.gov.co/Public/Tendering/OpportunityDetail/Index?noticeUID=CO1.NTC.1337135&amp;isFromPublicArea=True&amp;isModal=true&amp;asPopupView=true</t>
  </si>
  <si>
    <t>SA-032-2020-HOMIL</t>
  </si>
  <si>
    <t>https://community.secop.gov.co/Public/Tendering/OpportunityDetail/Index?noticeUID=CO1.NTC.1290513&amp;isFromPublicArea=True&amp;isModal=true&amp;asPopupView=true</t>
  </si>
  <si>
    <t>https://community.secop.gov.co/Public/Tendering/OpportunityDetail/Index?noticeUID=CO1.NTC.1275071&amp;isFromPublicArea=True&amp;isModal=true&amp;asPopupView=true</t>
  </si>
  <si>
    <t>SA-026-2020-HOMIL</t>
  </si>
  <si>
    <t>MC-113-2020-HOMIL</t>
  </si>
  <si>
    <t>https://community.secop.gov.co/Public/Tendering/OpportunityDetail/Index?noticeUID=CO1.NTC.1355209&amp;isFromPublicArea=True&amp;isModal=true&amp;asPopupView=true</t>
  </si>
  <si>
    <t>MC-086-2020-HOMIL</t>
  </si>
  <si>
    <t>https://community.secop.gov.co/Public/Tendering/OpportunityDetail/Index?noticeUID=CO1.NTC.1296501&amp;isFromPublicArea=True&amp;isModal=true&amp;asPopupView=true</t>
  </si>
  <si>
    <t>MC-111-2020-HOMIL</t>
  </si>
  <si>
    <t>MC-102-2020-HOMIL</t>
  </si>
  <si>
    <t>https://community.secop.gov.co/Public/Tendering/OpportunityDetail/Index?noticeUID=CO1.NTC.1359601&amp;isFromPublicArea=True&amp;isModal=true&amp;asPopupView=true</t>
  </si>
  <si>
    <t>https://community.secop.gov.co/Public/Tendering/OpportunityDetail/Index?noticeUID=CO1.NTC.1352245&amp;isFromPublicArea=True&amp;isModal=true&amp;asPopupView=true</t>
  </si>
  <si>
    <t>MC-123-2020-HOMIL</t>
  </si>
  <si>
    <t>https://community.secop.gov.co/Public/Tendering/OpportunityDetail/Index?noticeUID=CO1.NTC.1381807&amp;isFromPublicArea=True&amp;isModal=true&amp;asPopupView=true</t>
  </si>
  <si>
    <t>SA-033-2020-HOMIL</t>
  </si>
  <si>
    <t>https://community.secop.gov.co/Public/Tendering/OpportunityDetail/Index?noticeUID=CO1.NTC.1297817&amp;isFromPublicArea=True&amp;isModal=true&amp;asPopupView=true</t>
  </si>
  <si>
    <t>MC-066.2020-HOMIL</t>
  </si>
  <si>
    <t>https://community.secop.gov.co/Public/Tendering/OpportunityDetail/Index?noticeUID=CO1.NTC.1296920&amp;isFromPublicArea=True&amp;isModal=true&amp;asPopupView=true</t>
  </si>
  <si>
    <t>PRÓRROGA 01 25/06/2020
PRORROGA 2
2020-07-31</t>
  </si>
  <si>
    <t>169-2020</t>
  </si>
  <si>
    <t>161-2020</t>
  </si>
  <si>
    <t>CORPORACION SINDROME DE DOWN</t>
  </si>
  <si>
    <t>PRESTACION DE SERVICIOS PROFESIONALES EN TERAPIAS INTEGRALES E INTERDISCIPLINARIAS MENSUALES PARA PCIENTES DEL PROGRAMA DE ATENCION DE NIÑOS Y ADOLESCENTES CON DISCAPACIDAD MOTORA, COGNITIVA, SENSORIAL Y MULTIPLE DEL HOSPITAL MILITAR CENTRAL</t>
  </si>
  <si>
    <t>CUMPLIMIENTO 21-44-101330396</t>
  </si>
  <si>
    <t>GRACIELA DEL PILAR GURERRERO</t>
  </si>
  <si>
    <t>CARLOS ANDRES CORREDOR SILVA</t>
  </si>
  <si>
    <t>PRESTACION DE SERVICIOS PROFESIONALES DE UN MEDICO RADIOLOGO PARA EL HOSPITAL MILITAR CENTRAL</t>
  </si>
  <si>
    <t>170-2020</t>
  </si>
  <si>
    <t>JUAN MANUEL IVEROS CARREÑO</t>
  </si>
  <si>
    <t>PRESTACION DE SERVICIOS PROFESIONALES DE UN MEDICO ESPECIALISTA EN RADIOLOGIA CON EXPERIENCIA EN INTERVENCIONISMO GENERAL Y VASCULAR  PARA EL HOSPITAL MILITAR CENTRAL</t>
  </si>
  <si>
    <t>166-2020</t>
  </si>
  <si>
    <t>AMBICOL - SERVICES S.A.S</t>
  </si>
  <si>
    <t>SERVICIO DE LAVADO Y DESINFECCION DE TANQUES DE ALMACENAMIENTO DE AGUA POTABLE DEL HOSPITAL MILITAR CENTRAL CON ANALISIS FISICO - QUIMICO Y MICROBIOLOGICO</t>
  </si>
  <si>
    <t>CUMPLIMIENTO 21-46-101017254 Y RESPONSABILIDAD CIVIL 21-54-101001529</t>
  </si>
  <si>
    <t>164-2020</t>
  </si>
  <si>
    <t>BAYER S.A</t>
  </si>
  <si>
    <t>SUMINISTRO DE LOS MEDIOS DE CONTRASTE PARA LA REALIZACION DE PROCEDIMIENTOS DE RESONANCIA MAGNETICA, TOMOGRAFIA COMPUTARIZADA Y ESTUDIOS ESPECIALES ENTRE OTROS</t>
  </si>
  <si>
    <t>CUMPLIMIENTO NB - 100136384 CERTIFICADO 70898696 RESPONSABILIDAD CIVIL NB 100027671 CERTIFICADO 70898694</t>
  </si>
  <si>
    <t>160-2020</t>
  </si>
  <si>
    <t>SUMINISTRO DE GAFAS DE PROTECCION BIOLOGICA PARA LOS TRABAJADORES ASISTENCIALES EXPUESTOS A RIESGO BIOLOGICO EN EL HOSPITAL MILITAR CENTRAL</t>
  </si>
  <si>
    <t>CUMPLIMIENTO 21-44-101330136</t>
  </si>
  <si>
    <t>PRORROGA 1
2020-08-31</t>
  </si>
  <si>
    <t>MC-115-2020-HOMIL</t>
  </si>
  <si>
    <t>https://community.secop.gov.co/Public/Tendering/OpportunityDetail/Index?noticeUID=CO1.NTC.1361021&amp;isFromPublicArea=True&amp;isModal=true&amp;asPopupView=true</t>
  </si>
  <si>
    <t>CD-033-2020-HOMIL</t>
  </si>
  <si>
    <t>https://community.secop.gov.co/Public/Tendering/OpportunityDetail/Index?noticeUID=CO1.NTC.1362972&amp;isFromPublicArea=True&amp;isModal=true&amp;asPopupView=true</t>
  </si>
  <si>
    <t>https://community.secop.gov.co/Public/Tendering/OpportunityDetail/Index?noticeUID=CO1.NTC.1413669&amp;isFromPublicArea=True&amp;isModal=true&amp;asPopupView=true</t>
  </si>
  <si>
    <t>CD-043-2020-HOMIL</t>
  </si>
  <si>
    <t>CD-037-2020-HOMIL</t>
  </si>
  <si>
    <t>https://community.secop.gov.co/Public/Tendering/OpportunityDetail/Index?noticeUID=CO1.NTC.1413670&amp;isFromPublicArea=True&amp;isModal=true&amp;asPopupView=true</t>
  </si>
  <si>
    <t>MC-116-2020-HOMIL</t>
  </si>
  <si>
    <t>https://community.secop.gov.co/Public/Tendering/OpportunityDetail/Index?noticeUID=CO1.NTC.1378223&amp;isFromPublicArea=True&amp;isModal=true&amp;asPopupView=true</t>
  </si>
  <si>
    <t>SA-027-2020-HOMIL</t>
  </si>
  <si>
    <t>https://community.secop.gov.co/Public/Tendering/OpportunityDetail/Index?noticeUID=CO1.NTC.1288400&amp;isFromPublicArea=True&amp;isModal=true&amp;asPopupView=true</t>
  </si>
  <si>
    <t>165-2020</t>
  </si>
  <si>
    <t>INVERSIONES AJOVECO S.A</t>
  </si>
  <si>
    <t>CUMPLIMIENTO 1000170396701 CERTIFICADO 001 RESPONSABILIDAD CIVIL 1000100926001 CERTIFICADO 01</t>
  </si>
  <si>
    <t>172-2020</t>
  </si>
  <si>
    <t>SUMINISTRO DE INSUMOS MÉDICO-QUIRÚRGICOS (BLOQUEDORES PULMONARES, CUCHILLAS URETROTOMOS, SOPORES PARA AGUJAS Y CATETER DOBLE J PEDIATRICOS) REQUERIDOS PARA LA REALIZACIÓN DEL PROGRAMA QUIRÚRGICO EN SALAS DE CIRUGÍA DEL HOSPITAL MILITAR CENTRAL</t>
  </si>
  <si>
    <t>CUMPLIMIENTO 1010113426901 CERTIFICADO 1</t>
  </si>
  <si>
    <t>174-2020</t>
  </si>
  <si>
    <t>BIOTRONITECH COLOMBIA S.A</t>
  </si>
  <si>
    <t>CUMPLIMIENTO 400028887</t>
  </si>
  <si>
    <t>140-2020</t>
  </si>
  <si>
    <t>171-2020</t>
  </si>
  <si>
    <t>FUNDACION CARDIOINFANTIL - INSTITUTO DE CARDIOLOGIA</t>
  </si>
  <si>
    <t>PRESTACION DE SERVICIOS DE SALUD PARA REALIZAR PROCEDIMIENTOS DE TRASPLANTE DE ORGANOS, PARA EL TRATAMIENTO INTEGRAL DE LOS USUARIOS DE LAS FUERZAS MILITARES</t>
  </si>
  <si>
    <t>CUMPLIMIENTO 15-44-101231234 Y RESPONSABILIDAD CIVIL 15-40-101065913</t>
  </si>
  <si>
    <t>CAROLINA GUARIN VILLABON</t>
  </si>
  <si>
    <t>173-2020</t>
  </si>
  <si>
    <t>AI BIOSEGURIDAD LTDA</t>
  </si>
  <si>
    <t>CUMPLIMIENTO 33-44-101203977</t>
  </si>
  <si>
    <t>JEIMY KATHERIN MARTINEZ BAHAMON</t>
  </si>
  <si>
    <t>178-2020</t>
  </si>
  <si>
    <t>MILMEDICAL EQUIPOS S.A.S</t>
  </si>
  <si>
    <t xml:space="preserve">MANTENIMIENTO PREVENTIVO (AFILADO, AJUSTE LUBRICACION Y DESMANCHADO) Y MANTENIMIENTO CORRECTIVO INCLUIDOS REPUESTOS NO REMANUFACTURADOS PARA LAS UNIDADES DE INSTRUMENTAL QUIRURGICO BASICO Y ESPECIALIZADO PARA LAS SALAS DE CIRUGIA </t>
  </si>
  <si>
    <t>CUMPLIMIENTO 64-44-101019516 ANEXO 1</t>
  </si>
  <si>
    <t>121-2020</t>
  </si>
  <si>
    <t>VYGON COLOMBIA S.A</t>
  </si>
  <si>
    <t>SUMINISTRO DE AGUJAS CON ALAS ADULTO Y PEDIATRICO DESTINADOS A LA ATENCION DE PACIENTES DEL HOSPITAL MILITAR CENTRAL</t>
  </si>
  <si>
    <t>CUMPLIMIENTO 21-44-101328730 ANEXO 1 Y RESPONSABILIDAD CIVIL 21-40-101125764 ANEXO 1</t>
  </si>
  <si>
    <t>175-2020</t>
  </si>
  <si>
    <t>TM MEDICAS S.A</t>
  </si>
  <si>
    <t>CUMPLIMIENTO 2707707 - 1 DOCMENTO 13337509</t>
  </si>
  <si>
    <t>KAROLINA BLANCO FERREIRA</t>
  </si>
  <si>
    <t>167-2020</t>
  </si>
  <si>
    <t>GRUPO  TITANIUM S.A.S</t>
  </si>
  <si>
    <t>CUMPLIMIENTO 21-44-101330341 Y RESPONSABILIDAD CIVIL 21-40-101153525</t>
  </si>
  <si>
    <t>ADICION 1
2020-09-01</t>
  </si>
  <si>
    <t>162-2020</t>
  </si>
  <si>
    <t>PRESTACION DE SERVICIOS PROFESIONALES ESPECIALIZADOS EN CIRUGIA CARDIOVASCULAR QUE NO SE REALICEN EN LA INSTITUCION</t>
  </si>
  <si>
    <t>CUMPLIMIENTO AA208978 Y RESPONSABILIDA CIVIL AA208979</t>
  </si>
  <si>
    <t>LADYS IZQUIERDO BORRERO</t>
  </si>
  <si>
    <t>163-2020</t>
  </si>
  <si>
    <t>SEGURIDAD PERCOL LTDA</t>
  </si>
  <si>
    <t>MANTENIMIENTO PREVENTIVO Y CORRECTIVO INCLUYENDO REPUESTOS ORIGINALES NUEVOS NO REMANUFACTURADOS PARA LAS PUERTAS CORTAFUEGO DEL HOSPITAL MILITAR CENTRAL</t>
  </si>
  <si>
    <t>CUMPLIMIENTO 15-44-101230967 Y RESPONSABILIDAD CIVIL 15-40-101065820</t>
  </si>
  <si>
    <t>PRORROGA 1
2020-08-14
PRORROGA 1
2020-09-04</t>
  </si>
  <si>
    <t>181-2020</t>
  </si>
  <si>
    <t>CIACOMEQ S.A.S</t>
  </si>
  <si>
    <t>SUMINISTRO DE ELEMENTOS E INSUMOS PARA EL LAVADO Y DESINFECCION DE PRENDAS HOSPITALARIAS EN EL HOSPITAL MILITAR CENTRAL</t>
  </si>
  <si>
    <t>CUMPLIMIENTO 2710981-4 (13340080)</t>
  </si>
  <si>
    <t>141-2020</t>
  </si>
  <si>
    <t>PRESTACION DE SERVICIO</t>
  </si>
  <si>
    <t>I SECURE S.A.S</t>
  </si>
  <si>
    <t>CUMPLIMIENTO 980-47-994000014216 Y RESPONSABILIDAD CIVIL 98074994000006651</t>
  </si>
  <si>
    <t>SERVICIO DE DOSIMETRIA PERSONAL PARA EL SEGUIMIENTO DE LAS DOSIS RECIBIDAS POR LOS TRABAJADORES OCUPACIONALMENTE EXPUESTOS A RADIACIONES IONIZANTES</t>
  </si>
  <si>
    <t>183-2020</t>
  </si>
  <si>
    <t>MAURICIO ALVAREZ TENJO</t>
  </si>
  <si>
    <t>PRORROGA 1
2020-09-07</t>
  </si>
  <si>
    <t>180-2020</t>
  </si>
  <si>
    <t>NESTOR FIDEL RODRIGUEZ RODRIGUEZ</t>
  </si>
  <si>
    <t>MANTENIMIENTO PREVENTIVO Y CORRECTIVO ANUAL  DE CINCO EQUIPOS DE IMPRESIÓN DE LA IMPRENTA DEL HOSPITAL MILITAR CENTRAL, INCLUYENDO EL SUMINISTRO DE REPUESTOS Y MANO DE OBRA QUE SEAN NECESARIOS (IMPRESORAS LOTOGRAFICAS FUJI, DAVINSON, GUILLOTINA, QUEMADOR DE PLANCHA Y CAMARA NUARC</t>
  </si>
  <si>
    <t>CUMPLIMIENTO 66-44-101000251 Y RESPONSABILIDAD CIVIL 66-40-101000103</t>
  </si>
  <si>
    <t>VICTOR ALFONSO BEJARANO CARDENAS</t>
  </si>
  <si>
    <t>186-2020</t>
  </si>
  <si>
    <t>INTEGRACION Y ADECUACION DE FUNCIONALIDADES PARA EL SISTEMA DE INFORMACION MISIONAL DEL HOSPITAL MILITAR CENTRAL</t>
  </si>
  <si>
    <t>CUMPLIMIENTO SGPL 11317898-1</t>
  </si>
  <si>
    <t>SISTEMAS Y ASESORIAS DE COLOMBIA LTDA  "SYAC"</t>
  </si>
  <si>
    <t>185-2020</t>
  </si>
  <si>
    <t>CONSTRUCTORES JEP S.A.S</t>
  </si>
  <si>
    <t>LA CONTRATACION DEL MANTENIMIENTO Y ADECUACION DE LAS AREAS DE LABORATORIO CLINICO UBICADAS EN EL TERCER PISO DEL HOSPITAL MILITAR CENTRAL NIVEL III, QUE CUMPLA CON EL MARCO NORMATIVO PARA SU HABILITACION Y ACREDITACION DE DICHAS AREAS</t>
  </si>
  <si>
    <t>CUMPLIMIENTO 11-44-101156773 Y RESPONSABILIDAD CIVIL 11-40-101037748</t>
  </si>
  <si>
    <t xml:space="preserve">SELECCIÓN ABREVIADA DE MENOR CUANTIA </t>
  </si>
  <si>
    <t>MC-079-2020-HOMIL</t>
  </si>
  <si>
    <t>https://community.secop.gov.co/Public/Tendering/OpportunityDetail/Index?noticeUID=CO1.NTC.1298429&amp;isFromPublicArea=True&amp;isModal=true&amp;asPopupView=true</t>
  </si>
  <si>
    <t>MC-095-2020-HOMIL</t>
  </si>
  <si>
    <t>https://community.secop.gov.co/Public/Tendering/OpportunityDetail/Index?noticeUID=CO1.NTC.1336961&amp;isFromPublicArea=True&amp;isModal=true&amp;asPopupView=true</t>
  </si>
  <si>
    <t>MC-120-2020-HOMIL</t>
  </si>
  <si>
    <t>https://community.secop.gov.co/Public/Tendering/OpportunityDetail/Index?noticeUID=CO1.NTC.1381714&amp;isFromPublicArea=True&amp;isModal=true&amp;asPopupView=true</t>
  </si>
  <si>
    <t>MC-127-2020-HOMIL</t>
  </si>
  <si>
    <t>https://community.secop.gov.co/Public/Tendering/OpportunityDetail/Index?noticeUID=CO1.NTC.1391743&amp;isFromPublicArea=True&amp;isModal=true&amp;asPopupView=true</t>
  </si>
  <si>
    <t>MC-119-2020-HOMIL</t>
  </si>
  <si>
    <t>MC-132- 2020-HOMIL</t>
  </si>
  <si>
    <t>https://community.secop.gov.co/Public/Tendering/OpportunityDetail/Index?noticeUID=CO1.NTC.1399725&amp;isFromPublicArea=True&amp;isModal=true&amp;asPopupView=true</t>
  </si>
  <si>
    <t>https://community.secop.gov.co/Public/Tendering/OpportunityDetail/Index?noticeUID=CO1.NTC.1393046&amp;isFromPublicArea=True&amp;isModal=true&amp;asPopupView=true</t>
  </si>
  <si>
    <t>MC-140-2020-HOMIL</t>
  </si>
  <si>
    <t>https://community.secop.gov.co/Public/Tendering/OpportunityDetail/Index?noticeUID=CO1.NTC.1414819&amp;isFromPublicArea=True&amp;isModal=true&amp;asPopupView=true</t>
  </si>
  <si>
    <t>CD-045-2020-HOMIL</t>
  </si>
  <si>
    <t>https://community.secop.gov.co/Public/Tendering/OpportunityDetail/Index?noticeUID=CO1.NTC.1432310&amp;isFromPublicArea=True&amp;isModal=true&amp;asPopupView=true</t>
  </si>
  <si>
    <t>CD-046-2020-HOMIL</t>
  </si>
  <si>
    <t>https://community.secop.gov.co/Public/Tendering/OpportunityDetail/Index?noticeUID=CO1.NTC.1431916&amp;isFromPublicArea=True&amp;isModal=true&amp;asPopupView=true</t>
  </si>
  <si>
    <t>https://community.secop.gov.co/Public/Tendering/OpportunityDetail/Index?noticeUID=CO1.NTC.1325447&amp;isFromPublicArea=True&amp;isModal=true&amp;asPopupView=true</t>
  </si>
  <si>
    <t>SA-035-2020-HOMIL</t>
  </si>
  <si>
    <t>SA-016-2020-HOMIL</t>
  </si>
  <si>
    <t>https://community.secop.gov.co/Public/Tendering/OpportunityDetail/Index?noticeUID=CO1.NTC.1320061&amp;isFromPublicArea=True&amp;isModal=true&amp;asPopupView=true</t>
  </si>
  <si>
    <t>SAS-037-2020-HOMIL</t>
  </si>
  <si>
    <t>https://community.secop.gov.co/Public/Tendering/OpportunityDetail/Index?noticeUID=CO1.NTC.1330246&amp;isFromPublicArea=True&amp;isModal=true&amp;asPopupView=true</t>
  </si>
  <si>
    <t>184-2020</t>
  </si>
  <si>
    <t>SERVICIO DE SOPORTE Y MANTENIMIENTO PARA LA PÁGINA WEB WWW.HOSPITALMILITAR.GOV.CO E INTRANET CORPORATIVA DEL HOSPITAL MILITAR CENTRAL</t>
  </si>
  <si>
    <t>CUMPLIMIENTO 18-44-101070897 Y RESPONSABILIDAD CIVIL 18-40-101048536</t>
  </si>
  <si>
    <t>MARISOL RUBIANO CASAS</t>
  </si>
  <si>
    <t>199-2020</t>
  </si>
  <si>
    <t>ADQUISICION DE INSTRUMENTAL QUIRURGICO PARA EL SERVICIO DE GINECOLOGIA Y OBSTETRICIA DEL HOSPITAL MILITAR CENTRAL</t>
  </si>
  <si>
    <t>CUMPLIMIENTO 400029441</t>
  </si>
  <si>
    <t>IVONNE DIAZ YAMAL</t>
  </si>
  <si>
    <t>177-2020</t>
  </si>
  <si>
    <t>PROFESIONALES GINECOLOGICOS S.A PROGYNE S.A</t>
  </si>
  <si>
    <t>MANTENIMIENTO PREVENTIVO Y CORRECTIVO QUE SEAN NECESARIOS, SUMINISTRO DE REPUESTOS, ACCESORIOS, INSUMOS Y CONSUMIBLES ORIGINALES NUEVOS NO REMANUFACTURADOS PARA LA CAMARA DE RADIACION ULTRAVIOLETA FOUVA DEL SERVICIO DE DERMATOLOGIA DEL HOSPITAL MILITAR CENTRAL</t>
  </si>
  <si>
    <t>CUMPLIMIENTO 2721951-0 DOCUMENTO 133551185 Y RESPONSABILIDAD CIVIL 0717487-1 DOCUMENTO 13345786</t>
  </si>
  <si>
    <t>182-2020</t>
  </si>
  <si>
    <t>ADQUISICIÓN DE INSUMOS PARA EL ÁREA DE TERAPIA OCUPACIONAL QUE SE REQUIEREN PARA LA ELABORACION DE FERULAS COMO PARTE DE LA INTERVENCIÓN TERAPÉUTICA COADYUVANTE DE PROCESOS QUIRÚRGICOS QUE SON REMITIDOS AL AREA DE TERAPIA OCUPACIONAL DEL HOSPITAL MILITAR CENTRAL</t>
  </si>
  <si>
    <t>ZANNA S.A.S</t>
  </si>
  <si>
    <t>CUMPLIMIENTO 11-46-101015105</t>
  </si>
  <si>
    <t xml:space="preserve">CARMEN TERESA ESQUIVIA PAJARO </t>
  </si>
  <si>
    <t>203-2020</t>
  </si>
  <si>
    <t>INDUSTRIAS LUVFRANK S.A.S</t>
  </si>
  <si>
    <t>ADQUISICIÓN DE PRODUCTOS DE ASEO Y LIMPIEZA PARA LOS VEHÍCULOS DEL PARQUE AUTOMOTOR DE PROPIEDAD DEL ESTABLECIMIENTO PUBLICO HOSPITAL MILITAR CENTRAL</t>
  </si>
  <si>
    <t>CUMPLIMIENTO 2731791-1 DOCUMENTO 13361359</t>
  </si>
  <si>
    <t>194-2020</t>
  </si>
  <si>
    <t>SUMINISTRO E INSTALACION DE SISTEMA DE CONTROL  DE AVES EN EDIFICIO PRINCIPAL, EDIFICIO FE EN LA CAUSA, EDIFICIO IMÁGENES DIAGNOSTICAS Y EDIFICIO DE MANTENIMIENTO  DEL HOSPITAL MILITAR CENTRAL</t>
  </si>
  <si>
    <t xml:space="preserve">CUMPLIMIENTO 21-46-101017823 Y RESPONSABILIDA DCIVIL 21-54-101001601 </t>
  </si>
  <si>
    <t>VALOR REDUCCION</t>
  </si>
  <si>
    <t>VALOR ADICION</t>
  </si>
  <si>
    <t xml:space="preserve">PLAZO DE EJECUCION PRORROGADO EN MESES </t>
  </si>
  <si>
    <t>MC-124-2020-HOMIL</t>
  </si>
  <si>
    <t>MC-144-2020-HOMIL</t>
  </si>
  <si>
    <t>SA-040-2020-HOMIL</t>
  </si>
  <si>
    <t>MC-133-2020-HOMIL</t>
  </si>
  <si>
    <t>CD-041-2020-HOMIL</t>
  </si>
  <si>
    <t>SA-036-2020-HOMIL</t>
  </si>
  <si>
    <t>https://community.secop.gov.co/Public/Tendering/OpportunityDetail/Index?noticeUID=CO1.NTC.1424503&amp;isFromPublicArea=True&amp;isModal=true&amp;asPopupView=true</t>
  </si>
  <si>
    <t>https://community.secop.gov.co/Public/Tendering/OpportunityDetail/Index?noticeUID=CO1.NTC.1437500&amp;isFromPublicArea=True&amp;isModal=true&amp;asPopupView=true</t>
  </si>
  <si>
    <t>https://community.secop.gov.co/Public/Tendering/OpportunityDetail/Index?noticeUID=CO1.NTC.1363626&amp;isFromPublicArea=True&amp;isModal=true&amp;asPopupView=true</t>
  </si>
  <si>
    <t>https://community.secop.gov.co/Public/Tendering/OpportunityDetail/Index?noticeUID=CO1.NTC.1404699&amp;isFromPublicArea=True&amp;isModal=true&amp;asPopupView=true</t>
  </si>
  <si>
    <t>https://community.secop.gov.co/Public/Tendering/OpportunityDetail/Index?noticeUID=CO1.NTC.1383737&amp;isFromPublicArea=True&amp;isModal=true&amp;asPopupView=true</t>
  </si>
  <si>
    <t>https://community.secop.gov.co/Public/Tendering/OpportunityDetail/Index?noticeUID=CO1.NTC.1325201&amp;isFromPublicArea=True&amp;isModal=true&amp;asPopupView=true</t>
  </si>
  <si>
    <t>MC-77-2020-HOMIL</t>
  </si>
  <si>
    <t>https://community.secop.gov.co/Public/Tendering/OpportunityDetail/Index?noticeUID=CO1.NTC.1432413&amp;isFromPublicArea=True&amp;isModal=true&amp;asPopupView=true</t>
  </si>
  <si>
    <t>195-2020</t>
  </si>
  <si>
    <t xml:space="preserve">MINIMA CUANTIA </t>
  </si>
  <si>
    <t>COMERCIALIZADORA INTERNACIONAL PRESTIGE S.A.S</t>
  </si>
  <si>
    <t>ADQUISICION DE INSUMOS PARA EL AREA DE TERAPIA FISICA QUE SE REQUIEREN PARA OPTIMIZAR PROCESOS DE HABILITACION Y ACREDITACION</t>
  </si>
  <si>
    <t>CUMPLIMIENTO 14-44-101121612</t>
  </si>
  <si>
    <t>176-2020</t>
  </si>
  <si>
    <t>MANTENIMIENTO PREVENTIVO Y LOS CORRECTIVOS QUE SEAN NECESARIOS INCLUIDO REPUESTOS ORIGINALES NUEVOS NO REMANUFACTURADOS PARA LOS EQUIPOS DE MARCA MEDRAD (MONITOR DE SIGNOS VITALES PARA RESONANCIA MAGNETICA) DEL SERVICIO DE IMÁGENES DIAGNOSTICAS DEL HOSPITAL MILITAR CENTRAL</t>
  </si>
  <si>
    <t>CUMPLIMIENTO  21-44-101332752 Y RESPONSABILIDAD CIVIL 21-40-101154766</t>
  </si>
  <si>
    <t>190-2020</t>
  </si>
  <si>
    <t>TECNO DISEÑOS S.A.S</t>
  </si>
  <si>
    <t>MANTENIMIENTO PREVENTIVO Y LOS CORRECTIVOS QUE SEAN NECESARIOS INCLUYENDO REPUESTOS ORIGINALES NUEVOS NO REMANUFACTURADOS DE LOS MICROTOMOS, MICROSCOPIOS Y EQUIPOS MARCA SAKURA, LEICA, NIKON DEL SERVICIO DE PATOLOGÍA DEL HOSPITAL MILITAR CENTRAL</t>
  </si>
  <si>
    <t>CUMPLIMIENTO NB-100138670 CERTIFICADO 7910981 Y RESPONSABILIDAD CIVIL NB 100028248 CERTIFICADO 70910271</t>
  </si>
  <si>
    <t>207-2020</t>
  </si>
  <si>
    <t>GEOCIVILES INGENIERIA S.A.S</t>
  </si>
  <si>
    <t>ADECUACIÓN SALA EDA, CONSULTORIOS Y AULA DE REUNIONES DEL HOSPITAL MILITAR CENTRAL NIVEL III Y IV”, QUE CUMPLA CON EL MARCO NORMATIVO PARA SU HABILITACIÓN Y ACREDITACION DE DICHAS AREAS</t>
  </si>
  <si>
    <t>CUMPLIMIENTO 39-44-101117874 Y RESPONSABILIDAD CIVIL 39-40-101032164</t>
  </si>
  <si>
    <t>198-2020</t>
  </si>
  <si>
    <t>AMAREY NOVA MEDICAL S.A</t>
  </si>
  <si>
    <t>SUMINISTRO DE REPUESTOS PARA LOS DESFIBRILADORES Y MONITORES DE SIGNOS VITALES MARCA NIHON KOHDEN DE LOS DIFERENTES SERVICIOS DEL HOSPITAL MILITAR CENTRAL</t>
  </si>
  <si>
    <t>CUMPLIMIENTO 18-44-101071273 Y RESPONSABILIDAD CIVIL 18-40-101048834</t>
  </si>
  <si>
    <t>NICOLAS SANDOBAL BAEZ</t>
  </si>
  <si>
    <t>CD-040-2020-HOMIL</t>
  </si>
  <si>
    <t>https://community.secop.gov.co/Public/Tendering/OpportunityDetail/Index?noticeUID=CO1.NTC.1414906&amp;isFromPublicArea=True&amp;isModal=true&amp;asPopupView=true</t>
  </si>
  <si>
    <t>MC-146-2020-HOMIL</t>
  </si>
  <si>
    <t>https://community.secop.gov.co/Public/Tendering/OpportunityDetail/Index?noticeUID=CO1.NTC.1431914&amp;isFromPublicArea=True&amp;isModal=true&amp;asPopupView=true</t>
  </si>
  <si>
    <t>MC-128-2020-HOMIL</t>
  </si>
  <si>
    <t>https://community.secop.gov.co/Public/Tendering/OpportunityDetail/Index?noticeUID=CO1.NTC.1409507&amp;isFromPublicArea=True&amp;isModal=true&amp;asPopupView=true</t>
  </si>
  <si>
    <t>MC-145-2020-HOMIL</t>
  </si>
  <si>
    <t>https://community.secop.gov.co/Public/Tendering/OpportunityDetail/Index?noticeUID=CO1.NTC.1427005&amp;isFromPublicArea=True&amp;isModal=true&amp;asPopupView=true</t>
  </si>
  <si>
    <t>CD-038-2020-HOMIL</t>
  </si>
  <si>
    <t>https://community.secop.gov.co/Public/Tendering/OpportunityDetail/Index?noticeUID=CO1.NTC.1383738&amp;isFromPublicArea=True&amp;isModal=true&amp;asPopupView=true</t>
  </si>
  <si>
    <t>206-2020</t>
  </si>
  <si>
    <t>MC-151- 2020-HOMIL</t>
  </si>
  <si>
    <t>https://community.secop.gov.co/Public/Tendering/OpportunityDetail/Index?noticeUID=CO1.NTC.1441579&amp;isFromPublicArea=True&amp;isModal=true&amp;asPopupView=true</t>
  </si>
  <si>
    <t>DISTRIBUIDORA MAES S.A.S</t>
  </si>
  <si>
    <t>CUMPLIMIENTO 12-46-101040732 Y RESPONSABILIDAD CIVIL 12-54-101000641</t>
  </si>
  <si>
    <t>210-2020</t>
  </si>
  <si>
    <t>CD-044-2020-HOMIL</t>
  </si>
  <si>
    <t>https://community.secop.gov.co/Public/Tendering/OpportunityDetail/Index?noticeUID=CO1.NTC.1450811&amp;isFromPublicArea=True&amp;isModal=true&amp;asPopupView=true</t>
  </si>
  <si>
    <t>GRUPO SABERES S.A.S</t>
  </si>
  <si>
    <t>LICENCIAMIENTO DE USO DE LA PLATAFORMA, ADMINISTRACION DE SERVIDORES Y SOPORTE PARA EL SISTEMA DE GESTION ACADEMICA DE LA ESCUELA DE ENFERMERIA DEL HOSPITAL MILITAR CENTRAL</t>
  </si>
  <si>
    <t>CUMPLIMIENTO 11-44-101157856</t>
  </si>
  <si>
    <t>MERCEDES DEL PILAR VALERO PEREZ</t>
  </si>
  <si>
    <t>SUBDIRECCION DE DOCENCIA</t>
  </si>
  <si>
    <t>196-2020</t>
  </si>
  <si>
    <t>MC-104-2020-HOMIL</t>
  </si>
  <si>
    <t>https://community.secop.gov.co/Public/Tendering/OpportunityDetail/Index?noticeUID=CO1.NTC.1424231&amp;isFromPublicArea=True&amp;isModal=true&amp;asPopupView=true</t>
  </si>
  <si>
    <t>SUMINISTRO INSUMOS Y MATERIA PRIMA PARA LA ELABORACION DE PAPELERIA REQUERIDA EN EL HOSPITAL MILITAR CENTRAL</t>
  </si>
  <si>
    <t>CUMPLIMIENTO C-100032139 CERTIFICADO 10189435</t>
  </si>
  <si>
    <t>192-2020</t>
  </si>
  <si>
    <t>MC-147-2020-HOMIL</t>
  </si>
  <si>
    <t>https://community.secop.gov.co/Public/Tendering/OpportunityDetail/Index?noticeUID=CO1.NTC.1430649&amp;isFromPublicArea=True&amp;isModal=true&amp;asPopupView=true</t>
  </si>
  <si>
    <t xml:space="preserve">ICONTEC </t>
  </si>
  <si>
    <t>AUDITORIA DE RENOVACIÓN ISO 9001:2015, NTC 5555 Y NTC 5663 BAJO EL ALCANCE: PRESTACIÓN DE SERVICIO EDUCATIVO PROGRAMA TÉCNICO LABORAL POR COMPETENCIAS EN AUXILIAR EN ENFERMERÍA</t>
  </si>
  <si>
    <t>CUMPLIMIENTO NB-100138901 CERTIFICADO 70911903</t>
  </si>
  <si>
    <t>202-2020</t>
  </si>
  <si>
    <t>112-20200</t>
  </si>
  <si>
    <t>MC-112-2020-HOMIL</t>
  </si>
  <si>
    <t>https://community.secop.gov.co/Public/Tendering/OpportunityDetail/Index?noticeUID=CO1.NTC.1409310&amp;isFromPublicArea=True&amp;isModal=true&amp;asPopupView=true</t>
  </si>
  <si>
    <t>IMPACT - PSY S.A.S</t>
  </si>
  <si>
    <t>ADQUISICIÓN DE PRUEBAS PSICOTÉCNICAS QUE MIDAN COMPETENCIAS Y ESTILOS DE COMPORTAMIENTOS DE SERVIDORES PÚBLICOS Y/O PRESTADORES DE SERVICIOS DEL HOSPITAL MILITAR CENTRAL</t>
  </si>
  <si>
    <t>CUMPLIMIENTO 33-44-101204702 Y RESPONSABILIDAD CIVIL 33-40-101060350</t>
  </si>
  <si>
    <t>MARIA ANDREA GRILLO</t>
  </si>
  <si>
    <t>205-2020</t>
  </si>
  <si>
    <t>CLUB CAPITAL S.A.S</t>
  </si>
  <si>
    <t>ADQUISICIÓN DE DOS (2) DISCOS DUROS EXTERNOS DE CUATRO (4) TERABYTE.</t>
  </si>
  <si>
    <t>DIEGO FERNANDO SIERRA SUAREZ</t>
  </si>
  <si>
    <t>208-2020</t>
  </si>
  <si>
    <t>GAMA INGENIEROS S.A.S</t>
  </si>
  <si>
    <t>SERVICIO DE MANTENIMIENTO, ACTUALIZACIÓN DEL LICENCIAMIENTO Y SOPORTE DE LA SOLUCIÓN DE FORTINET DEL HOSPITAL MILITAR CENTRAL</t>
  </si>
  <si>
    <t>CUMPLIMIENTO CCS 100002864 CERTIFICADO 100057499</t>
  </si>
  <si>
    <t>215-2020</t>
  </si>
  <si>
    <t>ADQUISICIÓN DE EQUIPOS DE DOTACIÓN PARA LAS DIFERENTES AREAS DE LA UNIDAD DE SERVICIOS AMBULATORIOS DEL HOSPITAL MILITAR CENTRAL (ÍTEMS 1,2,3,4,5 Y 8)</t>
  </si>
  <si>
    <t>CUMPLIMIENTO 2759619-4 DOCUMENO 13388421</t>
  </si>
  <si>
    <t>216-2020</t>
  </si>
  <si>
    <t>INGENIERIA CLINICA A SU SERVICIO - INCLISER LTDA</t>
  </si>
  <si>
    <t>ADQUISICIÓN DE EQUIPOS DE DOTACIÓN PARA LAS DIFERENTES AREAS DE LA UNIDAD DE SERVICIOS AMBULATORIOS DEL HOSPITAL MILITAR CENTRAL (ÍTEMS 6 Y 7)</t>
  </si>
  <si>
    <t>CUMPLIMIENTO 2756420-2 DOCUMENTO 13385566</t>
  </si>
  <si>
    <t>209-2020</t>
  </si>
  <si>
    <t>IMPOCOSER S.A.S</t>
  </si>
  <si>
    <t>ADQUISICION DE MAQUINAS PLANAS INDUSTRIALES DE COSER, MAQUINA INDUSTRIAL FILETEADORA, BORDADORA Y CORTADORA DE ULTIMA GENERACION PARA GARANTIZAR EL CONTINUO FUNCIONAMIENTO DEL TALLER DE CONFECCIONES A CARGO DEL SERVICIO DE LA LAVANDERIA</t>
  </si>
  <si>
    <t>CUMPLIMIENTO 6646101009947</t>
  </si>
  <si>
    <t>197-2020</t>
  </si>
  <si>
    <t>DIGITAL CENTER</t>
  </si>
  <si>
    <t>ADQUISICIÓN DE EQUIPO COMPLEMENTARIO PARA CÁMARA DE VIDEO DEL ÁREA DE COMUNICACIONES DEL HOSPITAL MILITAR CENTRAL</t>
  </si>
  <si>
    <t>CUMPLIMIENTO 15-44-101233236</t>
  </si>
  <si>
    <t xml:space="preserve">YANIRA ASTRID RODRIGUEZ HOLGUIN </t>
  </si>
  <si>
    <t>179-2020</t>
  </si>
  <si>
    <t xml:space="preserve">INDUSTRIAS METALICAS LOS PINOS </t>
  </si>
  <si>
    <t>SUMINISTRO DE REPUESTOS PARA EL MANTENIMIENTO DE EQUIPO BIOMÉDICO (CAMAS Y CAMILLAS DE REFERENCIA LOS PINOS) DEL HOSPITAL MILITAR CENTRAL</t>
  </si>
  <si>
    <t>CUMPLIMIENTO 2711830 - DOCUMENTOI 13341122</t>
  </si>
  <si>
    <t>217-2020</t>
  </si>
  <si>
    <t>ASOCIACION DE RECICLADORES CRECER SIN FRONTERAS - ARCRECIFRONT</t>
  </si>
  <si>
    <t>SERVICIO DE RECOLECCIÓN, SEGREGACIÓN Y APROVECHAMIENTO DE LOS RESIDUOS RECICLABLES NO PELIGROSOS QUE SE PRODUCEN EN EL HOSPITAL MILITAR CENTRAL.</t>
  </si>
  <si>
    <t>CUMPLIMIENTO NB-100141339 - 70923107</t>
  </si>
  <si>
    <t>193-2020</t>
  </si>
  <si>
    <t>TEKVO S.A.S</t>
  </si>
  <si>
    <t>ADQUISICIÓN, INSTALACIÓN Y PUESTA EN FUNCIONAMIENTO DE UN DISPOSITIVO PARA EL INGRESO DE PACIENTES CON DISCAPACIDAD A LAS INSTALACIONES DEL HOSPITAL MILITAR CENTRAL</t>
  </si>
  <si>
    <t>CUMPLIMIENTO 11-44-101157041</t>
  </si>
  <si>
    <t>187-2020</t>
  </si>
  <si>
    <t>SUMINISTRO DE REPUESTOS NUEVOS ORIGINALES NO REMANUFACTURADOS PARA EQUIPOS BIOMÉDICOS DE LOS DIFERENTES SERVICIOS DEL HOSPITAL MILITAR CENTRAL</t>
  </si>
  <si>
    <t>CUMPLIMIENTO 2729121-0 (13358424)</t>
  </si>
  <si>
    <t>188-2020</t>
  </si>
  <si>
    <t>QUIRURGIL S.A</t>
  </si>
  <si>
    <t>SUMINISTRO DE REPUESTOS Y/O ACCESORIOS NUEVOS ORIGINALES NO REMANOFACTURADOS PARA EQUIPOS MARCA ZOLL DE LOS DIFERENTES SERVICIOS DEL HOSPITAL MILITAR CENTRAL</t>
  </si>
  <si>
    <t>CUMPLIMIENTO 2718828-1 (13347597)</t>
  </si>
  <si>
    <t>200-2020</t>
  </si>
  <si>
    <t>VELEZ LAB S.A.S</t>
  </si>
  <si>
    <t>ADQUISICIÓN DE COLORANTES PARA LOS EQUIPOS COLOREADORES DESTINADOS PARA LA LECTURA DE LAMINAS EN LAS AREAS DE HEMATOLOGIA Y MICROBIOLOGIA DEL LABORATORIO CLINICO DEL HOSPITAL MILITAR CENTRAL</t>
  </si>
  <si>
    <t>CUMPLIMIENTO 2741797-8 (13371521) Y RESPONSABILIDAD CIVIL 0720687-9 (13353832)</t>
  </si>
  <si>
    <t>ELIZABETH BENITEZ CELY</t>
  </si>
  <si>
    <t>MC-134-2020-HOMIL</t>
  </si>
  <si>
    <t>https://community.secop.gov.co/Public/Tendering/OpportunityDetail/Index?noticeUID=CO1.NTC.1411603&amp;isFromPublicArea=True&amp;isModal=true&amp;asPopupView=true</t>
  </si>
  <si>
    <t>MC-139-2020-HOMIL</t>
  </si>
  <si>
    <t>https://community.secop.gov.co/Public/Tendering/OpportunityDetail/Index?noticeUID=CO1.NTC.1427559&amp;isFromPublicArea=True&amp;isModal=true&amp;asPopupView=true</t>
  </si>
  <si>
    <t>MC-148-2020-HOMIL</t>
  </si>
  <si>
    <t>https://community.secop.gov.co/Public/Tendering/OpportunityDetail/Index?noticeUID=CO1.NTC.1427643&amp;isFromPublicArea=True&amp;isModal=true&amp;asPopupView=true</t>
  </si>
  <si>
    <t>MC-149-2020-HOMIL</t>
  </si>
  <si>
    <t>https://community.secop.gov.co/Public/Tendering/OpportunityDetail/Index?noticeUID=CO1.NTC.1243625&amp;isFromPublicArea=True&amp;isModal=true&amp;asPopupView=true</t>
  </si>
  <si>
    <t>MC-110-2020-HOMIL</t>
  </si>
  <si>
    <t>https://community.secop.gov.co/Public/Tendering/OpportunityDetail/Index?noticeUID=CO1.NTC.1424229&amp;isFromPublicArea=True&amp;isModal=true&amp;asPopupView=true</t>
  </si>
  <si>
    <t>CD-047-2020-HOMIL</t>
  </si>
  <si>
    <t>https://community.secop.gov.co/Public/Tendering/OpportunityDetail/Index?noticeUID=CO1.NTC.1436225&amp;isFromPublicArea=True&amp;isModal=true&amp;asPopupView=true</t>
  </si>
  <si>
    <t>MC-152-2020-HOMIL</t>
  </si>
  <si>
    <t>https://community.secop.gov.co/Public/Tendering/OpportunityDetail/Index?noticeUID=CO1.NTC.1447071&amp;isFromPublicArea=True&amp;isModal=true&amp;asPopupView=true</t>
  </si>
  <si>
    <t>SA-043-2020-HOMIL</t>
  </si>
  <si>
    <t>https://community.secop.gov.co/Public/Tendering/OpportunityDetail/Index?noticeUID=CO1.NTC.1381806&amp;isFromPublicArea=True&amp;isModal=true&amp;asPopupView=true</t>
  </si>
  <si>
    <t>MC-107-2020-HOMIL</t>
  </si>
  <si>
    <t>https://community.secop.gov.co/Public/Tendering/OpportunityDetail/Index?noticeUID=CO1.NTC.1453401&amp;isFromPublicArea=True&amp;isModal=true&amp;asPopupView=true</t>
  </si>
  <si>
    <t>MC-155- 2020-HOMIL</t>
  </si>
  <si>
    <t>https://community.secop.gov.co/Public/Tendering/OpportunityDetail/Index?noticeUID=CO1.NTC.1467837&amp;isFromPublicArea=True&amp;isModal=true&amp;asPopupView=true</t>
  </si>
  <si>
    <t>MC-156-2020-HOMIL</t>
  </si>
  <si>
    <t>https://community.secop.gov.co/Public/Tendering/OpportunityDetail/Index?noticeUID=CO1.NTC.1474983&amp;isFromPublicArea=True&amp;isModal=true&amp;asPopupView=true</t>
  </si>
  <si>
    <t>ADICION Y 
PRORROGA 1
19-10-2020</t>
  </si>
  <si>
    <t>ADICION 1
2020-10-13</t>
  </si>
  <si>
    <t>ADICION 1
2020-10-16</t>
  </si>
  <si>
    <t>218-2020</t>
  </si>
  <si>
    <t>LEGIS EDITORES S A</t>
  </si>
  <si>
    <t>ACTUALIZACIÓN DE OBRAS JURIDICAS LEGIS PARA EL HOSPITAL MILITAR CENTRAL</t>
  </si>
  <si>
    <t>214-2020</t>
  </si>
  <si>
    <t>SEGUROS</t>
  </si>
  <si>
    <t>LA PREVISORA S.A</t>
  </si>
  <si>
    <t>CONTRATACIÓN DE LAS POLIZAS QUE CONFORMAN EL PROGRAMA DE SEGUROS PARA AMPARAR LOS BIENES E INTERESES PATRIMONIALES DEL HOSPITAL MILITAR CENTRAL Y AQUELLOS POR LOS CUALES SEA O LLEGARE A SER LEGALMENTE RESPONSABLE DENTRO Y FUERA DEL TERRITORIO NACIONAL”. LOTE No 2</t>
  </si>
  <si>
    <t>NELSON OSWALDO MOSSOS CHAVEZ</t>
  </si>
  <si>
    <t>213-2020</t>
  </si>
  <si>
    <t>CHUBB SEGUROS</t>
  </si>
  <si>
    <t xml:space="preserve">CONTRATACIÓN DE LAS POLIZAS QUE CONFORMAN EL PROGRAMA DE SEGUROS PARA AMPARAR LOS BIENES E INTERESES PATRIMONIALES DEL HOSPITAL MILITAR CENTRAL Y AQUELLOS POR LOS CUALES SEA O LLEGARE A SER LEGALMENTE RESPONSABLE DENTRO Y FUERA DEL TERRITORIO NACIONAL”. LOTE No 1 </t>
  </si>
  <si>
    <t>201-2020</t>
  </si>
  <si>
    <t>ELECTROCOM S.A.S</t>
  </si>
  <si>
    <t>ADQUISICION DE ELEMENTOS PARA EL MANTENIMIENTO DE SALIDAS LOGICAS Y RACK DE COMUNICACIONES DE LA RED DEL HOSPITAL MILITAR CENTRAL</t>
  </si>
  <si>
    <t>CUMPLIMIENTO 18-44-101071137</t>
  </si>
  <si>
    <t>191-2020</t>
  </si>
  <si>
    <t>GAMMA INGENIEROS S.A.S</t>
  </si>
  <si>
    <t>ADQUISICIÓN, RENOVACIÓN Y ACTUALIZACIÓN DEL SOPORTE Y LICENCIAMIENTO DE LA HERRAMIENTA DE ANTIVIRUS DEL HOSPITAL MILITAR CENTRAL</t>
  </si>
  <si>
    <t>CUMPLIMIENTO CCS-100002606</t>
  </si>
  <si>
    <t>189-2020</t>
  </si>
  <si>
    <t>COINSA S.A.S</t>
  </si>
  <si>
    <t>ADQUISICIÓN, INSTALACIÓN, DOTACIÓN Y PUESTA EN FUNCIONAMIENTO DEL NOC/SOC PARA EL ESQUEMA DE ALTA DISPONIBILIDAD DE LOS DATACENTER DEL HOSPITAL MILITAR CENTRAL</t>
  </si>
  <si>
    <t>CUMPLIMIENTO 730-47-994000010988 Y RESPONSABILIDAD CIVIL 730-74-994000002293</t>
  </si>
  <si>
    <t>204-2020</t>
  </si>
  <si>
    <t>ST JUDE MEDICAL COLOMBIA LTDA</t>
  </si>
  <si>
    <t xml:space="preserve">SUMINISTRO DE INSUMOS MÉDICO-QUIRÚRGICOS PARA EL SERVICIO DE HEMODINAMIA Y SALAS DE CIRUGIA DEL HOSPITAL MILITAR CENTRAL. LOTE 1 (INSUMOS TERAPEUTICOS SERVICIO DE HEMODINAMIA). LOTE 3 (HEMODINAMIA CARDIOLOGÍA PEDIATRICA). </t>
  </si>
  <si>
    <t>CUMPLIMIENTO 2733557-3 DOCUMENTO 13363300</t>
  </si>
  <si>
    <t>PRORROGA 1
2020-10-13</t>
  </si>
  <si>
    <t>219-2020</t>
  </si>
  <si>
    <t>CONCURSO DE MERITOS</t>
  </si>
  <si>
    <t>MAZARS COLOMBIA S.A.S</t>
  </si>
  <si>
    <t>PRESTACIÓN DE SERVICIOS ESPECIALIZADOS Y PROFESIONALES DE CONSULTORIA PARA LA REVISORÍA FISCAL - RF, PARA EL HOSPITAL MILITAR CENTRAL</t>
  </si>
  <si>
    <t>CUMPLIMIENTO 11-44-101158596 RESPONSABILIDAD CIVIL 11-40-10108319</t>
  </si>
  <si>
    <t>220-2020</t>
  </si>
  <si>
    <t>GASTROMEDICS S.A.S</t>
  </si>
  <si>
    <t>PRESTACION DE SERVICIOS DE SALUD PARA LA REALIZACION DE EXAMENES DE ULTRASONOGRAFIA ENDOSCOPICA DIGESTIVA PARA USUARIOS DEL HOSPITAL MILITAR CENTRAL</t>
  </si>
  <si>
    <t>40820
14420</t>
  </si>
  <si>
    <t>CUMPLIMIENTO 15-44-101233560 Y RESPONSABILIDAD CIVIL  15-40-101066913</t>
  </si>
  <si>
    <t>CAROLINA ISABEL SANCHEZ MARRUGO</t>
  </si>
  <si>
    <t>227-2020</t>
  </si>
  <si>
    <t>ANNAR DIAGNOSTICA IMPORT S..A..S</t>
  </si>
  <si>
    <t xml:space="preserve">SUMINISTRO DE REACTIVOS E INSUMOS DESTINADOS PARA EL AREA DE LABORATORIO CLINICO DEL HOSPITAL MILITAR CENTRAL. LOTE 7 (LEPTOSPIRA AUTOMATIZADA). LOTE 9 (PRUEBAS PARA HISTOPLASMA). Y LOTE 10 (PRUEBAS PARA CRIPTOCOCO). </t>
  </si>
  <si>
    <t>CUMPLIMIENTO 2768267-3 (13402434)</t>
  </si>
  <si>
    <t>GLORIA RAMOS - ELIZABETH BENITEZ</t>
  </si>
  <si>
    <t>225-2020</t>
  </si>
  <si>
    <t>ROCOL INTERNATIONAL S.A.S</t>
  </si>
  <si>
    <t>SUMINISTRO DE INSUMOS Y DISPOSITIVOS MÉDICOS PARA PROCEDIMIENTOS DE CONSULTA Y QUIRÚRGICOS DEL SERVICIO DE OFTALMOLOGÍA DEL HOSPITAL MILITAR CENTRAL; LOTE 5 (VALVULAS DE AHMED).</t>
  </si>
  <si>
    <t>CUMPLIMIENTO 2767149-8 (13400559)</t>
  </si>
  <si>
    <t>222-2020</t>
  </si>
  <si>
    <t>SUMINISTRO DE INSUMOS Y DISPOSITIVOS MÉDICOS PARA PROCEDIMIENTOS DE CONSULTA Y QUIRÚRGICOS DEL SERVICIO DE OFTALMOLOGÍA DEL HOSPITAL MILITAR CENTRAL; LOTE 2 (CONFORMADORES CONJUNTIVALES ADULTO Y PEDIATRICO) Y LOTE 3 (IMPLANTES OCULARES DE METILMETACRILATO VARIOS DIAMETROS).</t>
  </si>
  <si>
    <t>ELIZABETH RINCON MARQUEZ (PROTESIS OCULAR)</t>
  </si>
  <si>
    <t>CUMPLIMIENTO 2767837-7 (13401868)</t>
  </si>
  <si>
    <t>223-2020</t>
  </si>
  <si>
    <t>LENTECH S.A</t>
  </si>
  <si>
    <t>SUMINISTRO DE INSUMOS Y DISPOSITIVOS MÉDICOS PARA PROCEDIMIENTOS DE CONSULTA Y QUIRÚRGICOS DEL SERVICIO DE OFTALMOLOGÍA DEL HOSPITAL MILITAR CENTRAL; LOTE 4 (LENTES INTRAOCULAR FAQUICO DE CAMARA ANTERIOR).</t>
  </si>
  <si>
    <t>CUMPLIMIENTO 2768527-3 (13402779)</t>
  </si>
  <si>
    <t>224-2020</t>
  </si>
  <si>
    <t>NIDIA YAMILE BELTRAN DIAZ</t>
  </si>
  <si>
    <t>ADQUISICIÓN DE BANDERAS PARA EL HOSPITAL MILITAR CENTRAL”.</t>
  </si>
  <si>
    <t>221-2020</t>
  </si>
  <si>
    <t>RINCON MARQUEZ ELIZABETH</t>
  </si>
  <si>
    <t>SUMINISTRO Y ADAPTACION DE PROTESIS OCULARES PARA LA REHABILITACIÓN DE LOS PACIENTES QUE TENGAN DIAGNÓSTICO DE CAVIDAD ANOFTALMICA o PTISIS BULBI DEL SERVICIO DE OFTALMOLOGÍA DEL HOSPITAL MILITAR CENTRAL</t>
  </si>
  <si>
    <t>CUMPLIMIENTO 2767821 -1 -2 DOCUMENTO 13401831</t>
  </si>
  <si>
    <t>226-2020</t>
  </si>
  <si>
    <t>ECOMIL S.A.S</t>
  </si>
  <si>
    <t>ADQUISICIÓN Y SOPORTE TÉCNICO PARA EQUIPOS DE COMUNICACIÓN WIFI PARA AMPLIACION DE LA RED INALAMBRICA DEL HOSPITAL MILITAR CENTRAL</t>
  </si>
  <si>
    <t>CUMPLIMIENTO 2767980 DOCUMENTO 13402066</t>
  </si>
  <si>
    <t>168-2020</t>
  </si>
  <si>
    <t>COMERCALLIZADORA DA VINCI S.A.S</t>
  </si>
  <si>
    <t>SUMINISTRO E INSTALACIÓN DE SEÑALIZACIÓN Y DE BANDAS ANTIDESLIZANTES PARA EL HOSPITAL MILITAR CENTRAL</t>
  </si>
  <si>
    <t>CUMPLIMIENTO 15-46-101017159</t>
  </si>
  <si>
    <t>ADICION 1 
2020-10-20</t>
  </si>
  <si>
    <t>ADICION 1
2020-10-29</t>
  </si>
  <si>
    <t>PRORROGA 1
03-11-2020</t>
  </si>
  <si>
    <t>228-2020</t>
  </si>
  <si>
    <t>CIEL INGENIERIA S.A.S</t>
  </si>
  <si>
    <t>MANTENIMIENTO DE HARDWARE Y SOFTWARE PARA EL SISTEMA DIGITURNO DE LA UNIDAD DE SERVICIOS AMBULATORIA DEL HOSPITAL MILITAR CENTRAL</t>
  </si>
  <si>
    <t>CUMPLIMIENTO 64-46-101010104</t>
  </si>
  <si>
    <t>MC-122-2020-HOMIL</t>
  </si>
  <si>
    <t>https://community.secop.gov.co/Public/Tendering/OpportunityDetail/Index?noticeUID=CO1.NTC.1378039&amp;isFromPublicArea=True&amp;isModal=true&amp;asPopupView=true</t>
  </si>
  <si>
    <t>SA-038-2020-HOMIL</t>
  </si>
  <si>
    <t>https://community.secop.gov.co/Public/Tendering/OpportunityDetail/Index?noticeUID=CO1.NTC.1336530&amp;isFromPublicArea=True&amp;isModal=true&amp;asPopupView=true</t>
  </si>
  <si>
    <t>SA-041-2020-HOMIL</t>
  </si>
  <si>
    <t>https://community.secop.gov.co/Public/Tendering/OpportunityDetail/Index?noticeUID=CO1.NTC.1367277&amp;isFromPublicArea=True&amp;isModal=true&amp;asPopupView=true</t>
  </si>
  <si>
    <t>SA-042-2020-HOMIL</t>
  </si>
  <si>
    <t>https://community.secop.gov.co/Public/Tendering/OpportunityDetail/Index?noticeUID=CO1.NTC.1371937&amp;isFromPublicArea=True&amp;isModal=true&amp;asPopupView=true</t>
  </si>
  <si>
    <t>SA-044-2020-HOMIL</t>
  </si>
  <si>
    <t>https://community.secop.gov.co/Public/Tendering/OpportunityDetail/Index?noticeUID=CO1.NTC.1390421&amp;isFromPublicArea=True&amp;isModal=true&amp;asPopupView=true</t>
  </si>
  <si>
    <t>LP-008-2020-HOMIL (Presentación de oferta)</t>
  </si>
  <si>
    <t>https://community.secop.gov.co/Public/Tendering/OpportunityDetail/Index?noticeUID=CO1.NTC.1441491&amp;isFromPublicArea=True&amp;isModal=true&amp;asPopupView=true</t>
  </si>
  <si>
    <t>CD-050-2020-HOMIL</t>
  </si>
  <si>
    <t>https://community.secop.gov.co/Public/Tendering/OpportunityDetail/Index?noticeUID=CO1.NTC.1489402&amp;isFromPublicArea=True&amp;isModal=true&amp;asPopupView=true</t>
  </si>
  <si>
    <t>CM-001-2020-HOMIL</t>
  </si>
  <si>
    <t>https://community.secop.gov.co/Public/Tendering/OpportunityDetail/Index?noticeUID=CO1.NTC.1368202&amp;isFromPublicArea=True&amp;isModal=true&amp;asPopupView=true</t>
  </si>
  <si>
    <t>SAS-047-2020-HOMIL</t>
  </si>
  <si>
    <t>https://community.secop.gov.co/Public/Tendering/OpportunityDetail/Index?noticeUID=CO1.NTC.1427459&amp;isFromPublicArea=True&amp;isModal=true&amp;asPopupView=true</t>
  </si>
  <si>
    <t>https://community.secop.gov.co/Public/Tendering/OpportunityDetail/Index?noticeUID=CO1.NTC.1411305&amp;isFromPublicArea=True&amp;isModal=true&amp;asPopupView=true</t>
  </si>
  <si>
    <t>SA-045-2020-HOMIL</t>
  </si>
  <si>
    <t>https://community.secop.gov.co/Public/Tendering/OpportunityDetail/Index?noticeUID=CO1.NTC.1442328&amp;isFromPublicArea=True&amp;isModal=true&amp;asPopupView=true</t>
  </si>
  <si>
    <t>SA-048-2020-HOMIL</t>
  </si>
  <si>
    <t>MC-131-2020-HOMIL</t>
  </si>
  <si>
    <t>https://community.secop.gov.co/Public/Tendering/OpportunityDetail/Index?noticeUID=CO1.NTC.1486827&amp;isFromPublicArea=True&amp;isModal=true&amp;asPopupView=true</t>
  </si>
  <si>
    <t>MC-157-2020-HOMIL</t>
  </si>
  <si>
    <t>https://community.secop.gov.co/Public/Tendering/OpportunityDetail/Index?noticeUID=CO1.NTC.1493501&amp;isFromPublicArea=True&amp;isModal=true&amp;asPopupView=true</t>
  </si>
  <si>
    <t>MC-126-2020-HOMIL</t>
  </si>
  <si>
    <t>https://community.secop.gov.co/Public/Tendering/OpportunityDetail/Index?noticeUID=CO1.NTC.1498091&amp;isFromPublicArea=True&amp;isModal=true&amp;asPopupView=true</t>
  </si>
  <si>
    <t>MC-153-2020-HOMIL</t>
  </si>
  <si>
    <t>https://community.secop.gov.co/Public/Tendering/OpportunityDetail/Index?noticeUID=CO1.NTC.1498739&amp;isFromPublicArea=True&amp;isModal=true&amp;asPopupView=true</t>
  </si>
  <si>
    <t>PRORROGA 1 
2020-10-31</t>
  </si>
  <si>
    <t>ADICION 1
2020-11-09</t>
  </si>
  <si>
    <t>FIRMA CONTRATISTA 17/11/2020</t>
  </si>
  <si>
    <t>REVISION FINANCIERA 10/11/2020</t>
  </si>
  <si>
    <t>PENDIENTE PAGOS</t>
  </si>
  <si>
    <t>REVISION FINANCIERA 12/11/2020</t>
  </si>
  <si>
    <t>REVISION FINANCIERA 13/11/2020</t>
  </si>
  <si>
    <t>233-2020</t>
  </si>
  <si>
    <t>HELPEN S.A.S</t>
  </si>
  <si>
    <t>PRESTACIÓN DE SERVICIOS INTEGRALES DE ORTOPEDIA Y TRAUMATOLOGIA, NEUROMONITOREO, ULTRASONIDO, PLANEACION VIRTUAL Y 3D. SUMINISTRO DE MATERIAL DE OSTEOSÍNTESIS, DISPOSITIVOS MEDICOS, SUSTITUTOS ÓSEOS Y PROTESIS A MEDIDA, PARA LOS SERVICIOS QUIRÚRGICOS (ORTOPEDIA, MAXILOFACIAL, CIRUGIA PLASTICA, OTORRINOLARINGOLOGIA, NEUROCIRUGIA) DEL HOSPITAL MILITAR CENTRAL. CON EL FIN DE CUBRIR LA VIGENCIA 2020, 2021 Y 2022</t>
  </si>
  <si>
    <t>CUMPLIMIENTO 15-44-101234296 Y RESPONSABILIDAD CIVIL 15-40-101067225</t>
  </si>
  <si>
    <t>JUAN CARLOS LUQUE - RICARDO SILVA RUEDA - CAMILO ALBERTO ESLAVA JACOME - JOSE IGNACIO SANCHEZ</t>
  </si>
  <si>
    <t>LIQUIDADO</t>
  </si>
  <si>
    <t>ADICION 1
04-11-2020</t>
  </si>
  <si>
    <t>230-2020</t>
  </si>
  <si>
    <t xml:space="preserve">INTERSURGICAL </t>
  </si>
  <si>
    <t>SUMINISTRO DE ELEMENTOS DE TERAPIA RESPIRATORIA DESTINADOS A LA ATENCION DE PACIENTES DEL HOSPITAL MILITAR CENTRAL</t>
  </si>
  <si>
    <t>CUMPLIMIENTO 21-44-101336782</t>
  </si>
  <si>
    <t>LORRAINE VIVAS MARTINEZ</t>
  </si>
  <si>
    <t>229-2020</t>
  </si>
  <si>
    <t>NOVATECNICA S.A.S</t>
  </si>
  <si>
    <t>MANTENIMIENTO PREVENTIVO Y CORRECTIVO QUE SEA NECESARIO, INCLUIDO REPUESTOS ORIGINALES NUEVOS NO REMANUFACTURADOS PARA EQUIPO DE ELECTROMIOGRAFIA DE MARCA NIHON KOHDEN DEL SERVICIODE FISIATRIA DEL HOSPITAL MILITAR CENTRAL</t>
  </si>
  <si>
    <t>CUMPLIMIENTO 18-44-101071957 Y RESPONSABILIDAD CIVIL 18-40-101049355</t>
  </si>
  <si>
    <t>PRORROGA 1
18-11-2020</t>
  </si>
  <si>
    <t>234-2020</t>
  </si>
  <si>
    <t>MANTENIMIENTO PREVENTIVO Y CORRECTIVO QUE SEA NECESARIO, INCLUIDO REPUESTPS ORIGINALES NUEVOS NO REMANUFACTURADOS PARA EQUIPO DE ELECTROMIOGRAFIA DE MARCA NHON KOHDEN DEL SERVICIO DE FISIATRIA DEL HOSPITAL MILITAR CENTRAL</t>
  </si>
  <si>
    <t>CUMPLIMIENTO NB-100143821 CERTIFICADO 70934119 Y RESPONSABILIDA CIVIL NB-100029666 CERTIFICADO 70934128</t>
  </si>
  <si>
    <t>CAMILO ALBERTO ESLAVA JACOME</t>
  </si>
  <si>
    <t>MANOHAY COLOMBIA S.A.S</t>
  </si>
  <si>
    <t>PRORROGA EN TRAMITE</t>
  </si>
  <si>
    <t>REVISION DRA VIVIANA 27-11-2020</t>
  </si>
  <si>
    <t>REVISION TESORERIA 26-11-2020</t>
  </si>
  <si>
    <t>PARA ENVIAR AL CONTRATISTA 24-11-2020</t>
  </si>
  <si>
    <t>FIRMA SUAD 24-11-2020</t>
  </si>
  <si>
    <t>235-2020</t>
  </si>
  <si>
    <t>INCOMELEC S.A.S</t>
  </si>
  <si>
    <t>MANTENIMIENTO CORRECTIVO INLCUYENDO REPUESTOS ORIGINALES NUEVOS NO REMANUFACTURADOS PARA LOS EQUIPOS MARCA HORUS DEL SISTEMA DE CONTROL DE INGRESO AL PARQUEADERO PUBLICO DEL HOSPITAL MILITAR CENTRAL</t>
  </si>
  <si>
    <t>CUMPLIMIENTO 15-44-101234730 Y RESPONSABILIDAD CIVIL 15-40-101067427</t>
  </si>
  <si>
    <t>236-2020</t>
  </si>
  <si>
    <t>ADQUISICION, PREINSTALLACION, INSTALACION Y PUESTA EN FUNCIONAMIIENTO DEL EQUIPO BIOMEDICO VIDEODUODENOSCOPIO MARCA OLYMPUS, CON DESTINO AL SERVICIO GASTROENTEROLOGIA DEL HOSPITAL MILITAR CENTRAL</t>
  </si>
  <si>
    <t>CUMPLIMIENTO 1522123840201 Y RESPONSABILIDAD CIVIL 1522121533201</t>
  </si>
  <si>
    <t>GILBERTO ROMERO ARDILA - HAROLDO JULIAO NACITH</t>
  </si>
  <si>
    <t>231-2020</t>
  </si>
  <si>
    <t>MCO GLOBAL S.A.</t>
  </si>
  <si>
    <t>PRESTACIÓN DE SERVICIOS DE SOPORTE TÉCNICO Y MANTENIMIENTO PARA LOS EQUIPOS DE COMUNICACIÓN DE TELEFONÍA Y CONTAC CENTER MARCA CISCO QUE ACTUALMENTE TIENE EL HOSPITAL MILITAR CENTRAL</t>
  </si>
  <si>
    <t>CUMPLIMIENTO 11-44-101159755 Y RESPONSABILIDAD CIVIL EXTRACONTRACTUAL 11-40-101038741</t>
  </si>
  <si>
    <t>REVISION, MANTENIMIENTO TECNICO PREVENTIVO - CORRECTIVO Y RECARGA  A LOS EXTINTORES DE LAS DIFERENTES AREAS DEL HOSPITAL MILITAR CENTRAL</t>
  </si>
  <si>
    <t>PRORROGA 1
2020-11-26</t>
  </si>
  <si>
    <t>211-2020</t>
  </si>
  <si>
    <t>SELECCIÓN ABREVIADA POR SUBASTA INVERSA</t>
  </si>
  <si>
    <t>GRAN IMAGEN S.A.S</t>
  </si>
  <si>
    <t>ADQUISICION DE EQUIPOS DE COMPUTO PARA EL HOSPITAL MILITAR CENTRAL LOTE 1 - EQUIPOS DE COMPUTO TIPO TODO EN UNO TIPO 1</t>
  </si>
  <si>
    <t>CUMPLIMIENTO 66-44-101000271</t>
  </si>
  <si>
    <t>212-2020</t>
  </si>
  <si>
    <t>COMERCIALIZADORA SERLE.COM S.A.S</t>
  </si>
  <si>
    <t>ADQUISICION DE EQUIPOS DE COMPUTO PARA EL HOSPITAL MILITAR CENTRAL LOTE 2 - EQUIPOS DE COMPUTO TIPO TABLET PC</t>
  </si>
  <si>
    <t>CUMPLIMIENTO 33-46-101026492</t>
  </si>
  <si>
    <t>237-2020</t>
  </si>
  <si>
    <t>PRESTACION DE SERVCIO</t>
  </si>
  <si>
    <t>COLSUBSIDIO</t>
  </si>
  <si>
    <t>PFRESTAR LOS SERVICIOS PARA EL DESARROLLO DEL PLAN INSTITUCIONAL DE BIENESTAR DEL HOSPITAL MILITAR CENTRAL</t>
  </si>
  <si>
    <t>CUMPLIMIENTO 2799040-1 DOCUMENTO 13434564 Y RESPONSABILIDAD CIVIL 0730883-9 DOCUMENTO 13379357</t>
  </si>
  <si>
    <t>238-2020</t>
  </si>
  <si>
    <t>E DEA NETWORKS S.A.S</t>
  </si>
  <si>
    <t>RENOVACION DEL SOPORTE Y MANTENIMIENTO DEL SOFTWARE DE MONITOREO Y AMPLIACION DEL LICENCIAMIENTO DEL HOSPITAL MILITAR CENTRAL</t>
  </si>
  <si>
    <t>CUMPLIMEINTO NB 100145424 CERTIFICADO 70940785</t>
  </si>
  <si>
    <t>PRORROGA 1
2020-11-30</t>
  </si>
  <si>
    <t>ADICION EN TRAMITE</t>
  </si>
  <si>
    <t>EN FIRMAS ABOGADA NATHALIE 07-12-2020</t>
  </si>
  <si>
    <t>PENDIENTE POR PAGAR DOS FACTURAS</t>
  </si>
  <si>
    <t>PENDIENTE POR PAGAR FACTURAS</t>
  </si>
  <si>
    <t>EN FIRMAS MIGUE OBANDO 04-12-2020</t>
  </si>
  <si>
    <t>PRORROGA 1
2020-10-14</t>
  </si>
  <si>
    <t>PRORROGA 1
2020-12-02</t>
  </si>
  <si>
    <t>SI-003-2020-HOMIL (Presentación de oferta)</t>
  </si>
  <si>
    <t>https://community.secop.gov.co/Public/Tendering/OpportunityDetail/Index?noticeUID=CO1.NTC.1414914&amp;isFromPublicArea=True&amp;isModal=true&amp;asPopupView=true</t>
  </si>
  <si>
    <t>https://community.secop.gov.co/Public/Tendering/OpportunityDetail/Index?noticeUID=CO1.NTC.1503606&amp;isFromPublicArea=True&amp;isModal=true&amp;asPopupView=true</t>
  </si>
  <si>
    <t>CD-051-2020-HOMIL.</t>
  </si>
  <si>
    <t>https://community.secop.gov.co/Public/Tendering/OpportunityDetail/Index?noticeUID=CO1.NTC.1505208&amp;isFromPublicArea=True&amp;isModal=true&amp;asPopupView=true</t>
  </si>
  <si>
    <t>MC-137-2020-HOMIL</t>
  </si>
  <si>
    <t>MC-141-2020-HOMIL</t>
  </si>
  <si>
    <t>https://community.secop.gov.co/Public/Tendering/OpportunityDetail/Index?noticeUID=CO1.NTC.1466960&amp;isFromPublicArea=True&amp;isModal=true&amp;asPopupView=true</t>
  </si>
  <si>
    <t>LP-009-2020-HOMIL  (Presentación de oferta)</t>
  </si>
  <si>
    <t>https://community.secop.gov.co/Public/Tendering/OpportunityDetail/Index?noticeUID=CO1.NTC.1467820&amp;isFromPublicArea=True&amp;isModal=true&amp;asPopupView=true</t>
  </si>
  <si>
    <t>https://community.secop.gov.co/Public/Tendering/OpportunityDetail/Index?noticeUID=CO1.NTC.1524502&amp;isFromPublicArea=True&amp;isModal=true&amp;asPopupView=true</t>
  </si>
  <si>
    <t>MC-158-2020-HOMIL</t>
  </si>
  <si>
    <t>https://community.secop.gov.co/Public/Tendering/OpportunityDetail/Index?noticeUID=CO1.NTC.1526334&amp;isFromPublicArea=True&amp;isModal=true&amp;asPopupView=true</t>
  </si>
  <si>
    <t>CD-053-HOMIL-2020</t>
  </si>
  <si>
    <t>CD-052-2020-HOMIL</t>
  </si>
  <si>
    <t>https://community.secop.gov.co/Public/Tendering/OpportunityDetail/Index?noticeUID=CO1.NTC.1537483&amp;isFromPublicArea=True&amp;isModal=true&amp;asPopupView=true</t>
  </si>
  <si>
    <t>https://community.secop.gov.co/Public/Tendering/OpportunityDetail/Index?noticeUID=CO1.NTC.1561820&amp;isFromPublicArea=True&amp;isModal=true&amp;asPopupView=true</t>
  </si>
  <si>
    <t>CD-058-2020HOMIL</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</si>
</sst>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6">
    <numFmt numFmtId="42" formatCode="_-&quot;$&quot;* #,##0_-;\-&quot;$&quot;* #,##0_-;_-&quot;$&quot;* &quot;-&quot;_-;_-@_-"/>
    <numFmt numFmtId="44" formatCode="_-&quot;$&quot;* #,##0.00_-;\-&quot;$&quot;* #,##0.00_-;_-&quot;$&quot;* &quot;-&quot;??_-;_-@_-"/>
    <numFmt numFmtId="164" formatCode="[$$-240A]\ #,##0"/>
    <numFmt numFmtId="165" formatCode="&quot;$&quot;\ #,##0"/>
    <numFmt numFmtId="166" formatCode="yyyy\-mm\-dd;@"/>
    <numFmt numFmtId="167" formatCode="&quot;$&quot;#,##0"/>
  </numFmts>
  <fonts count="13" x14ac:knownFonts="1">
    <font>
      <sz val="11"/>
      <color theme="1"/>
      <name val="Calibri"/>
      <family val="2"/>
      <scheme val="minor"/>
    </font>
    <font>
      <sz val="11"/>
      <color theme="1"/>
      <name val="Calibri"/>
      <family val="2"/>
      <scheme val="minor"/>
    </font>
    <font>
      <u/>
      <sz val="5.5"/>
      <color theme="10"/>
      <name val="Calibri"/>
      <family val="2"/>
    </font>
    <font>
      <sz val="10"/>
      <name val="Arial"/>
      <family val="2"/>
    </font>
    <font>
      <b/>
      <sz val="10"/>
      <name val="Calibri"/>
      <family val="2"/>
      <scheme val="minor"/>
    </font>
    <font>
      <b/>
      <sz val="10"/>
      <color theme="1"/>
      <name val="Calibri"/>
      <family val="2"/>
      <scheme val="minor"/>
    </font>
    <font>
      <sz val="10"/>
      <color theme="1"/>
      <name val="Calibri"/>
      <family val="2"/>
      <scheme val="minor"/>
    </font>
    <font>
      <sz val="10"/>
      <name val="Calibri"/>
      <family val="2"/>
      <scheme val="minor"/>
    </font>
    <font>
      <u/>
      <sz val="10"/>
      <color theme="10"/>
      <name val="Calibri"/>
      <family val="2"/>
    </font>
    <font>
      <sz val="9"/>
      <color rgb="FF0074E8"/>
      <name val="Arial"/>
      <family val="2"/>
    </font>
    <font>
      <sz val="9"/>
      <color theme="1"/>
      <name val="Arial"/>
      <family val="2"/>
    </font>
    <font>
      <b/>
      <sz val="10"/>
      <color rgb="FFFF0000"/>
      <name val="Calibri"/>
      <family val="2"/>
      <scheme val="minor"/>
    </font>
    <font>
      <b/>
      <u/>
      <sz val="10"/>
      <color theme="10"/>
      <name val="Calibri"/>
      <family val="2"/>
    </font>
  </fonts>
  <fills count="5">
    <fill>
      <patternFill patternType="none"/>
    </fill>
    <fill>
      <patternFill patternType="gray125"/>
    </fill>
    <fill>
      <patternFill patternType="solid">
        <fgColor theme="0"/>
        <bgColor indexed="64"/>
      </patternFill>
    </fill>
    <fill>
      <patternFill patternType="solid">
        <fgColor theme="8" tint="0.79998168889431442"/>
        <bgColor indexed="64"/>
      </patternFill>
    </fill>
    <fill>
      <patternFill patternType="solid">
        <fgColor theme="4" tint="0.59999389629810485"/>
        <bgColor indexed="64"/>
      </patternFill>
    </fill>
  </fills>
  <borders count="13">
    <border>
      <left/>
      <right/>
      <top/>
      <bottom/>
      <diagonal/>
    </border>
    <border>
      <left style="medium">
        <color indexed="64"/>
      </left>
      <right style="medium">
        <color indexed="64"/>
      </right>
      <top style="medium">
        <color indexed="64"/>
      </top>
      <bottom/>
      <diagonal/>
    </border>
    <border>
      <left style="medium">
        <color indexed="64"/>
      </left>
      <right style="medium">
        <color indexed="64"/>
      </right>
      <top/>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right/>
      <top style="medium">
        <color indexed="64"/>
      </top>
      <bottom/>
      <diagonal/>
    </border>
    <border>
      <left style="medium">
        <color indexed="64"/>
      </left>
      <right/>
      <top style="medium">
        <color indexed="64"/>
      </top>
      <bottom style="medium">
        <color indexed="64"/>
      </bottom>
      <diagonal/>
    </border>
    <border>
      <left style="medium">
        <color indexed="64"/>
      </left>
      <right/>
      <top style="medium">
        <color indexed="64"/>
      </top>
      <bottom/>
      <diagonal/>
    </border>
    <border>
      <left style="medium">
        <color indexed="64"/>
      </left>
      <right style="medium">
        <color indexed="64"/>
      </right>
      <top/>
      <bottom style="medium">
        <color indexed="64"/>
      </bottom>
      <diagonal/>
    </border>
    <border>
      <left style="medium">
        <color indexed="64"/>
      </left>
      <right style="medium">
        <color indexed="64"/>
      </right>
      <top/>
      <bottom style="thin">
        <color indexed="64"/>
      </bottom>
      <diagonal/>
    </border>
    <border>
      <left style="medium">
        <color indexed="64"/>
      </left>
      <right style="medium">
        <color indexed="64"/>
      </right>
      <top style="medium">
        <color indexed="64"/>
      </top>
      <bottom style="medium">
        <color indexed="64"/>
      </bottom>
      <diagonal/>
    </border>
    <border>
      <left style="thin">
        <color indexed="64"/>
      </left>
      <right style="thin">
        <color indexed="64"/>
      </right>
      <top/>
      <bottom style="thin">
        <color indexed="64"/>
      </bottom>
      <diagonal/>
    </border>
    <border>
      <left style="thin">
        <color indexed="64"/>
      </left>
      <right style="thin">
        <color indexed="64"/>
      </right>
      <top style="thin">
        <color indexed="64"/>
      </top>
      <bottom style="thin">
        <color indexed="64"/>
      </bottom>
      <diagonal/>
    </border>
  </borders>
  <cellStyleXfs count="5">
    <xf numFmtId="0" fontId="0" fillId="0" borderId="0"/>
    <xf numFmtId="44" fontId="1" fillId="0" borderId="0" applyFont="0" applyFill="0" applyBorder="0" applyAlignment="0" applyProtection="0"/>
    <xf numFmtId="0" fontId="2" fillId="0" borderId="0" applyNumberFormat="0" applyFill="0" applyBorder="0" applyAlignment="0" applyProtection="0">
      <alignment vertical="top"/>
      <protection locked="0"/>
    </xf>
    <xf numFmtId="0" fontId="3" fillId="0" borderId="0"/>
    <xf numFmtId="9" fontId="1" fillId="0" borderId="0" applyFont="0" applyFill="0" applyBorder="0" applyAlignment="0" applyProtection="0"/>
  </cellStyleXfs>
  <cellXfs count="60">
    <xf numFmtId="0" fontId="0" fillId="0" borderId="0" xfId="0"/>
    <xf numFmtId="0" fontId="6" fillId="0" borderId="0" xfId="0" applyFont="1"/>
    <xf numFmtId="49" fontId="5" fillId="2" borderId="11" xfId="0" applyNumberFormat="1" applyFont="1" applyFill="1" applyBorder="1" applyAlignment="1">
      <alignment horizontal="center" vertical="center" wrapText="1"/>
    </xf>
    <xf numFmtId="0" fontId="7" fillId="2" borderId="12" xfId="0" applyFont="1" applyFill="1" applyBorder="1" applyAlignment="1">
      <alignment vertical="center" wrapText="1"/>
    </xf>
    <xf numFmtId="0" fontId="6" fillId="2" borderId="12" xfId="0" applyFont="1" applyFill="1" applyBorder="1" applyAlignment="1">
      <alignment horizontal="justify" vertical="center" wrapText="1"/>
    </xf>
    <xf numFmtId="165" fontId="6" fillId="2" borderId="11" xfId="0" applyNumberFormat="1" applyFont="1" applyFill="1" applyBorder="1" applyAlignment="1">
      <alignment horizontal="center" vertical="center"/>
    </xf>
    <xf numFmtId="165" fontId="6" fillId="2" borderId="11" xfId="1" applyNumberFormat="1" applyFont="1" applyFill="1" applyBorder="1" applyAlignment="1">
      <alignment horizontal="center" vertical="center"/>
    </xf>
    <xf numFmtId="0" fontId="6" fillId="0" borderId="11" xfId="0" applyFont="1" applyBorder="1" applyAlignment="1">
      <alignment horizontal="center" vertical="center" wrapText="1"/>
    </xf>
    <xf numFmtId="14" fontId="6" fillId="0" borderId="11" xfId="0" applyNumberFormat="1" applyFont="1" applyBorder="1" applyAlignment="1">
      <alignment horizontal="center" vertical="center"/>
    </xf>
    <xf numFmtId="14" fontId="6" fillId="0" borderId="11" xfId="0" applyNumberFormat="1" applyFont="1" applyBorder="1" applyAlignment="1">
      <alignment horizontal="center" vertical="center" wrapText="1"/>
    </xf>
    <xf numFmtId="14" fontId="6" fillId="0" borderId="12" xfId="0" applyNumberFormat="1" applyFont="1" applyBorder="1" applyAlignment="1">
      <alignment horizontal="center" vertical="center" wrapText="1"/>
    </xf>
    <xf numFmtId="0" fontId="6" fillId="0" borderId="12" xfId="0" applyFont="1" applyBorder="1" applyAlignment="1">
      <alignment horizontal="center" vertical="center" wrapText="1"/>
    </xf>
    <xf numFmtId="1" fontId="6" fillId="0" borderId="12" xfId="0" applyNumberFormat="1" applyFont="1" applyBorder="1" applyAlignment="1">
      <alignment horizontal="center" vertical="center" wrapText="1"/>
    </xf>
    <xf numFmtId="1" fontId="6" fillId="3" borderId="11" xfId="0" applyNumberFormat="1" applyFont="1" applyFill="1" applyBorder="1" applyAlignment="1">
      <alignment horizontal="center" vertical="center"/>
    </xf>
    <xf numFmtId="1" fontId="6" fillId="0" borderId="11" xfId="0" applyNumberFormat="1" applyFont="1" applyBorder="1" applyAlignment="1">
      <alignment horizontal="center" vertical="center"/>
    </xf>
    <xf numFmtId="166" fontId="6" fillId="3" borderId="11" xfId="0" applyNumberFormat="1" applyFont="1" applyFill="1" applyBorder="1" applyAlignment="1">
      <alignment horizontal="center" vertical="center" wrapText="1"/>
    </xf>
    <xf numFmtId="166" fontId="6" fillId="0" borderId="0" xfId="0" applyNumberFormat="1" applyFont="1"/>
    <xf numFmtId="166" fontId="6" fillId="0" borderId="11" xfId="0" applyNumberFormat="1" applyFont="1" applyBorder="1" applyAlignment="1">
      <alignment horizontal="center" vertical="center"/>
    </xf>
    <xf numFmtId="166" fontId="6" fillId="0" borderId="12" xfId="0" applyNumberFormat="1" applyFont="1" applyBorder="1" applyAlignment="1">
      <alignment horizontal="center" vertical="center" wrapText="1"/>
    </xf>
    <xf numFmtId="166" fontId="6" fillId="3" borderId="11" xfId="0" applyNumberFormat="1" applyFont="1" applyFill="1" applyBorder="1" applyAlignment="1">
      <alignment horizontal="center" vertical="center"/>
    </xf>
    <xf numFmtId="0" fontId="8" fillId="0" borderId="12" xfId="2" applyFont="1" applyBorder="1" applyAlignment="1" applyProtection="1">
      <alignment vertical="center" wrapText="1"/>
    </xf>
    <xf numFmtId="164" fontId="4" fillId="4" borderId="10" xfId="0" applyNumberFormat="1" applyFont="1" applyFill="1" applyBorder="1" applyAlignment="1">
      <alignment horizontal="center" vertical="center" wrapText="1"/>
    </xf>
    <xf numFmtId="165" fontId="5" fillId="4" borderId="10" xfId="1" applyNumberFormat="1" applyFont="1" applyFill="1" applyBorder="1" applyAlignment="1">
      <alignment horizontal="center" vertical="center" wrapText="1"/>
    </xf>
    <xf numFmtId="4" fontId="4" fillId="4" borderId="10" xfId="0" applyNumberFormat="1" applyFont="1" applyFill="1" applyBorder="1" applyAlignment="1">
      <alignment horizontal="center" vertical="center" wrapText="1"/>
    </xf>
    <xf numFmtId="4" fontId="4" fillId="4" borderId="4" xfId="0" applyNumberFormat="1" applyFont="1" applyFill="1" applyBorder="1" applyAlignment="1">
      <alignment horizontal="center" vertical="center" wrapText="1"/>
    </xf>
    <xf numFmtId="166" fontId="4" fillId="4" borderId="10" xfId="0" applyNumberFormat="1" applyFont="1" applyFill="1" applyBorder="1" applyAlignment="1">
      <alignment horizontal="center" vertical="center" wrapText="1"/>
    </xf>
    <xf numFmtId="0" fontId="4" fillId="4" borderId="10" xfId="0" applyNumberFormat="1" applyFont="1" applyFill="1" applyBorder="1" applyAlignment="1">
      <alignment horizontal="center" vertical="center" wrapText="1"/>
    </xf>
    <xf numFmtId="0" fontId="5" fillId="4" borderId="10" xfId="0" applyFont="1" applyFill="1" applyBorder="1" applyAlignment="1">
      <alignment horizontal="center" vertical="center" wrapText="1"/>
    </xf>
    <xf numFmtId="4" fontId="5" fillId="4" borderId="10" xfId="0" applyNumberFormat="1" applyFont="1" applyFill="1" applyBorder="1" applyAlignment="1">
      <alignment horizontal="center" vertical="center" wrapText="1"/>
    </xf>
    <xf numFmtId="4" fontId="4" fillId="4" borderId="6" xfId="0" applyNumberFormat="1" applyFont="1" applyFill="1" applyBorder="1" applyAlignment="1">
      <alignment horizontal="center" vertical="center" wrapText="1"/>
    </xf>
    <xf numFmtId="166" fontId="4" fillId="4" borderId="2" xfId="0" applyNumberFormat="1" applyFont="1" applyFill="1" applyBorder="1" applyAlignment="1">
      <alignment horizontal="center" vertical="center" wrapText="1"/>
    </xf>
    <xf numFmtId="49" fontId="6" fillId="0" borderId="11" xfId="0" applyNumberFormat="1" applyFont="1" applyBorder="1" applyAlignment="1">
      <alignment horizontal="center" vertical="center" wrapText="1"/>
    </xf>
    <xf numFmtId="0" fontId="9" fillId="0" borderId="12" xfId="0" applyFont="1" applyBorder="1" applyAlignment="1">
      <alignment horizontal="center" vertical="center"/>
    </xf>
    <xf numFmtId="167" fontId="6" fillId="2" borderId="11" xfId="0" applyNumberFormat="1" applyFont="1" applyFill="1" applyBorder="1" applyAlignment="1">
      <alignment horizontal="center" vertical="center"/>
    </xf>
    <xf numFmtId="0" fontId="9" fillId="0" borderId="12" xfId="0" applyFont="1" applyBorder="1" applyAlignment="1">
      <alignment horizontal="center" vertical="center" wrapText="1"/>
    </xf>
    <xf numFmtId="0" fontId="6" fillId="4" borderId="0" xfId="0" applyFont="1" applyFill="1"/>
    <xf numFmtId="9" fontId="6" fillId="2" borderId="11" xfId="4" applyNumberFormat="1" applyFont="1" applyFill="1" applyBorder="1" applyAlignment="1">
      <alignment horizontal="center" vertical="center"/>
    </xf>
    <xf numFmtId="1" fontId="6" fillId="3" borderId="11" xfId="0" applyNumberFormat="1" applyFont="1" applyFill="1" applyBorder="1" applyAlignment="1">
      <alignment horizontal="center" vertical="center" wrapText="1"/>
    </xf>
    <xf numFmtId="42" fontId="6" fillId="2" borderId="11" xfId="1" applyNumberFormat="1" applyFont="1" applyFill="1" applyBorder="1" applyAlignment="1">
      <alignment horizontal="center" vertical="center"/>
    </xf>
    <xf numFmtId="49" fontId="5" fillId="0" borderId="11" xfId="0" applyNumberFormat="1" applyFont="1" applyBorder="1" applyAlignment="1">
      <alignment horizontal="center" vertical="center" wrapText="1"/>
    </xf>
    <xf numFmtId="14" fontId="5" fillId="0" borderId="11" xfId="0" applyNumberFormat="1" applyFont="1" applyBorder="1" applyAlignment="1">
      <alignment horizontal="center" vertical="center" wrapText="1"/>
    </xf>
    <xf numFmtId="42" fontId="11" fillId="2" borderId="11" xfId="1" applyNumberFormat="1" applyFont="1" applyFill="1" applyBorder="1" applyAlignment="1">
      <alignment horizontal="center" vertical="center"/>
    </xf>
    <xf numFmtId="0" fontId="12" fillId="0" borderId="12" xfId="2" applyFont="1" applyBorder="1" applyAlignment="1" applyProtection="1">
      <alignment vertical="center" wrapText="1"/>
    </xf>
    <xf numFmtId="49" fontId="4" fillId="4" borderId="2" xfId="0" applyNumberFormat="1" applyFont="1" applyFill="1" applyBorder="1" applyAlignment="1">
      <alignment horizontal="center" vertical="center" wrapText="1"/>
    </xf>
    <xf numFmtId="164" fontId="4" fillId="4" borderId="6" xfId="0" applyNumberFormat="1" applyFont="1" applyFill="1" applyBorder="1" applyAlignment="1">
      <alignment horizontal="center" vertical="center" wrapText="1"/>
    </xf>
    <xf numFmtId="164" fontId="4" fillId="4" borderId="3" xfId="0" applyNumberFormat="1" applyFont="1" applyFill="1" applyBorder="1" applyAlignment="1">
      <alignment horizontal="center" vertical="center" wrapText="1"/>
    </xf>
    <xf numFmtId="49" fontId="4" fillId="4" borderId="2" xfId="0" applyNumberFormat="1" applyFont="1" applyFill="1" applyBorder="1" applyAlignment="1">
      <alignment horizontal="center" vertical="center" wrapText="1"/>
    </xf>
    <xf numFmtId="164" fontId="4" fillId="4" borderId="4" xfId="0" applyNumberFormat="1" applyFont="1" applyFill="1" applyBorder="1" applyAlignment="1">
      <alignment horizontal="center" vertical="center" wrapText="1"/>
    </xf>
    <xf numFmtId="166" fontId="4" fillId="4" borderId="6" xfId="0" applyNumberFormat="1" applyFont="1" applyFill="1" applyBorder="1" applyAlignment="1">
      <alignment horizontal="center" vertical="center" wrapText="1"/>
    </xf>
    <xf numFmtId="166" fontId="4" fillId="4" borderId="3" xfId="0" applyNumberFormat="1" applyFont="1" applyFill="1" applyBorder="1" applyAlignment="1">
      <alignment horizontal="center" vertical="center" wrapText="1"/>
    </xf>
    <xf numFmtId="0" fontId="5" fillId="4" borderId="7" xfId="0" applyFont="1" applyFill="1" applyBorder="1" applyAlignment="1">
      <alignment horizontal="center" vertical="center"/>
    </xf>
    <xf numFmtId="0" fontId="5" fillId="4" borderId="5" xfId="0" applyFont="1" applyFill="1" applyBorder="1" applyAlignment="1">
      <alignment horizontal="center" vertical="center"/>
    </xf>
    <xf numFmtId="49" fontId="4" fillId="4" borderId="1" xfId="0" applyNumberFormat="1" applyFont="1" applyFill="1" applyBorder="1" applyAlignment="1">
      <alignment horizontal="center" vertical="center" wrapText="1"/>
    </xf>
    <xf numFmtId="49" fontId="4" fillId="4" borderId="8" xfId="0" applyNumberFormat="1" applyFont="1" applyFill="1" applyBorder="1" applyAlignment="1">
      <alignment horizontal="center" vertical="center" wrapText="1"/>
    </xf>
    <xf numFmtId="0" fontId="5" fillId="4" borderId="6" xfId="0" applyFont="1" applyFill="1" applyBorder="1" applyAlignment="1">
      <alignment horizontal="center"/>
    </xf>
    <xf numFmtId="0" fontId="5" fillId="4" borderId="3" xfId="0" applyFont="1" applyFill="1" applyBorder="1" applyAlignment="1">
      <alignment horizontal="center"/>
    </xf>
    <xf numFmtId="0" fontId="5" fillId="4" borderId="4" xfId="0" applyFont="1" applyFill="1" applyBorder="1" applyAlignment="1">
      <alignment horizontal="center"/>
    </xf>
    <xf numFmtId="4" fontId="4" fillId="4" borderId="1" xfId="0" applyNumberFormat="1" applyFont="1" applyFill="1" applyBorder="1" applyAlignment="1">
      <alignment horizontal="center" vertical="center" wrapText="1"/>
    </xf>
    <xf numFmtId="4" fontId="4" fillId="4" borderId="8" xfId="0" applyNumberFormat="1" applyFont="1" applyFill="1" applyBorder="1" applyAlignment="1">
      <alignment horizontal="center" vertical="center" wrapText="1"/>
    </xf>
    <xf numFmtId="49" fontId="4" fillId="4" borderId="9" xfId="0" applyNumberFormat="1" applyFont="1" applyFill="1" applyBorder="1" applyAlignment="1">
      <alignment horizontal="center" vertical="center" wrapText="1"/>
    </xf>
  </cellXfs>
  <cellStyles count="5">
    <cellStyle name="Hipervínculo" xfId="2" builtinId="8"/>
    <cellStyle name="Moneda" xfId="1" builtinId="4"/>
    <cellStyle name="Normal" xfId="0" builtinId="0"/>
    <cellStyle name="Normal 18 2" xfId="3"/>
    <cellStyle name="Porcentaje" xfId="4" builtinId="5"/>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8" Type="http://schemas.openxmlformats.org/officeDocument/2006/relationships/hyperlink" Target="https://community.secop.gov.co/Public/Tendering/OpportunityDetail/Index?noticeUID=CO1.NTC.1156424&amp;isFromPublicArea=True&amp;isModal=true&amp;asPopupView=true" TargetMode="External"/><Relationship Id="rId3" Type="http://schemas.openxmlformats.org/officeDocument/2006/relationships/hyperlink" Target="https://community.secop.gov.co/Public/Tendering/OpportunityDetail/Index?noticeUID=CO1.NTC.1207884&amp;isFromPublicArea=True&amp;isModal=true&amp;asPopupView=true" TargetMode="External"/><Relationship Id="rId7" Type="http://schemas.openxmlformats.org/officeDocument/2006/relationships/hyperlink" Target="https://community.secop.gov.co/Public/Tendering/OpportunityDetail/Index?noticeUID=CO1.NTC.1179105&amp;isFromPublicArea=True&amp;isModal=true&amp;asPopupView=true" TargetMode="External"/><Relationship Id="rId2" Type="http://schemas.openxmlformats.org/officeDocument/2006/relationships/hyperlink" Target="https://community.secop.gov.co/Public/Tendering/OpportunityDetail/Index?noticeUID=CO1.NTC.1224512&amp;isFromPublicArea=True&amp;isModal=true&amp;asPopupView=true" TargetMode="External"/><Relationship Id="rId1" Type="http://schemas.openxmlformats.org/officeDocument/2006/relationships/hyperlink" Target="https://community.secop.gov.co/Public/Tendering/OpportunityDetail/Index?noticeUID=CO1.NTC.1185435&amp;isFromPublicArea=True&amp;isModal=true&amp;asPopupView=true" TargetMode="External"/><Relationship Id="rId6" Type="http://schemas.openxmlformats.org/officeDocument/2006/relationships/hyperlink" Target="https://community.secop.gov.co/Public/Tendering/OpportunityDetail/Index?noticeUID=CO1.NTC.1154294&amp;isFromPublicArea=True&amp;isModal=true&amp;asPopupView=true" TargetMode="External"/><Relationship Id="rId11" Type="http://schemas.openxmlformats.org/officeDocument/2006/relationships/hyperlink" Target="https://community.secop.gov.co/Public/Tendering/OpportunityDetail/Index?noticeUID=CO1.NTC.1180191&amp;isFromPublicArea=True&amp;isModal=true&amp;asPopupView=true" TargetMode="External"/><Relationship Id="rId5" Type="http://schemas.openxmlformats.org/officeDocument/2006/relationships/hyperlink" Target="https://community.secop.gov.co/Public/Tendering/OpportunityDetail/Index?noticeUID=CO1.NTC.1154294&amp;isFromPublicArea=True&amp;isModal=true&amp;asPopupView=true" TargetMode="External"/><Relationship Id="rId10" Type="http://schemas.openxmlformats.org/officeDocument/2006/relationships/hyperlink" Target="https://community.secop.gov.co/Public/Tendering/OpportunityDetail/Index?noticeUID=CO1.NTC.1160914&amp;isFromPublicArea=True&amp;isModal=true&amp;asPopupView=true" TargetMode="External"/><Relationship Id="rId4" Type="http://schemas.openxmlformats.org/officeDocument/2006/relationships/hyperlink" Target="https://community.secop.gov.co/Public/Tendering/OpportunityDetail/Index?noticeUID=CO1.NTC.1145612&amp;isFromPublicArea=True&amp;isModal=true&amp;asPopupView=true" TargetMode="External"/><Relationship Id="rId9" Type="http://schemas.openxmlformats.org/officeDocument/2006/relationships/hyperlink" Target="https://community.secop.gov.co/Public/Tendering/OpportunityDetail/Index?noticeUID=CO1.NTC.1467837&amp;isFromPublicArea=True&amp;isModal=true&amp;asPopupView=true"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R237"/>
  <sheetViews>
    <sheetView tabSelected="1" workbookViewId="0">
      <selection activeCell="G5" sqref="G5"/>
    </sheetView>
  </sheetViews>
  <sheetFormatPr baseColWidth="10" defaultRowHeight="12.75" x14ac:dyDescent="0.2"/>
  <cols>
    <col min="1" max="1" width="13.85546875" style="1" customWidth="1"/>
    <col min="2" max="2" width="18.7109375" style="1" customWidth="1"/>
    <col min="3" max="3" width="19.28515625" style="1" customWidth="1"/>
    <col min="4" max="4" width="18.42578125" style="1" customWidth="1"/>
    <col min="5" max="5" width="24.140625" style="1" customWidth="1"/>
    <col min="6" max="6" width="29.7109375" style="1" customWidth="1"/>
    <col min="7" max="7" width="25.28515625" style="1" customWidth="1"/>
    <col min="8" max="8" width="48.42578125" style="1" customWidth="1"/>
    <col min="9" max="9" width="14.42578125" style="1" customWidth="1"/>
    <col min="10" max="10" width="15.85546875" style="1" bestFit="1" customWidth="1"/>
    <col min="11" max="11" width="15.42578125" style="1" customWidth="1"/>
    <col min="12" max="12" width="15.140625" style="1" customWidth="1"/>
    <col min="13" max="13" width="17.28515625" style="1" customWidth="1"/>
    <col min="14" max="14" width="17.140625" style="1" customWidth="1"/>
    <col min="15" max="15" width="17.140625" style="1" hidden="1" customWidth="1"/>
    <col min="16" max="16" width="16.42578125" style="1" hidden="1" customWidth="1"/>
    <col min="17" max="17" width="19.28515625" style="1" customWidth="1"/>
    <col min="18" max="23" width="19.28515625" style="1" hidden="1" customWidth="1"/>
    <col min="24" max="25" width="13.5703125" style="16" bestFit="1" customWidth="1"/>
    <col min="26" max="26" width="15.28515625" style="16" customWidth="1"/>
    <col min="27" max="27" width="15.28515625" style="16" hidden="1" customWidth="1"/>
    <col min="28" max="31" width="13.5703125" style="16" hidden="1" customWidth="1"/>
    <col min="32" max="32" width="15.42578125" style="16" hidden="1" customWidth="1"/>
    <col min="33" max="33" width="15.28515625" style="1" hidden="1" customWidth="1"/>
    <col min="34" max="34" width="11.5703125" style="1" hidden="1" customWidth="1"/>
    <col min="35" max="35" width="13.5703125" style="1" hidden="1" customWidth="1"/>
    <col min="36" max="36" width="13.5703125" style="16" hidden="1" customWidth="1"/>
    <col min="37" max="37" width="22.42578125" style="1" hidden="1" customWidth="1"/>
    <col min="38" max="38" width="19.28515625" style="1" hidden="1" customWidth="1"/>
    <col min="39" max="39" width="17" style="1" hidden="1" customWidth="1"/>
    <col min="40" max="40" width="17.28515625" style="1" hidden="1" customWidth="1"/>
    <col min="41" max="41" width="17.140625" style="1" hidden="1" customWidth="1"/>
    <col min="42" max="42" width="16.140625" style="16" hidden="1" customWidth="1"/>
    <col min="43" max="43" width="28.85546875" style="1" customWidth="1"/>
    <col min="44" max="44" width="20.5703125" style="1" customWidth="1"/>
    <col min="45" max="16384" width="11.42578125" style="1"/>
  </cols>
  <sheetData>
    <row r="1" spans="1:44" s="35" customFormat="1" ht="15.75" customHeight="1" thickBot="1" x14ac:dyDescent="0.25">
      <c r="A1" s="52" t="s">
        <v>21</v>
      </c>
      <c r="B1" s="52" t="s">
        <v>82</v>
      </c>
      <c r="C1" s="46" t="s">
        <v>32</v>
      </c>
      <c r="D1" s="46" t="s">
        <v>7</v>
      </c>
      <c r="E1" s="46" t="s">
        <v>25</v>
      </c>
      <c r="F1" s="46" t="s">
        <v>24</v>
      </c>
      <c r="G1" s="46" t="s">
        <v>23</v>
      </c>
      <c r="H1" s="52" t="s">
        <v>0</v>
      </c>
      <c r="I1" s="44" t="s">
        <v>1</v>
      </c>
      <c r="J1" s="45"/>
      <c r="K1" s="45"/>
      <c r="L1" s="45"/>
      <c r="M1" s="45"/>
      <c r="N1" s="45"/>
      <c r="O1" s="45"/>
      <c r="P1" s="45"/>
      <c r="Q1" s="47"/>
      <c r="R1" s="44" t="s">
        <v>118</v>
      </c>
      <c r="S1" s="45"/>
      <c r="T1" s="45"/>
      <c r="U1" s="45"/>
      <c r="V1" s="45"/>
      <c r="W1" s="45"/>
      <c r="X1" s="54" t="s">
        <v>2</v>
      </c>
      <c r="Y1" s="55"/>
      <c r="Z1" s="55"/>
      <c r="AA1" s="55"/>
      <c r="AB1" s="55"/>
      <c r="AC1" s="55"/>
      <c r="AD1" s="55"/>
      <c r="AE1" s="55"/>
      <c r="AF1" s="55"/>
      <c r="AG1" s="54" t="s">
        <v>3</v>
      </c>
      <c r="AH1" s="55"/>
      <c r="AI1" s="55"/>
      <c r="AJ1" s="56"/>
      <c r="AK1" s="50" t="s">
        <v>4</v>
      </c>
      <c r="AL1" s="51"/>
      <c r="AM1" s="57" t="s">
        <v>721</v>
      </c>
      <c r="AN1" s="57" t="s">
        <v>722</v>
      </c>
      <c r="AO1" s="57" t="s">
        <v>723</v>
      </c>
      <c r="AP1" s="48" t="s">
        <v>26</v>
      </c>
      <c r="AQ1" s="49"/>
      <c r="AR1" s="52" t="s">
        <v>27</v>
      </c>
    </row>
    <row r="2" spans="1:44" s="35" customFormat="1" ht="51.75" thickBot="1" x14ac:dyDescent="0.25">
      <c r="A2" s="53"/>
      <c r="B2" s="53"/>
      <c r="C2" s="46"/>
      <c r="D2" s="59"/>
      <c r="E2" s="46"/>
      <c r="F2" s="46"/>
      <c r="G2" s="59"/>
      <c r="H2" s="53"/>
      <c r="I2" s="21" t="s">
        <v>8</v>
      </c>
      <c r="J2" s="22" t="s">
        <v>1121</v>
      </c>
      <c r="K2" s="22" t="s">
        <v>1120</v>
      </c>
      <c r="L2" s="23" t="s">
        <v>9</v>
      </c>
      <c r="M2" s="24" t="s">
        <v>10</v>
      </c>
      <c r="N2" s="24" t="s">
        <v>11</v>
      </c>
      <c r="O2" s="24" t="s">
        <v>22</v>
      </c>
      <c r="P2" s="24" t="s">
        <v>31</v>
      </c>
      <c r="Q2" s="24" t="s">
        <v>12</v>
      </c>
      <c r="R2" s="24" t="s">
        <v>119</v>
      </c>
      <c r="S2" s="24" t="s">
        <v>730</v>
      </c>
      <c r="T2" s="24" t="s">
        <v>731</v>
      </c>
      <c r="U2" s="24" t="s">
        <v>735</v>
      </c>
      <c r="V2" s="24" t="s">
        <v>736</v>
      </c>
      <c r="W2" s="24" t="s">
        <v>737</v>
      </c>
      <c r="X2" s="25" t="s">
        <v>13</v>
      </c>
      <c r="Y2" s="25" t="s">
        <v>29</v>
      </c>
      <c r="Z2" s="25" t="s">
        <v>15</v>
      </c>
      <c r="AA2" s="25" t="s">
        <v>1122</v>
      </c>
      <c r="AB2" s="25" t="s">
        <v>30</v>
      </c>
      <c r="AC2" s="25" t="s">
        <v>732</v>
      </c>
      <c r="AD2" s="25" t="s">
        <v>733</v>
      </c>
      <c r="AE2" s="25" t="s">
        <v>734</v>
      </c>
      <c r="AF2" s="25" t="s">
        <v>14</v>
      </c>
      <c r="AG2" s="26" t="s">
        <v>28</v>
      </c>
      <c r="AH2" s="27" t="s">
        <v>16</v>
      </c>
      <c r="AI2" s="28" t="s">
        <v>17</v>
      </c>
      <c r="AJ2" s="25" t="s">
        <v>18</v>
      </c>
      <c r="AK2" s="29" t="s">
        <v>19</v>
      </c>
      <c r="AL2" s="23" t="s">
        <v>20</v>
      </c>
      <c r="AM2" s="58"/>
      <c r="AN2" s="58"/>
      <c r="AO2" s="58"/>
      <c r="AP2" s="30" t="s">
        <v>5</v>
      </c>
      <c r="AQ2" s="43" t="s">
        <v>6</v>
      </c>
      <c r="AR2" s="53"/>
    </row>
    <row r="3" spans="1:44" ht="84.95" customHeight="1" x14ac:dyDescent="0.2">
      <c r="A3" s="2" t="s">
        <v>56</v>
      </c>
      <c r="B3" s="7" t="s">
        <v>845</v>
      </c>
      <c r="C3" s="31" t="s">
        <v>57</v>
      </c>
      <c r="D3" s="11" t="s">
        <v>35</v>
      </c>
      <c r="E3" s="34" t="s">
        <v>59</v>
      </c>
      <c r="F3" s="20" t="s">
        <v>102</v>
      </c>
      <c r="G3" s="3" t="s">
        <v>58</v>
      </c>
      <c r="H3" s="4" t="s">
        <v>53</v>
      </c>
      <c r="I3" s="5">
        <v>58000000</v>
      </c>
      <c r="J3" s="38">
        <v>0</v>
      </c>
      <c r="K3" s="38">
        <v>0</v>
      </c>
      <c r="L3" s="38">
        <v>58000000</v>
      </c>
      <c r="M3" s="38"/>
      <c r="N3" s="38"/>
      <c r="O3" s="38"/>
      <c r="P3" s="38"/>
      <c r="Q3" s="38">
        <f>SUM(L3:P3)</f>
        <v>58000000</v>
      </c>
      <c r="R3" s="38">
        <v>53000000</v>
      </c>
      <c r="S3" s="38">
        <f>L3-R3</f>
        <v>5000000</v>
      </c>
      <c r="T3" s="36">
        <f>R3/L3</f>
        <v>0.91379310344827591</v>
      </c>
      <c r="U3" s="38">
        <f t="shared" ref="U3:U66" si="0">R3/AC3</f>
        <v>4818181.8181818184</v>
      </c>
      <c r="V3" s="38">
        <f t="shared" ref="V3:V66" si="1">U3*AE3</f>
        <v>24090909.090909094</v>
      </c>
      <c r="W3" s="38">
        <f>(Q3-R3)-V3</f>
        <v>-19090909.090909094</v>
      </c>
      <c r="X3" s="15">
        <v>43843</v>
      </c>
      <c r="Y3" s="15">
        <v>44196</v>
      </c>
      <c r="Z3" s="15">
        <v>44196</v>
      </c>
      <c r="AA3" s="37">
        <f>DATEDIF(Y3,Z3,"M")</f>
        <v>0</v>
      </c>
      <c r="AB3" s="13">
        <f t="shared" ref="AB3:AB66" si="2">NETWORKDAYS(X3,Y3)</f>
        <v>254</v>
      </c>
      <c r="AC3" s="13">
        <f t="shared" ref="AC3:AC66" si="3">DATEDIF(X3,Y3,"M")</f>
        <v>11</v>
      </c>
      <c r="AD3" s="19">
        <v>44013</v>
      </c>
      <c r="AE3" s="13">
        <f t="shared" ref="AE3:AE66" si="4">DATEDIF(AD3,Y3,"M")</f>
        <v>5</v>
      </c>
      <c r="AF3" s="19"/>
      <c r="AG3" s="13">
        <v>1520</v>
      </c>
      <c r="AH3" s="7"/>
      <c r="AI3" s="14">
        <v>77520</v>
      </c>
      <c r="AJ3" s="17">
        <v>43843</v>
      </c>
      <c r="AK3" s="9" t="s">
        <v>46</v>
      </c>
      <c r="AL3" s="17" t="s">
        <v>46</v>
      </c>
      <c r="AM3" s="17" t="s">
        <v>725</v>
      </c>
      <c r="AN3" s="17" t="s">
        <v>46</v>
      </c>
      <c r="AO3" s="17"/>
      <c r="AP3" s="18">
        <v>43843</v>
      </c>
      <c r="AQ3" s="10" t="s">
        <v>83</v>
      </c>
      <c r="AR3" s="7" t="s">
        <v>40</v>
      </c>
    </row>
    <row r="4" spans="1:44" ht="84.95" customHeight="1" x14ac:dyDescent="0.2">
      <c r="A4" s="2" t="s">
        <v>60</v>
      </c>
      <c r="B4" s="7" t="s">
        <v>845</v>
      </c>
      <c r="C4" s="31" t="s">
        <v>61</v>
      </c>
      <c r="D4" s="11" t="s">
        <v>35</v>
      </c>
      <c r="E4" s="34" t="s">
        <v>54</v>
      </c>
      <c r="F4" s="20" t="s">
        <v>103</v>
      </c>
      <c r="G4" s="3" t="s">
        <v>62</v>
      </c>
      <c r="H4" s="4" t="s">
        <v>53</v>
      </c>
      <c r="I4" s="5">
        <v>57500000</v>
      </c>
      <c r="J4" s="38">
        <v>0</v>
      </c>
      <c r="K4" s="38">
        <v>0</v>
      </c>
      <c r="L4" s="38">
        <v>57500000</v>
      </c>
      <c r="M4" s="38"/>
      <c r="N4" s="38"/>
      <c r="O4" s="38"/>
      <c r="P4" s="38"/>
      <c r="Q4" s="38">
        <f t="shared" ref="Q4:Q14" si="5">SUM(L4:P4)</f>
        <v>57500000</v>
      </c>
      <c r="R4" s="38">
        <v>52500000</v>
      </c>
      <c r="S4" s="38">
        <f>L4-R4</f>
        <v>5000000</v>
      </c>
      <c r="T4" s="36">
        <f>R4/L4</f>
        <v>0.91304347826086951</v>
      </c>
      <c r="U4" s="38">
        <f t="shared" si="0"/>
        <v>4772727.2727272725</v>
      </c>
      <c r="V4" s="38">
        <f t="shared" si="1"/>
        <v>23863636.363636363</v>
      </c>
      <c r="W4" s="38">
        <f>(Q4-R4)-V4</f>
        <v>-18863636.363636363</v>
      </c>
      <c r="X4" s="15">
        <v>43847</v>
      </c>
      <c r="Y4" s="15">
        <v>44196</v>
      </c>
      <c r="Z4" s="15">
        <v>44196</v>
      </c>
      <c r="AA4" s="37">
        <f t="shared" ref="AA4:AA67" si="6">DATEDIF(Y4,Z4,"M")</f>
        <v>0</v>
      </c>
      <c r="AB4" s="13">
        <f t="shared" si="2"/>
        <v>250</v>
      </c>
      <c r="AC4" s="13">
        <f t="shared" si="3"/>
        <v>11</v>
      </c>
      <c r="AD4" s="19">
        <v>44013</v>
      </c>
      <c r="AE4" s="13">
        <f t="shared" si="4"/>
        <v>5</v>
      </c>
      <c r="AF4" s="19"/>
      <c r="AG4" s="13">
        <v>2920</v>
      </c>
      <c r="AH4" s="7"/>
      <c r="AI4" s="14">
        <v>134120</v>
      </c>
      <c r="AJ4" s="17">
        <v>43847</v>
      </c>
      <c r="AK4" s="9" t="s">
        <v>63</v>
      </c>
      <c r="AL4" s="17">
        <v>43850</v>
      </c>
      <c r="AM4" s="17" t="s">
        <v>725</v>
      </c>
      <c r="AN4" s="17" t="s">
        <v>46</v>
      </c>
      <c r="AO4" s="17"/>
      <c r="AP4" s="18">
        <v>43850</v>
      </c>
      <c r="AQ4" s="10" t="s">
        <v>83</v>
      </c>
      <c r="AR4" s="7" t="s">
        <v>40</v>
      </c>
    </row>
    <row r="5" spans="1:44" ht="84.95" customHeight="1" x14ac:dyDescent="0.2">
      <c r="A5" s="2" t="s">
        <v>64</v>
      </c>
      <c r="B5" s="7" t="s">
        <v>845</v>
      </c>
      <c r="C5" s="31" t="s">
        <v>65</v>
      </c>
      <c r="D5" s="11" t="s">
        <v>35</v>
      </c>
      <c r="E5" s="34" t="s">
        <v>54</v>
      </c>
      <c r="F5" s="20" t="s">
        <v>103</v>
      </c>
      <c r="G5" s="3" t="s">
        <v>66</v>
      </c>
      <c r="H5" s="4" t="s">
        <v>53</v>
      </c>
      <c r="I5" s="5">
        <v>57333333</v>
      </c>
      <c r="J5" s="38">
        <v>0</v>
      </c>
      <c r="K5" s="38">
        <v>28500000</v>
      </c>
      <c r="L5" s="38">
        <v>28833333</v>
      </c>
      <c r="M5" s="38"/>
      <c r="N5" s="38"/>
      <c r="O5" s="38"/>
      <c r="P5" s="38"/>
      <c r="Q5" s="38">
        <f t="shared" si="5"/>
        <v>28833333</v>
      </c>
      <c r="R5" s="38">
        <v>28833333</v>
      </c>
      <c r="S5" s="38">
        <f t="shared" ref="S5:S68" si="7">L5-R5</f>
        <v>0</v>
      </c>
      <c r="T5" s="36">
        <f t="shared" ref="T5:T68" si="8">R5/L5</f>
        <v>1</v>
      </c>
      <c r="U5" s="38">
        <f t="shared" si="0"/>
        <v>2621212.0909090908</v>
      </c>
      <c r="V5" s="38">
        <f t="shared" si="1"/>
        <v>13106060.454545453</v>
      </c>
      <c r="W5" s="38">
        <f t="shared" ref="W5:W68" si="9">(Q5-R5)-V5</f>
        <v>-13106060.454545453</v>
      </c>
      <c r="X5" s="15">
        <v>43847</v>
      </c>
      <c r="Y5" s="15">
        <v>44196</v>
      </c>
      <c r="Z5" s="15">
        <v>44196</v>
      </c>
      <c r="AA5" s="37">
        <f t="shared" si="6"/>
        <v>0</v>
      </c>
      <c r="AB5" s="13">
        <f t="shared" si="2"/>
        <v>250</v>
      </c>
      <c r="AC5" s="13">
        <f t="shared" si="3"/>
        <v>11</v>
      </c>
      <c r="AD5" s="19">
        <v>44013</v>
      </c>
      <c r="AE5" s="13">
        <f t="shared" si="4"/>
        <v>5</v>
      </c>
      <c r="AF5" s="19"/>
      <c r="AG5" s="13">
        <v>2920</v>
      </c>
      <c r="AH5" s="7"/>
      <c r="AI5" s="14">
        <v>134020</v>
      </c>
      <c r="AJ5" s="17">
        <v>43847</v>
      </c>
      <c r="AK5" s="9" t="s">
        <v>67</v>
      </c>
      <c r="AL5" s="17">
        <v>43850</v>
      </c>
      <c r="AM5" s="17" t="s">
        <v>725</v>
      </c>
      <c r="AN5" s="17" t="s">
        <v>46</v>
      </c>
      <c r="AO5" s="17"/>
      <c r="AP5" s="18">
        <v>43850</v>
      </c>
      <c r="AQ5" s="10" t="s">
        <v>83</v>
      </c>
      <c r="AR5" s="7" t="s">
        <v>40</v>
      </c>
    </row>
    <row r="6" spans="1:44" ht="84.95" customHeight="1" x14ac:dyDescent="0.2">
      <c r="A6" s="2" t="s">
        <v>50</v>
      </c>
      <c r="B6" s="7" t="s">
        <v>845</v>
      </c>
      <c r="C6" s="31" t="s">
        <v>51</v>
      </c>
      <c r="D6" s="11" t="s">
        <v>35</v>
      </c>
      <c r="E6" s="34" t="s">
        <v>54</v>
      </c>
      <c r="F6" s="20" t="s">
        <v>103</v>
      </c>
      <c r="G6" s="3" t="s">
        <v>52</v>
      </c>
      <c r="H6" s="4" t="s">
        <v>53</v>
      </c>
      <c r="I6" s="5">
        <v>57166666</v>
      </c>
      <c r="J6" s="38">
        <v>0</v>
      </c>
      <c r="K6" s="38">
        <v>0</v>
      </c>
      <c r="L6" s="38">
        <v>57166666</v>
      </c>
      <c r="M6" s="38"/>
      <c r="N6" s="38"/>
      <c r="O6" s="38"/>
      <c r="P6" s="38"/>
      <c r="Q6" s="38">
        <f t="shared" si="5"/>
        <v>57166666</v>
      </c>
      <c r="R6" s="38">
        <v>11666670</v>
      </c>
      <c r="S6" s="38">
        <f t="shared" si="7"/>
        <v>45499996</v>
      </c>
      <c r="T6" s="36">
        <f t="shared" si="8"/>
        <v>0.20408169334206056</v>
      </c>
      <c r="U6" s="38">
        <f t="shared" si="0"/>
        <v>5833335</v>
      </c>
      <c r="V6" s="38" t="e">
        <f t="shared" si="1"/>
        <v>#NUM!</v>
      </c>
      <c r="W6" s="38" t="e">
        <f t="shared" si="9"/>
        <v>#NUM!</v>
      </c>
      <c r="X6" s="15">
        <v>43850</v>
      </c>
      <c r="Y6" s="15">
        <v>43920</v>
      </c>
      <c r="Z6" s="15">
        <v>43920</v>
      </c>
      <c r="AA6" s="37">
        <f t="shared" si="6"/>
        <v>0</v>
      </c>
      <c r="AB6" s="13">
        <f t="shared" si="2"/>
        <v>51</v>
      </c>
      <c r="AC6" s="13">
        <f t="shared" si="3"/>
        <v>2</v>
      </c>
      <c r="AD6" s="19">
        <v>44013</v>
      </c>
      <c r="AE6" s="13" t="e">
        <f t="shared" si="4"/>
        <v>#NUM!</v>
      </c>
      <c r="AF6" s="19"/>
      <c r="AG6" s="13">
        <v>7020</v>
      </c>
      <c r="AH6" s="7"/>
      <c r="AI6" s="14">
        <v>135020</v>
      </c>
      <c r="AJ6" s="17">
        <v>43850</v>
      </c>
      <c r="AK6" s="9" t="s">
        <v>55</v>
      </c>
      <c r="AL6" s="17">
        <v>43851</v>
      </c>
      <c r="AM6" s="17" t="s">
        <v>724</v>
      </c>
      <c r="AN6" s="17" t="s">
        <v>46</v>
      </c>
      <c r="AO6" s="17"/>
      <c r="AP6" s="18">
        <v>43851</v>
      </c>
      <c r="AQ6" s="10" t="s">
        <v>83</v>
      </c>
      <c r="AR6" s="7" t="s">
        <v>40</v>
      </c>
    </row>
    <row r="7" spans="1:44" ht="84.95" customHeight="1" x14ac:dyDescent="0.2">
      <c r="A7" s="2" t="s">
        <v>33</v>
      </c>
      <c r="B7" s="7" t="s">
        <v>845</v>
      </c>
      <c r="C7" s="31" t="s">
        <v>34</v>
      </c>
      <c r="D7" s="11" t="s">
        <v>35</v>
      </c>
      <c r="E7" s="34" t="s">
        <v>41</v>
      </c>
      <c r="F7" s="20" t="s">
        <v>104</v>
      </c>
      <c r="G7" s="3" t="s">
        <v>36</v>
      </c>
      <c r="H7" s="4" t="s">
        <v>37</v>
      </c>
      <c r="I7" s="5">
        <v>79800000</v>
      </c>
      <c r="J7" s="38">
        <v>0</v>
      </c>
      <c r="K7" s="38">
        <v>0</v>
      </c>
      <c r="L7" s="38">
        <v>79800000</v>
      </c>
      <c r="M7" s="38"/>
      <c r="N7" s="38"/>
      <c r="O7" s="38"/>
      <c r="P7" s="38"/>
      <c r="Q7" s="38">
        <f t="shared" si="5"/>
        <v>79800000</v>
      </c>
      <c r="R7" s="38">
        <v>72800000</v>
      </c>
      <c r="S7" s="38">
        <f t="shared" si="7"/>
        <v>7000000</v>
      </c>
      <c r="T7" s="36">
        <f t="shared" si="8"/>
        <v>0.91228070175438591</v>
      </c>
      <c r="U7" s="38">
        <f t="shared" si="0"/>
        <v>6618181.8181818184</v>
      </c>
      <c r="V7" s="38">
        <f t="shared" si="1"/>
        <v>33090909.090909094</v>
      </c>
      <c r="W7" s="38">
        <f t="shared" si="9"/>
        <v>-26090909.090909094</v>
      </c>
      <c r="X7" s="15">
        <v>43850</v>
      </c>
      <c r="Y7" s="15">
        <v>44196</v>
      </c>
      <c r="Z7" s="15">
        <v>44196</v>
      </c>
      <c r="AA7" s="37">
        <f t="shared" si="6"/>
        <v>0</v>
      </c>
      <c r="AB7" s="13">
        <f t="shared" si="2"/>
        <v>249</v>
      </c>
      <c r="AC7" s="13">
        <f t="shared" si="3"/>
        <v>11</v>
      </c>
      <c r="AD7" s="19">
        <v>44013</v>
      </c>
      <c r="AE7" s="13">
        <f t="shared" si="4"/>
        <v>5</v>
      </c>
      <c r="AF7" s="19"/>
      <c r="AG7" s="13">
        <v>6820</v>
      </c>
      <c r="AH7" s="7"/>
      <c r="AI7" s="14">
        <v>135120</v>
      </c>
      <c r="AJ7" s="17">
        <v>43850</v>
      </c>
      <c r="AK7" s="9" t="s">
        <v>38</v>
      </c>
      <c r="AL7" s="17">
        <v>43853</v>
      </c>
      <c r="AM7" s="17" t="s">
        <v>725</v>
      </c>
      <c r="AN7" s="17" t="s">
        <v>46</v>
      </c>
      <c r="AO7" s="17"/>
      <c r="AP7" s="18">
        <v>37279</v>
      </c>
      <c r="AQ7" s="10" t="s">
        <v>39</v>
      </c>
      <c r="AR7" s="7" t="s">
        <v>40</v>
      </c>
    </row>
    <row r="8" spans="1:44" ht="84.95" customHeight="1" x14ac:dyDescent="0.2">
      <c r="A8" s="2" t="s">
        <v>42</v>
      </c>
      <c r="B8" s="7" t="s">
        <v>845</v>
      </c>
      <c r="C8" s="31" t="s">
        <v>43</v>
      </c>
      <c r="D8" s="11" t="s">
        <v>35</v>
      </c>
      <c r="E8" s="34" t="s">
        <v>49</v>
      </c>
      <c r="F8" s="20" t="s">
        <v>105</v>
      </c>
      <c r="G8" s="3" t="s">
        <v>44</v>
      </c>
      <c r="H8" s="4" t="s">
        <v>45</v>
      </c>
      <c r="I8" s="5">
        <v>116733333</v>
      </c>
      <c r="J8" s="38">
        <v>0</v>
      </c>
      <c r="K8" s="38">
        <v>0</v>
      </c>
      <c r="L8" s="38">
        <v>116733333</v>
      </c>
      <c r="M8" s="38"/>
      <c r="N8" s="38"/>
      <c r="O8" s="38"/>
      <c r="P8" s="38"/>
      <c r="Q8" s="38">
        <f t="shared" si="5"/>
        <v>116733333</v>
      </c>
      <c r="R8" s="38">
        <v>106433333</v>
      </c>
      <c r="S8" s="38">
        <f t="shared" si="7"/>
        <v>10300000</v>
      </c>
      <c r="T8" s="36">
        <f t="shared" si="8"/>
        <v>0.91176470563039602</v>
      </c>
      <c r="U8" s="38">
        <f t="shared" si="0"/>
        <v>9675757.5454545449</v>
      </c>
      <c r="V8" s="38">
        <f t="shared" si="1"/>
        <v>48378787.727272727</v>
      </c>
      <c r="W8" s="38">
        <f t="shared" si="9"/>
        <v>-38078787.727272727</v>
      </c>
      <c r="X8" s="15">
        <v>43851</v>
      </c>
      <c r="Y8" s="15">
        <v>44196</v>
      </c>
      <c r="Z8" s="15">
        <v>44196</v>
      </c>
      <c r="AA8" s="37">
        <f t="shared" si="6"/>
        <v>0</v>
      </c>
      <c r="AB8" s="13">
        <f t="shared" si="2"/>
        <v>248</v>
      </c>
      <c r="AC8" s="13">
        <f t="shared" si="3"/>
        <v>11</v>
      </c>
      <c r="AD8" s="19">
        <v>44013</v>
      </c>
      <c r="AE8" s="13">
        <f t="shared" si="4"/>
        <v>5</v>
      </c>
      <c r="AF8" s="19"/>
      <c r="AG8" s="13">
        <v>7220</v>
      </c>
      <c r="AH8" s="7"/>
      <c r="AI8" s="14">
        <v>137020</v>
      </c>
      <c r="AJ8" s="17">
        <v>43851</v>
      </c>
      <c r="AK8" s="9" t="s">
        <v>46</v>
      </c>
      <c r="AL8" s="17" t="s">
        <v>46</v>
      </c>
      <c r="AM8" s="17" t="s">
        <v>725</v>
      </c>
      <c r="AN8" s="17" t="s">
        <v>46</v>
      </c>
      <c r="AO8" s="17"/>
      <c r="AP8" s="18">
        <v>43851</v>
      </c>
      <c r="AQ8" s="10" t="s">
        <v>47</v>
      </c>
      <c r="AR8" s="7" t="s">
        <v>48</v>
      </c>
    </row>
    <row r="9" spans="1:44" ht="84.95" customHeight="1" x14ac:dyDescent="0.2">
      <c r="A9" s="2" t="s">
        <v>96</v>
      </c>
      <c r="B9" s="7" t="s">
        <v>845</v>
      </c>
      <c r="C9" s="31" t="s">
        <v>97</v>
      </c>
      <c r="D9" s="11" t="s">
        <v>35</v>
      </c>
      <c r="E9" s="34" t="s">
        <v>100</v>
      </c>
      <c r="F9" s="20" t="s">
        <v>106</v>
      </c>
      <c r="G9" s="3" t="s">
        <v>98</v>
      </c>
      <c r="H9" s="4" t="s">
        <v>99</v>
      </c>
      <c r="I9" s="5">
        <v>70351453</v>
      </c>
      <c r="J9" s="38">
        <v>0</v>
      </c>
      <c r="K9" s="38">
        <v>0</v>
      </c>
      <c r="L9" s="38">
        <v>70351453</v>
      </c>
      <c r="M9" s="38"/>
      <c r="N9" s="38"/>
      <c r="O9" s="38"/>
      <c r="P9" s="38"/>
      <c r="Q9" s="38">
        <f t="shared" si="5"/>
        <v>70351453</v>
      </c>
      <c r="R9" s="38">
        <v>48690102</v>
      </c>
      <c r="S9" s="38">
        <f t="shared" si="7"/>
        <v>21661351</v>
      </c>
      <c r="T9" s="36">
        <f t="shared" si="8"/>
        <v>0.69209802958867106</v>
      </c>
      <c r="U9" s="38">
        <f t="shared" si="0"/>
        <v>4869010.2</v>
      </c>
      <c r="V9" s="38">
        <f t="shared" si="1"/>
        <v>24345051</v>
      </c>
      <c r="W9" s="38">
        <f t="shared" si="9"/>
        <v>-2683700</v>
      </c>
      <c r="X9" s="15">
        <v>43859</v>
      </c>
      <c r="Y9" s="15">
        <v>44184</v>
      </c>
      <c r="Z9" s="15">
        <v>44184</v>
      </c>
      <c r="AA9" s="37">
        <f t="shared" si="6"/>
        <v>0</v>
      </c>
      <c r="AB9" s="13">
        <f>NETWORKDAYS(X9,Y9)</f>
        <v>233</v>
      </c>
      <c r="AC9" s="13">
        <f t="shared" si="3"/>
        <v>10</v>
      </c>
      <c r="AD9" s="19">
        <v>44013</v>
      </c>
      <c r="AE9" s="13">
        <f t="shared" si="4"/>
        <v>5</v>
      </c>
      <c r="AF9" s="19"/>
      <c r="AG9" s="13">
        <v>7120</v>
      </c>
      <c r="AH9" s="7">
        <v>1372</v>
      </c>
      <c r="AI9" s="14">
        <v>150220</v>
      </c>
      <c r="AJ9" s="17">
        <v>43866</v>
      </c>
      <c r="AK9" s="9" t="s">
        <v>46</v>
      </c>
      <c r="AL9" s="17" t="s">
        <v>46</v>
      </c>
      <c r="AM9" s="17" t="s">
        <v>725</v>
      </c>
      <c r="AN9" s="17" t="s">
        <v>46</v>
      </c>
      <c r="AO9" s="17"/>
      <c r="AP9" s="18">
        <v>43866</v>
      </c>
      <c r="AQ9" s="10" t="s">
        <v>101</v>
      </c>
      <c r="AR9" s="9" t="s">
        <v>48</v>
      </c>
    </row>
    <row r="10" spans="1:44" ht="84.95" customHeight="1" x14ac:dyDescent="0.2">
      <c r="A10" s="2" t="s">
        <v>76</v>
      </c>
      <c r="B10" s="7" t="s">
        <v>621</v>
      </c>
      <c r="C10" s="31" t="s">
        <v>65</v>
      </c>
      <c r="D10" s="11" t="s">
        <v>69</v>
      </c>
      <c r="E10" s="34" t="s">
        <v>79</v>
      </c>
      <c r="F10" s="20" t="s">
        <v>107</v>
      </c>
      <c r="G10" s="3" t="s">
        <v>77</v>
      </c>
      <c r="H10" s="4" t="s">
        <v>78</v>
      </c>
      <c r="I10" s="5">
        <v>57000000</v>
      </c>
      <c r="J10" s="38">
        <v>0</v>
      </c>
      <c r="K10" s="38">
        <v>0</v>
      </c>
      <c r="L10" s="38">
        <v>57000000</v>
      </c>
      <c r="M10" s="38"/>
      <c r="N10" s="38"/>
      <c r="O10" s="38"/>
      <c r="P10" s="38"/>
      <c r="Q10" s="38">
        <f t="shared" si="5"/>
        <v>57000000</v>
      </c>
      <c r="R10" s="38">
        <v>55948000</v>
      </c>
      <c r="S10" s="38">
        <f t="shared" si="7"/>
        <v>1052000</v>
      </c>
      <c r="T10" s="36">
        <f t="shared" si="8"/>
        <v>0.98154385964912283</v>
      </c>
      <c r="U10" s="38">
        <f t="shared" si="0"/>
        <v>27974000</v>
      </c>
      <c r="V10" s="38" t="e">
        <f t="shared" si="1"/>
        <v>#NUM!</v>
      </c>
      <c r="W10" s="38" t="e">
        <f t="shared" si="9"/>
        <v>#NUM!</v>
      </c>
      <c r="X10" s="15">
        <v>43860</v>
      </c>
      <c r="Y10" s="15">
        <v>43921</v>
      </c>
      <c r="Z10" s="15">
        <v>43921</v>
      </c>
      <c r="AA10" s="37">
        <f t="shared" si="6"/>
        <v>0</v>
      </c>
      <c r="AB10" s="13">
        <f t="shared" si="2"/>
        <v>44</v>
      </c>
      <c r="AC10" s="13">
        <f t="shared" si="3"/>
        <v>2</v>
      </c>
      <c r="AD10" s="19">
        <v>44013</v>
      </c>
      <c r="AE10" s="13" t="e">
        <f t="shared" si="4"/>
        <v>#NUM!</v>
      </c>
      <c r="AF10" s="19"/>
      <c r="AG10" s="13">
        <v>8820</v>
      </c>
      <c r="AH10" s="7"/>
      <c r="AI10" s="14">
        <v>144420</v>
      </c>
      <c r="AJ10" s="17">
        <v>43861</v>
      </c>
      <c r="AK10" s="9" t="s">
        <v>80</v>
      </c>
      <c r="AL10" s="8">
        <v>43861</v>
      </c>
      <c r="AM10" s="17" t="s">
        <v>724</v>
      </c>
      <c r="AN10" s="9" t="s">
        <v>1414</v>
      </c>
      <c r="AO10" s="8"/>
      <c r="AP10" s="18">
        <v>43864</v>
      </c>
      <c r="AQ10" s="10" t="s">
        <v>81</v>
      </c>
      <c r="AR10" s="7" t="s">
        <v>75</v>
      </c>
    </row>
    <row r="11" spans="1:44" ht="84.95" customHeight="1" x14ac:dyDescent="0.2">
      <c r="A11" s="2" t="s">
        <v>68</v>
      </c>
      <c r="B11" s="7" t="s">
        <v>621</v>
      </c>
      <c r="C11" s="31" t="s">
        <v>57</v>
      </c>
      <c r="D11" s="11" t="s">
        <v>69</v>
      </c>
      <c r="E11" s="34" t="s">
        <v>71</v>
      </c>
      <c r="F11" s="20" t="s">
        <v>108</v>
      </c>
      <c r="G11" s="3" t="s">
        <v>70</v>
      </c>
      <c r="H11" s="4" t="s">
        <v>72</v>
      </c>
      <c r="I11" s="5">
        <v>57000000</v>
      </c>
      <c r="J11" s="38">
        <v>0</v>
      </c>
      <c r="K11" s="38">
        <v>96009</v>
      </c>
      <c r="L11" s="38">
        <f>57000000-96009</f>
        <v>56903991</v>
      </c>
      <c r="M11" s="38"/>
      <c r="N11" s="38"/>
      <c r="O11" s="38"/>
      <c r="P11" s="38"/>
      <c r="Q11" s="38">
        <f t="shared" si="5"/>
        <v>56903991</v>
      </c>
      <c r="R11" s="38">
        <v>56903991</v>
      </c>
      <c r="S11" s="38">
        <f t="shared" si="7"/>
        <v>0</v>
      </c>
      <c r="T11" s="36">
        <f t="shared" si="8"/>
        <v>1</v>
      </c>
      <c r="U11" s="38">
        <f t="shared" si="0"/>
        <v>28451995.5</v>
      </c>
      <c r="V11" s="38" t="e">
        <f t="shared" si="1"/>
        <v>#NUM!</v>
      </c>
      <c r="W11" s="38" t="e">
        <f t="shared" si="9"/>
        <v>#NUM!</v>
      </c>
      <c r="X11" s="15">
        <v>43860</v>
      </c>
      <c r="Y11" s="15">
        <v>43921</v>
      </c>
      <c r="Z11" s="15">
        <v>43921</v>
      </c>
      <c r="AA11" s="37">
        <f t="shared" si="6"/>
        <v>0</v>
      </c>
      <c r="AB11" s="13">
        <f t="shared" si="2"/>
        <v>44</v>
      </c>
      <c r="AC11" s="13">
        <f t="shared" si="3"/>
        <v>2</v>
      </c>
      <c r="AD11" s="19">
        <v>44013</v>
      </c>
      <c r="AE11" s="13" t="e">
        <f t="shared" si="4"/>
        <v>#NUM!</v>
      </c>
      <c r="AF11" s="19"/>
      <c r="AG11" s="13">
        <v>8820</v>
      </c>
      <c r="AH11" s="7"/>
      <c r="AI11" s="14">
        <v>144120</v>
      </c>
      <c r="AJ11" s="17">
        <v>43860</v>
      </c>
      <c r="AK11" s="9" t="s">
        <v>73</v>
      </c>
      <c r="AL11" s="8">
        <v>43860</v>
      </c>
      <c r="AM11" s="17" t="s">
        <v>724</v>
      </c>
      <c r="AN11" s="9" t="s">
        <v>1383</v>
      </c>
      <c r="AO11" s="8"/>
      <c r="AP11" s="18">
        <v>43864</v>
      </c>
      <c r="AQ11" s="10" t="s">
        <v>74</v>
      </c>
      <c r="AR11" s="7" t="s">
        <v>75</v>
      </c>
    </row>
    <row r="12" spans="1:44" ht="84.95" customHeight="1" x14ac:dyDescent="0.2">
      <c r="A12" s="2" t="s">
        <v>84</v>
      </c>
      <c r="B12" s="7" t="s">
        <v>621</v>
      </c>
      <c r="C12" s="31" t="s">
        <v>51</v>
      </c>
      <c r="D12" s="11" t="s">
        <v>85</v>
      </c>
      <c r="E12" s="34" t="s">
        <v>89</v>
      </c>
      <c r="F12" s="20" t="s">
        <v>109</v>
      </c>
      <c r="G12" s="3" t="s">
        <v>86</v>
      </c>
      <c r="H12" s="4" t="s">
        <v>87</v>
      </c>
      <c r="I12" s="5">
        <v>5388000</v>
      </c>
      <c r="J12" s="38">
        <v>0</v>
      </c>
      <c r="K12" s="38">
        <v>0</v>
      </c>
      <c r="L12" s="38">
        <v>5388000</v>
      </c>
      <c r="M12" s="38"/>
      <c r="N12" s="38"/>
      <c r="O12" s="38"/>
      <c r="P12" s="38"/>
      <c r="Q12" s="38">
        <f t="shared" si="5"/>
        <v>5388000</v>
      </c>
      <c r="R12" s="38">
        <v>5387998</v>
      </c>
      <c r="S12" s="38">
        <f t="shared" si="7"/>
        <v>2</v>
      </c>
      <c r="T12" s="36">
        <f t="shared" si="8"/>
        <v>0.99999962880475135</v>
      </c>
      <c r="U12" s="38">
        <f t="shared" si="0"/>
        <v>5387998</v>
      </c>
      <c r="V12" s="38" t="e">
        <f t="shared" si="1"/>
        <v>#NUM!</v>
      </c>
      <c r="W12" s="38" t="e">
        <f t="shared" si="9"/>
        <v>#NUM!</v>
      </c>
      <c r="X12" s="15">
        <v>43861</v>
      </c>
      <c r="Y12" s="15">
        <v>43906</v>
      </c>
      <c r="Z12" s="15">
        <v>43906</v>
      </c>
      <c r="AA12" s="37">
        <f t="shared" si="6"/>
        <v>0</v>
      </c>
      <c r="AB12" s="13">
        <f t="shared" si="2"/>
        <v>32</v>
      </c>
      <c r="AC12" s="13">
        <f t="shared" si="3"/>
        <v>1</v>
      </c>
      <c r="AD12" s="19">
        <v>44013</v>
      </c>
      <c r="AE12" s="13" t="e">
        <f t="shared" si="4"/>
        <v>#NUM!</v>
      </c>
      <c r="AF12" s="19"/>
      <c r="AG12" s="13">
        <v>9620</v>
      </c>
      <c r="AH12" s="7"/>
      <c r="AI12" s="14">
        <v>147020</v>
      </c>
      <c r="AJ12" s="17">
        <v>37291</v>
      </c>
      <c r="AK12" s="9" t="s">
        <v>46</v>
      </c>
      <c r="AL12" s="8" t="s">
        <v>46</v>
      </c>
      <c r="AM12" s="17" t="s">
        <v>724</v>
      </c>
      <c r="AN12" s="9" t="s">
        <v>1413</v>
      </c>
      <c r="AO12" s="8"/>
      <c r="AP12" s="18">
        <v>43868</v>
      </c>
      <c r="AQ12" s="10" t="s">
        <v>88</v>
      </c>
      <c r="AR12" s="9" t="s">
        <v>40</v>
      </c>
    </row>
    <row r="13" spans="1:44" ht="84.95" customHeight="1" x14ac:dyDescent="0.2">
      <c r="A13" s="2" t="s">
        <v>90</v>
      </c>
      <c r="B13" s="7" t="s">
        <v>621</v>
      </c>
      <c r="C13" s="31" t="s">
        <v>43</v>
      </c>
      <c r="D13" s="11" t="s">
        <v>69</v>
      </c>
      <c r="E13" s="34" t="s">
        <v>93</v>
      </c>
      <c r="F13" s="20" t="s">
        <v>110</v>
      </c>
      <c r="G13" s="3" t="s">
        <v>91</v>
      </c>
      <c r="H13" s="4" t="s">
        <v>92</v>
      </c>
      <c r="I13" s="5">
        <v>56996500</v>
      </c>
      <c r="J13" s="38">
        <v>0</v>
      </c>
      <c r="K13" s="38">
        <v>465200</v>
      </c>
      <c r="L13" s="38">
        <f>56996500-465200</f>
        <v>56531300</v>
      </c>
      <c r="M13" s="38"/>
      <c r="N13" s="38"/>
      <c r="O13" s="38"/>
      <c r="P13" s="38"/>
      <c r="Q13" s="38">
        <f t="shared" si="5"/>
        <v>56531300</v>
      </c>
      <c r="R13" s="38">
        <v>56996500</v>
      </c>
      <c r="S13" s="38">
        <f t="shared" si="7"/>
        <v>-465200</v>
      </c>
      <c r="T13" s="36">
        <f t="shared" si="8"/>
        <v>1.0082290695596952</v>
      </c>
      <c r="U13" s="38">
        <f t="shared" si="0"/>
        <v>56996500</v>
      </c>
      <c r="V13" s="38" t="e">
        <f t="shared" si="1"/>
        <v>#NUM!</v>
      </c>
      <c r="W13" s="38" t="e">
        <f t="shared" si="9"/>
        <v>#NUM!</v>
      </c>
      <c r="X13" s="15">
        <v>43865</v>
      </c>
      <c r="Y13" s="15">
        <v>43921</v>
      </c>
      <c r="Z13" s="15">
        <v>43921</v>
      </c>
      <c r="AA13" s="37">
        <f t="shared" si="6"/>
        <v>0</v>
      </c>
      <c r="AB13" s="13">
        <f t="shared" si="2"/>
        <v>41</v>
      </c>
      <c r="AC13" s="13">
        <f t="shared" si="3"/>
        <v>1</v>
      </c>
      <c r="AD13" s="19">
        <v>44013</v>
      </c>
      <c r="AE13" s="13" t="e">
        <f t="shared" si="4"/>
        <v>#NUM!</v>
      </c>
      <c r="AF13" s="19"/>
      <c r="AG13" s="13">
        <v>8720</v>
      </c>
      <c r="AH13" s="7"/>
      <c r="AI13" s="14">
        <v>150620</v>
      </c>
      <c r="AJ13" s="17">
        <v>43867</v>
      </c>
      <c r="AK13" s="9" t="s">
        <v>94</v>
      </c>
      <c r="AL13" s="8">
        <v>43867</v>
      </c>
      <c r="AM13" s="17" t="s">
        <v>724</v>
      </c>
      <c r="AN13" s="40" t="s">
        <v>1393</v>
      </c>
      <c r="AO13" s="8">
        <v>44160</v>
      </c>
      <c r="AP13" s="18">
        <v>43868</v>
      </c>
      <c r="AQ13" s="10" t="s">
        <v>95</v>
      </c>
      <c r="AR13" s="9" t="s">
        <v>75</v>
      </c>
    </row>
    <row r="14" spans="1:44" ht="84.95" customHeight="1" x14ac:dyDescent="0.2">
      <c r="A14" s="2" t="s">
        <v>111</v>
      </c>
      <c r="B14" s="7" t="s">
        <v>845</v>
      </c>
      <c r="C14" s="31" t="s">
        <v>111</v>
      </c>
      <c r="D14" s="11" t="s">
        <v>35</v>
      </c>
      <c r="E14" s="34" t="s">
        <v>115</v>
      </c>
      <c r="F14" s="20" t="s">
        <v>116</v>
      </c>
      <c r="G14" s="3" t="s">
        <v>112</v>
      </c>
      <c r="H14" s="4" t="s">
        <v>113</v>
      </c>
      <c r="I14" s="5">
        <v>81348960</v>
      </c>
      <c r="J14" s="38">
        <v>0</v>
      </c>
      <c r="K14" s="38">
        <v>0</v>
      </c>
      <c r="L14" s="38">
        <v>81348960</v>
      </c>
      <c r="M14" s="38"/>
      <c r="N14" s="38"/>
      <c r="O14" s="38"/>
      <c r="P14" s="38"/>
      <c r="Q14" s="38">
        <f t="shared" si="5"/>
        <v>81348960</v>
      </c>
      <c r="R14" s="38">
        <v>73489600</v>
      </c>
      <c r="S14" s="38">
        <f t="shared" si="7"/>
        <v>7859360</v>
      </c>
      <c r="T14" s="36">
        <f t="shared" si="8"/>
        <v>0.90338708694001746</v>
      </c>
      <c r="U14" s="38">
        <f t="shared" si="0"/>
        <v>7348960</v>
      </c>
      <c r="V14" s="38">
        <f t="shared" si="1"/>
        <v>36744800</v>
      </c>
      <c r="W14" s="38">
        <f t="shared" si="9"/>
        <v>-28885440</v>
      </c>
      <c r="X14" s="15">
        <v>43871</v>
      </c>
      <c r="Y14" s="15">
        <v>44196</v>
      </c>
      <c r="Z14" s="15">
        <v>44196</v>
      </c>
      <c r="AA14" s="37">
        <f t="shared" si="6"/>
        <v>0</v>
      </c>
      <c r="AB14" s="13">
        <f t="shared" si="2"/>
        <v>234</v>
      </c>
      <c r="AC14" s="13">
        <f t="shared" si="3"/>
        <v>10</v>
      </c>
      <c r="AD14" s="19">
        <v>44013</v>
      </c>
      <c r="AE14" s="13">
        <f t="shared" si="4"/>
        <v>5</v>
      </c>
      <c r="AF14" s="19"/>
      <c r="AG14" s="13">
        <v>9720</v>
      </c>
      <c r="AH14" s="7"/>
      <c r="AI14" s="14">
        <v>153420</v>
      </c>
      <c r="AJ14" s="17">
        <v>43871</v>
      </c>
      <c r="AK14" s="9" t="s">
        <v>46</v>
      </c>
      <c r="AL14" s="8" t="s">
        <v>46</v>
      </c>
      <c r="AM14" s="17" t="s">
        <v>725</v>
      </c>
      <c r="AN14" s="17" t="s">
        <v>46</v>
      </c>
      <c r="AO14" s="8"/>
      <c r="AP14" s="18">
        <v>43871</v>
      </c>
      <c r="AQ14" s="10" t="s">
        <v>114</v>
      </c>
      <c r="AR14" s="9" t="s">
        <v>117</v>
      </c>
    </row>
    <row r="15" spans="1:44" ht="84.95" customHeight="1" x14ac:dyDescent="0.2">
      <c r="A15" s="2" t="s">
        <v>120</v>
      </c>
      <c r="B15" s="7" t="s">
        <v>621</v>
      </c>
      <c r="C15" s="31" t="s">
        <v>64</v>
      </c>
      <c r="D15" s="11" t="s">
        <v>121</v>
      </c>
      <c r="E15" s="34" t="s">
        <v>125</v>
      </c>
      <c r="F15" s="20" t="s">
        <v>126</v>
      </c>
      <c r="G15" s="3" t="s">
        <v>122</v>
      </c>
      <c r="H15" s="4" t="s">
        <v>123</v>
      </c>
      <c r="I15" s="5">
        <v>15000000</v>
      </c>
      <c r="J15" s="38">
        <v>0</v>
      </c>
      <c r="K15" s="38">
        <v>0</v>
      </c>
      <c r="L15" s="38">
        <v>15000000</v>
      </c>
      <c r="M15" s="38"/>
      <c r="N15" s="38"/>
      <c r="O15" s="38"/>
      <c r="P15" s="38"/>
      <c r="Q15" s="38">
        <f t="shared" ref="Q15:Q46" si="10">SUM(L15:P15)</f>
        <v>15000000</v>
      </c>
      <c r="R15" s="38">
        <v>7967465</v>
      </c>
      <c r="S15" s="38">
        <f t="shared" si="7"/>
        <v>7032535</v>
      </c>
      <c r="T15" s="36">
        <f t="shared" si="8"/>
        <v>0.53116433333333335</v>
      </c>
      <c r="U15" s="38">
        <f t="shared" si="0"/>
        <v>796746.5</v>
      </c>
      <c r="V15" s="38">
        <f t="shared" si="1"/>
        <v>3983732.5</v>
      </c>
      <c r="W15" s="38">
        <f t="shared" si="9"/>
        <v>3048802.5</v>
      </c>
      <c r="X15" s="15">
        <v>43868</v>
      </c>
      <c r="Y15" s="15">
        <v>44196</v>
      </c>
      <c r="Z15" s="15">
        <v>44196</v>
      </c>
      <c r="AA15" s="37">
        <f t="shared" si="6"/>
        <v>0</v>
      </c>
      <c r="AB15" s="13">
        <f t="shared" si="2"/>
        <v>235</v>
      </c>
      <c r="AC15" s="13">
        <f t="shared" si="3"/>
        <v>10</v>
      </c>
      <c r="AD15" s="19">
        <v>44013</v>
      </c>
      <c r="AE15" s="13">
        <f t="shared" si="4"/>
        <v>5</v>
      </c>
      <c r="AF15" s="19"/>
      <c r="AG15" s="13">
        <v>9720</v>
      </c>
      <c r="AH15" s="7"/>
      <c r="AI15" s="14">
        <v>155120</v>
      </c>
      <c r="AJ15" s="17">
        <v>43873</v>
      </c>
      <c r="AK15" s="9" t="s">
        <v>174</v>
      </c>
      <c r="AL15" s="8">
        <v>43875</v>
      </c>
      <c r="AM15" s="17" t="s">
        <v>725</v>
      </c>
      <c r="AN15" s="8"/>
      <c r="AO15" s="8"/>
      <c r="AP15" s="18">
        <v>43875</v>
      </c>
      <c r="AQ15" s="10" t="s">
        <v>124</v>
      </c>
      <c r="AR15" s="9" t="s">
        <v>40</v>
      </c>
    </row>
    <row r="16" spans="1:44" ht="84.95" customHeight="1" x14ac:dyDescent="0.2">
      <c r="A16" s="2" t="s">
        <v>127</v>
      </c>
      <c r="B16" s="7" t="s">
        <v>845</v>
      </c>
      <c r="C16" s="31" t="s">
        <v>50</v>
      </c>
      <c r="D16" s="11" t="s">
        <v>35</v>
      </c>
      <c r="E16" s="32" t="s">
        <v>128</v>
      </c>
      <c r="F16" s="20" t="s">
        <v>138</v>
      </c>
      <c r="G16" s="3" t="s">
        <v>129</v>
      </c>
      <c r="H16" s="4" t="s">
        <v>130</v>
      </c>
      <c r="I16" s="5">
        <v>116512286</v>
      </c>
      <c r="J16" s="38">
        <v>0</v>
      </c>
      <c r="K16" s="38">
        <v>0</v>
      </c>
      <c r="L16" s="38">
        <v>116512286</v>
      </c>
      <c r="M16" s="38"/>
      <c r="N16" s="38"/>
      <c r="O16" s="38"/>
      <c r="P16" s="38"/>
      <c r="Q16" s="38">
        <f t="shared" si="10"/>
        <v>116512286</v>
      </c>
      <c r="R16" s="38">
        <v>95328234</v>
      </c>
      <c r="S16" s="38">
        <f t="shared" si="7"/>
        <v>21184052</v>
      </c>
      <c r="T16" s="36">
        <f t="shared" si="8"/>
        <v>0.81818181818181823</v>
      </c>
      <c r="U16" s="38">
        <f t="shared" si="0"/>
        <v>9532823.4000000004</v>
      </c>
      <c r="V16" s="38">
        <f t="shared" si="1"/>
        <v>47664117</v>
      </c>
      <c r="W16" s="38">
        <f t="shared" si="9"/>
        <v>-26480065</v>
      </c>
      <c r="X16" s="15">
        <v>43873</v>
      </c>
      <c r="Y16" s="15">
        <v>44196</v>
      </c>
      <c r="Z16" s="15">
        <v>44196</v>
      </c>
      <c r="AA16" s="37">
        <f t="shared" si="6"/>
        <v>0</v>
      </c>
      <c r="AB16" s="13">
        <f t="shared" si="2"/>
        <v>232</v>
      </c>
      <c r="AC16" s="13">
        <f t="shared" si="3"/>
        <v>10</v>
      </c>
      <c r="AD16" s="19">
        <v>44013</v>
      </c>
      <c r="AE16" s="13">
        <f t="shared" si="4"/>
        <v>5</v>
      </c>
      <c r="AF16" s="19"/>
      <c r="AG16" s="13">
        <v>11420</v>
      </c>
      <c r="AH16" s="7">
        <v>1446</v>
      </c>
      <c r="AI16" s="14">
        <v>155220</v>
      </c>
      <c r="AJ16" s="17">
        <v>43873</v>
      </c>
      <c r="AK16" s="9" t="s">
        <v>46</v>
      </c>
      <c r="AL16" s="8" t="s">
        <v>46</v>
      </c>
      <c r="AM16" s="17" t="s">
        <v>725</v>
      </c>
      <c r="AN16" s="17" t="s">
        <v>46</v>
      </c>
      <c r="AO16" s="8"/>
      <c r="AP16" s="18">
        <v>43874</v>
      </c>
      <c r="AQ16" s="10" t="s">
        <v>101</v>
      </c>
      <c r="AR16" s="9" t="s">
        <v>48</v>
      </c>
    </row>
    <row r="17" spans="1:44" ht="89.25" customHeight="1" x14ac:dyDescent="0.2">
      <c r="A17" s="2" t="s">
        <v>175</v>
      </c>
      <c r="B17" s="7" t="s">
        <v>845</v>
      </c>
      <c r="C17" s="31" t="s">
        <v>76</v>
      </c>
      <c r="D17" s="11" t="s">
        <v>132</v>
      </c>
      <c r="E17" s="32" t="s">
        <v>180</v>
      </c>
      <c r="F17" s="20" t="s">
        <v>181</v>
      </c>
      <c r="G17" s="3" t="s">
        <v>176</v>
      </c>
      <c r="H17" s="4" t="s">
        <v>177</v>
      </c>
      <c r="I17" s="5">
        <v>299840963</v>
      </c>
      <c r="J17" s="38">
        <v>0</v>
      </c>
      <c r="K17" s="38">
        <v>0</v>
      </c>
      <c r="L17" s="38">
        <v>299840963</v>
      </c>
      <c r="M17" s="38"/>
      <c r="N17" s="38"/>
      <c r="O17" s="38"/>
      <c r="P17" s="38"/>
      <c r="Q17" s="38">
        <f t="shared" si="10"/>
        <v>299840963</v>
      </c>
      <c r="R17" s="38">
        <v>268724605</v>
      </c>
      <c r="S17" s="38">
        <f t="shared" si="7"/>
        <v>31116358</v>
      </c>
      <c r="T17" s="36">
        <f t="shared" si="8"/>
        <v>0.89622379247761419</v>
      </c>
      <c r="U17" s="38">
        <f t="shared" si="0"/>
        <v>26872460.5</v>
      </c>
      <c r="V17" s="38">
        <f t="shared" si="1"/>
        <v>134362302.5</v>
      </c>
      <c r="W17" s="38">
        <f t="shared" si="9"/>
        <v>-103245944.5</v>
      </c>
      <c r="X17" s="15">
        <v>43887</v>
      </c>
      <c r="Y17" s="15">
        <v>44196</v>
      </c>
      <c r="Z17" s="15">
        <v>44196</v>
      </c>
      <c r="AA17" s="37">
        <f t="shared" si="6"/>
        <v>0</v>
      </c>
      <c r="AB17" s="13">
        <f t="shared" si="2"/>
        <v>222</v>
      </c>
      <c r="AC17" s="13">
        <f t="shared" si="3"/>
        <v>10</v>
      </c>
      <c r="AD17" s="19">
        <v>44013</v>
      </c>
      <c r="AE17" s="13">
        <f t="shared" si="4"/>
        <v>5</v>
      </c>
      <c r="AF17" s="19"/>
      <c r="AG17" s="13">
        <v>9920</v>
      </c>
      <c r="AH17" s="7">
        <v>1566</v>
      </c>
      <c r="AI17" s="14">
        <v>167120</v>
      </c>
      <c r="AJ17" s="17">
        <v>43893</v>
      </c>
      <c r="AK17" s="9" t="s">
        <v>178</v>
      </c>
      <c r="AL17" s="8">
        <v>43892</v>
      </c>
      <c r="AM17" s="17" t="s">
        <v>725</v>
      </c>
      <c r="AN17" s="8"/>
      <c r="AO17" s="8"/>
      <c r="AP17" s="18">
        <v>43894</v>
      </c>
      <c r="AQ17" s="10" t="s">
        <v>179</v>
      </c>
      <c r="AR17" s="9" t="s">
        <v>40</v>
      </c>
    </row>
    <row r="18" spans="1:44" ht="89.25" customHeight="1" x14ac:dyDescent="0.2">
      <c r="A18" s="2" t="s">
        <v>141</v>
      </c>
      <c r="B18" s="7" t="s">
        <v>621</v>
      </c>
      <c r="C18" s="31" t="s">
        <v>76</v>
      </c>
      <c r="D18" s="11" t="s">
        <v>69</v>
      </c>
      <c r="E18" s="32" t="s">
        <v>166</v>
      </c>
      <c r="F18" s="20" t="s">
        <v>167</v>
      </c>
      <c r="G18" s="3" t="s">
        <v>157</v>
      </c>
      <c r="H18" s="4" t="s">
        <v>158</v>
      </c>
      <c r="I18" s="5">
        <v>53000000</v>
      </c>
      <c r="J18" s="38">
        <v>0</v>
      </c>
      <c r="K18" s="38">
        <v>0</v>
      </c>
      <c r="L18" s="38">
        <v>53000000</v>
      </c>
      <c r="M18" s="38"/>
      <c r="N18" s="38"/>
      <c r="O18" s="38"/>
      <c r="P18" s="38"/>
      <c r="Q18" s="38">
        <f t="shared" si="10"/>
        <v>53000000</v>
      </c>
      <c r="R18" s="38">
        <v>24262119</v>
      </c>
      <c r="S18" s="38">
        <f t="shared" si="7"/>
        <v>28737881</v>
      </c>
      <c r="T18" s="36">
        <f t="shared" si="8"/>
        <v>0.45777583018867923</v>
      </c>
      <c r="U18" s="38">
        <f t="shared" si="0"/>
        <v>2426211.9</v>
      </c>
      <c r="V18" s="38">
        <f t="shared" si="1"/>
        <v>12131059.5</v>
      </c>
      <c r="W18" s="38">
        <f t="shared" si="9"/>
        <v>16606821.5</v>
      </c>
      <c r="X18" s="15">
        <v>43878</v>
      </c>
      <c r="Y18" s="15">
        <v>44196</v>
      </c>
      <c r="Z18" s="15">
        <v>44196</v>
      </c>
      <c r="AA18" s="37">
        <f t="shared" si="6"/>
        <v>0</v>
      </c>
      <c r="AB18" s="13">
        <f t="shared" si="2"/>
        <v>229</v>
      </c>
      <c r="AC18" s="13">
        <f t="shared" si="3"/>
        <v>10</v>
      </c>
      <c r="AD18" s="19">
        <v>44013</v>
      </c>
      <c r="AE18" s="13">
        <f t="shared" si="4"/>
        <v>5</v>
      </c>
      <c r="AF18" s="19"/>
      <c r="AG18" s="13">
        <v>13020</v>
      </c>
      <c r="AH18" s="7">
        <v>1467</v>
      </c>
      <c r="AI18" s="14">
        <v>157420</v>
      </c>
      <c r="AJ18" s="17">
        <v>43880</v>
      </c>
      <c r="AK18" s="9" t="s">
        <v>159</v>
      </c>
      <c r="AL18" s="8">
        <v>43888</v>
      </c>
      <c r="AM18" s="17" t="s">
        <v>725</v>
      </c>
      <c r="AN18" s="8"/>
      <c r="AO18" s="8"/>
      <c r="AP18" s="18">
        <v>43889</v>
      </c>
      <c r="AQ18" s="10" t="s">
        <v>156</v>
      </c>
      <c r="AR18" s="9" t="s">
        <v>117</v>
      </c>
    </row>
    <row r="19" spans="1:44" ht="89.25" customHeight="1" x14ac:dyDescent="0.2">
      <c r="A19" s="2" t="s">
        <v>131</v>
      </c>
      <c r="B19" s="7" t="s">
        <v>845</v>
      </c>
      <c r="C19" s="31" t="s">
        <v>84</v>
      </c>
      <c r="D19" s="11" t="s">
        <v>132</v>
      </c>
      <c r="E19" s="32" t="s">
        <v>135</v>
      </c>
      <c r="F19" s="20" t="s">
        <v>139</v>
      </c>
      <c r="G19" s="3" t="s">
        <v>133</v>
      </c>
      <c r="H19" s="4" t="s">
        <v>134</v>
      </c>
      <c r="I19" s="5">
        <v>25974493</v>
      </c>
      <c r="J19" s="38">
        <v>0</v>
      </c>
      <c r="K19" s="38">
        <v>0</v>
      </c>
      <c r="L19" s="38">
        <v>25974493</v>
      </c>
      <c r="M19" s="38"/>
      <c r="N19" s="38"/>
      <c r="O19" s="38"/>
      <c r="P19" s="38"/>
      <c r="Q19" s="38">
        <f t="shared" si="10"/>
        <v>25974493</v>
      </c>
      <c r="R19" s="38">
        <v>18709542</v>
      </c>
      <c r="S19" s="38">
        <f t="shared" si="7"/>
        <v>7264951</v>
      </c>
      <c r="T19" s="36">
        <f t="shared" si="8"/>
        <v>0.72030441556645586</v>
      </c>
      <c r="U19" s="38">
        <f t="shared" si="0"/>
        <v>1870954.2</v>
      </c>
      <c r="V19" s="38">
        <f t="shared" si="1"/>
        <v>9354771</v>
      </c>
      <c r="W19" s="38">
        <f t="shared" si="9"/>
        <v>-2089820</v>
      </c>
      <c r="X19" s="15">
        <v>43878</v>
      </c>
      <c r="Y19" s="15">
        <v>44196</v>
      </c>
      <c r="Z19" s="15">
        <v>44196</v>
      </c>
      <c r="AA19" s="37">
        <f t="shared" si="6"/>
        <v>0</v>
      </c>
      <c r="AB19" s="13">
        <f t="shared" si="2"/>
        <v>229</v>
      </c>
      <c r="AC19" s="13">
        <f t="shared" si="3"/>
        <v>10</v>
      </c>
      <c r="AD19" s="19">
        <v>44013</v>
      </c>
      <c r="AE19" s="13">
        <f t="shared" si="4"/>
        <v>5</v>
      </c>
      <c r="AF19" s="19"/>
      <c r="AG19" s="13">
        <v>11720</v>
      </c>
      <c r="AH19" s="7">
        <v>1465</v>
      </c>
      <c r="AI19" s="14">
        <v>157120</v>
      </c>
      <c r="AJ19" s="17">
        <v>43879</v>
      </c>
      <c r="AK19" s="9" t="s">
        <v>136</v>
      </c>
      <c r="AL19" s="8">
        <v>43879</v>
      </c>
      <c r="AM19" s="17" t="s">
        <v>725</v>
      </c>
      <c r="AN19" s="8"/>
      <c r="AO19" s="8"/>
      <c r="AP19" s="18">
        <v>43880</v>
      </c>
      <c r="AQ19" s="10" t="s">
        <v>137</v>
      </c>
      <c r="AR19" s="9" t="s">
        <v>748</v>
      </c>
    </row>
    <row r="20" spans="1:44" ht="89.25" customHeight="1" x14ac:dyDescent="0.2">
      <c r="A20" s="2" t="s">
        <v>152</v>
      </c>
      <c r="B20" s="7" t="s">
        <v>621</v>
      </c>
      <c r="C20" s="31" t="s">
        <v>90</v>
      </c>
      <c r="D20" s="11" t="s">
        <v>147</v>
      </c>
      <c r="E20" s="32" t="s">
        <v>161</v>
      </c>
      <c r="F20" s="20" t="s">
        <v>160</v>
      </c>
      <c r="G20" s="3" t="s">
        <v>153</v>
      </c>
      <c r="H20" s="4" t="s">
        <v>154</v>
      </c>
      <c r="I20" s="5">
        <v>40000000</v>
      </c>
      <c r="J20" s="38">
        <v>0</v>
      </c>
      <c r="K20" s="38">
        <v>20000000</v>
      </c>
      <c r="L20" s="38">
        <f>40000000-20000000</f>
        <v>20000000</v>
      </c>
      <c r="M20" s="38"/>
      <c r="N20" s="38"/>
      <c r="O20" s="38"/>
      <c r="P20" s="38"/>
      <c r="Q20" s="38">
        <f t="shared" si="10"/>
        <v>20000000</v>
      </c>
      <c r="R20" s="38">
        <v>6300000</v>
      </c>
      <c r="S20" s="38">
        <f t="shared" si="7"/>
        <v>13700000</v>
      </c>
      <c r="T20" s="36">
        <f t="shared" si="8"/>
        <v>0.315</v>
      </c>
      <c r="U20" s="38">
        <f t="shared" si="0"/>
        <v>630000</v>
      </c>
      <c r="V20" s="38">
        <f t="shared" si="1"/>
        <v>3150000</v>
      </c>
      <c r="W20" s="38">
        <f t="shared" si="9"/>
        <v>10550000</v>
      </c>
      <c r="X20" s="15">
        <v>43879</v>
      </c>
      <c r="Y20" s="15">
        <v>44196</v>
      </c>
      <c r="Z20" s="15">
        <v>44196</v>
      </c>
      <c r="AA20" s="37">
        <f t="shared" si="6"/>
        <v>0</v>
      </c>
      <c r="AB20" s="13">
        <f t="shared" si="2"/>
        <v>228</v>
      </c>
      <c r="AC20" s="13">
        <f t="shared" si="3"/>
        <v>10</v>
      </c>
      <c r="AD20" s="19">
        <v>44013</v>
      </c>
      <c r="AE20" s="13">
        <f t="shared" si="4"/>
        <v>5</v>
      </c>
      <c r="AF20" s="19"/>
      <c r="AG20" s="13">
        <v>8920</v>
      </c>
      <c r="AH20" s="7">
        <v>1480</v>
      </c>
      <c r="AI20" s="14">
        <v>158620</v>
      </c>
      <c r="AJ20" s="17">
        <v>43882</v>
      </c>
      <c r="AK20" s="9" t="s">
        <v>155</v>
      </c>
      <c r="AL20" s="8">
        <v>43886</v>
      </c>
      <c r="AM20" s="17" t="s">
        <v>725</v>
      </c>
      <c r="AN20" s="8"/>
      <c r="AO20" s="8"/>
      <c r="AP20" s="18">
        <v>43889</v>
      </c>
      <c r="AQ20" s="10" t="s">
        <v>156</v>
      </c>
      <c r="AR20" s="9" t="s">
        <v>117</v>
      </c>
    </row>
    <row r="21" spans="1:44" ht="89.25" customHeight="1" x14ac:dyDescent="0.2">
      <c r="A21" s="2" t="s">
        <v>146</v>
      </c>
      <c r="B21" s="7" t="s">
        <v>621</v>
      </c>
      <c r="C21" s="31" t="s">
        <v>84</v>
      </c>
      <c r="D21" s="11" t="s">
        <v>147</v>
      </c>
      <c r="E21" s="32" t="s">
        <v>162</v>
      </c>
      <c r="F21" s="20" t="s">
        <v>163</v>
      </c>
      <c r="G21" s="3" t="s">
        <v>148</v>
      </c>
      <c r="H21" s="4" t="s">
        <v>149</v>
      </c>
      <c r="I21" s="5">
        <v>10000000</v>
      </c>
      <c r="J21" s="38">
        <v>0</v>
      </c>
      <c r="K21" s="38">
        <v>0</v>
      </c>
      <c r="L21" s="38">
        <v>10000000</v>
      </c>
      <c r="M21" s="38"/>
      <c r="N21" s="38"/>
      <c r="O21" s="38"/>
      <c r="P21" s="38"/>
      <c r="Q21" s="38">
        <f t="shared" si="10"/>
        <v>10000000</v>
      </c>
      <c r="R21" s="38">
        <v>6143000</v>
      </c>
      <c r="S21" s="38">
        <f t="shared" si="7"/>
        <v>3857000</v>
      </c>
      <c r="T21" s="36">
        <f t="shared" si="8"/>
        <v>0.61429999999999996</v>
      </c>
      <c r="U21" s="38">
        <f t="shared" si="0"/>
        <v>614300</v>
      </c>
      <c r="V21" s="38">
        <f t="shared" si="1"/>
        <v>3071500</v>
      </c>
      <c r="W21" s="38">
        <f t="shared" si="9"/>
        <v>785500</v>
      </c>
      <c r="X21" s="15">
        <v>43881</v>
      </c>
      <c r="Y21" s="15">
        <v>44196</v>
      </c>
      <c r="Z21" s="15">
        <v>44196</v>
      </c>
      <c r="AA21" s="37">
        <f t="shared" si="6"/>
        <v>0</v>
      </c>
      <c r="AB21" s="13">
        <f t="shared" si="2"/>
        <v>226</v>
      </c>
      <c r="AC21" s="13">
        <f t="shared" si="3"/>
        <v>10</v>
      </c>
      <c r="AD21" s="19">
        <v>44013</v>
      </c>
      <c r="AE21" s="13">
        <f t="shared" si="4"/>
        <v>5</v>
      </c>
      <c r="AF21" s="19"/>
      <c r="AG21" s="13">
        <v>14220</v>
      </c>
      <c r="AH21" s="7">
        <v>1489</v>
      </c>
      <c r="AI21" s="14">
        <v>159520</v>
      </c>
      <c r="AJ21" s="17">
        <v>43885</v>
      </c>
      <c r="AK21" s="9" t="s">
        <v>150</v>
      </c>
      <c r="AL21" s="8">
        <v>43886</v>
      </c>
      <c r="AM21" s="17" t="s">
        <v>725</v>
      </c>
      <c r="AN21" s="8"/>
      <c r="AO21" s="8"/>
      <c r="AP21" s="18">
        <v>43889</v>
      </c>
      <c r="AQ21" s="10" t="s">
        <v>151</v>
      </c>
      <c r="AR21" s="9" t="s">
        <v>117</v>
      </c>
    </row>
    <row r="22" spans="1:44" ht="89.25" customHeight="1" x14ac:dyDescent="0.2">
      <c r="A22" s="2" t="s">
        <v>140</v>
      </c>
      <c r="B22" s="7" t="s">
        <v>621</v>
      </c>
      <c r="C22" s="31" t="s">
        <v>141</v>
      </c>
      <c r="D22" s="11" t="s">
        <v>69</v>
      </c>
      <c r="E22" s="32" t="s">
        <v>164</v>
      </c>
      <c r="F22" s="20" t="s">
        <v>165</v>
      </c>
      <c r="G22" s="3" t="s">
        <v>142</v>
      </c>
      <c r="H22" s="4" t="s">
        <v>143</v>
      </c>
      <c r="I22" s="5">
        <v>56909370</v>
      </c>
      <c r="J22" s="38">
        <v>0</v>
      </c>
      <c r="K22" s="38">
        <v>0</v>
      </c>
      <c r="L22" s="38">
        <v>56909370</v>
      </c>
      <c r="M22" s="38"/>
      <c r="N22" s="38"/>
      <c r="O22" s="38"/>
      <c r="P22" s="38"/>
      <c r="Q22" s="38">
        <f t="shared" si="10"/>
        <v>56909370</v>
      </c>
      <c r="R22" s="38">
        <v>56909220</v>
      </c>
      <c r="S22" s="38">
        <f t="shared" si="7"/>
        <v>150</v>
      </c>
      <c r="T22" s="36">
        <f t="shared" si="8"/>
        <v>0.9999973642301786</v>
      </c>
      <c r="U22" s="38">
        <f t="shared" si="0"/>
        <v>18969740</v>
      </c>
      <c r="V22" s="38" t="e">
        <f t="shared" si="1"/>
        <v>#NUM!</v>
      </c>
      <c r="W22" s="38" t="e">
        <f t="shared" si="9"/>
        <v>#NUM!</v>
      </c>
      <c r="X22" s="15">
        <v>43890</v>
      </c>
      <c r="Y22" s="15">
        <v>43982</v>
      </c>
      <c r="Z22" s="15">
        <v>43982</v>
      </c>
      <c r="AA22" s="37">
        <f t="shared" si="6"/>
        <v>0</v>
      </c>
      <c r="AB22" s="13">
        <f t="shared" si="2"/>
        <v>65</v>
      </c>
      <c r="AC22" s="13">
        <f t="shared" si="3"/>
        <v>3</v>
      </c>
      <c r="AD22" s="19">
        <v>44013</v>
      </c>
      <c r="AE22" s="13" t="e">
        <f t="shared" si="4"/>
        <v>#NUM!</v>
      </c>
      <c r="AF22" s="19"/>
      <c r="AG22" s="13">
        <v>22920</v>
      </c>
      <c r="AH22" s="7">
        <v>1518</v>
      </c>
      <c r="AI22" s="14">
        <v>162420</v>
      </c>
      <c r="AJ22" s="17">
        <v>43889</v>
      </c>
      <c r="AK22" s="9" t="s">
        <v>144</v>
      </c>
      <c r="AL22" s="8">
        <v>43892</v>
      </c>
      <c r="AM22" s="17" t="s">
        <v>724</v>
      </c>
      <c r="AN22" s="9" t="s">
        <v>1384</v>
      </c>
      <c r="AO22" s="8"/>
      <c r="AP22" s="18">
        <v>43892</v>
      </c>
      <c r="AQ22" s="10" t="s">
        <v>145</v>
      </c>
      <c r="AR22" s="9" t="s">
        <v>75</v>
      </c>
    </row>
    <row r="23" spans="1:44" ht="89.25" customHeight="1" x14ac:dyDescent="0.2">
      <c r="A23" s="2" t="s">
        <v>168</v>
      </c>
      <c r="B23" s="7" t="s">
        <v>621</v>
      </c>
      <c r="C23" s="31" t="s">
        <v>96</v>
      </c>
      <c r="D23" s="11" t="s">
        <v>169</v>
      </c>
      <c r="E23" s="32" t="s">
        <v>182</v>
      </c>
      <c r="F23" s="20" t="s">
        <v>183</v>
      </c>
      <c r="G23" s="3" t="s">
        <v>170</v>
      </c>
      <c r="H23" s="4" t="s">
        <v>171</v>
      </c>
      <c r="I23" s="5">
        <v>30000000</v>
      </c>
      <c r="J23" s="38">
        <v>0</v>
      </c>
      <c r="K23" s="38">
        <v>0</v>
      </c>
      <c r="L23" s="38">
        <v>30000000</v>
      </c>
      <c r="M23" s="38"/>
      <c r="N23" s="38"/>
      <c r="O23" s="38"/>
      <c r="P23" s="38"/>
      <c r="Q23" s="38">
        <f t="shared" si="10"/>
        <v>30000000</v>
      </c>
      <c r="R23" s="38">
        <v>29999998</v>
      </c>
      <c r="S23" s="38">
        <f t="shared" si="7"/>
        <v>2</v>
      </c>
      <c r="T23" s="36">
        <f t="shared" si="8"/>
        <v>0.99999993333333337</v>
      </c>
      <c r="U23" s="38">
        <f t="shared" si="0"/>
        <v>2999999.8</v>
      </c>
      <c r="V23" s="38">
        <f t="shared" si="1"/>
        <v>14999999</v>
      </c>
      <c r="W23" s="38">
        <f t="shared" si="9"/>
        <v>-14999997</v>
      </c>
      <c r="X23" s="15">
        <v>43889</v>
      </c>
      <c r="Y23" s="15">
        <v>44196</v>
      </c>
      <c r="Z23" s="15">
        <v>44196</v>
      </c>
      <c r="AA23" s="37">
        <f t="shared" si="6"/>
        <v>0</v>
      </c>
      <c r="AB23" s="13">
        <f t="shared" si="2"/>
        <v>220</v>
      </c>
      <c r="AC23" s="13">
        <f t="shared" si="3"/>
        <v>10</v>
      </c>
      <c r="AD23" s="19">
        <v>44013</v>
      </c>
      <c r="AE23" s="13">
        <f t="shared" si="4"/>
        <v>5</v>
      </c>
      <c r="AF23" s="19"/>
      <c r="AG23" s="13">
        <v>13120</v>
      </c>
      <c r="AH23" s="7">
        <v>1567</v>
      </c>
      <c r="AI23" s="14">
        <v>167220</v>
      </c>
      <c r="AJ23" s="17">
        <v>43893</v>
      </c>
      <c r="AK23" s="9" t="s">
        <v>172</v>
      </c>
      <c r="AL23" s="8">
        <v>43893</v>
      </c>
      <c r="AM23" s="17" t="s">
        <v>725</v>
      </c>
      <c r="AN23" s="8"/>
      <c r="AO23" s="8"/>
      <c r="AP23" s="18">
        <v>43894</v>
      </c>
      <c r="AQ23" s="10" t="s">
        <v>173</v>
      </c>
      <c r="AR23" s="9" t="s">
        <v>40</v>
      </c>
    </row>
    <row r="24" spans="1:44" ht="89.25" customHeight="1" x14ac:dyDescent="0.2">
      <c r="A24" s="2" t="s">
        <v>213</v>
      </c>
      <c r="B24" s="7" t="s">
        <v>621</v>
      </c>
      <c r="C24" s="31" t="s">
        <v>120</v>
      </c>
      <c r="D24" s="11" t="s">
        <v>69</v>
      </c>
      <c r="E24" s="32" t="s">
        <v>220</v>
      </c>
      <c r="F24" s="20" t="s">
        <v>221</v>
      </c>
      <c r="G24" s="3" t="s">
        <v>214</v>
      </c>
      <c r="H24" s="4" t="s">
        <v>215</v>
      </c>
      <c r="I24" s="33">
        <v>25294323</v>
      </c>
      <c r="J24" s="38">
        <v>0</v>
      </c>
      <c r="K24" s="38">
        <v>0</v>
      </c>
      <c r="L24" s="38">
        <v>25294323</v>
      </c>
      <c r="M24" s="38"/>
      <c r="N24" s="38"/>
      <c r="O24" s="38"/>
      <c r="P24" s="38"/>
      <c r="Q24" s="38">
        <f t="shared" si="10"/>
        <v>25294323</v>
      </c>
      <c r="R24" s="38">
        <v>8960998</v>
      </c>
      <c r="S24" s="38">
        <f t="shared" si="7"/>
        <v>16333325</v>
      </c>
      <c r="T24" s="36">
        <f t="shared" si="8"/>
        <v>0.35426913778241859</v>
      </c>
      <c r="U24" s="38">
        <f t="shared" si="0"/>
        <v>995666.4444444445</v>
      </c>
      <c r="V24" s="38">
        <f t="shared" si="1"/>
        <v>4978332.222222222</v>
      </c>
      <c r="W24" s="38">
        <f t="shared" si="9"/>
        <v>11354992.777777778</v>
      </c>
      <c r="X24" s="15">
        <v>43895</v>
      </c>
      <c r="Y24" s="15">
        <v>44196</v>
      </c>
      <c r="Z24" s="15">
        <v>44196</v>
      </c>
      <c r="AA24" s="37">
        <f t="shared" si="6"/>
        <v>0</v>
      </c>
      <c r="AB24" s="13">
        <f t="shared" si="2"/>
        <v>216</v>
      </c>
      <c r="AC24" s="13">
        <f t="shared" si="3"/>
        <v>9</v>
      </c>
      <c r="AD24" s="19">
        <v>44013</v>
      </c>
      <c r="AE24" s="13">
        <f t="shared" si="4"/>
        <v>5</v>
      </c>
      <c r="AF24" s="19"/>
      <c r="AG24" s="13">
        <v>15620</v>
      </c>
      <c r="AH24" s="7">
        <v>1618</v>
      </c>
      <c r="AI24" s="14">
        <v>172820</v>
      </c>
      <c r="AJ24" s="17">
        <v>43900</v>
      </c>
      <c r="AK24" s="9" t="s">
        <v>216</v>
      </c>
      <c r="AL24" s="8">
        <v>43903</v>
      </c>
      <c r="AM24" s="17" t="s">
        <v>725</v>
      </c>
      <c r="AN24" s="8"/>
      <c r="AO24" s="8"/>
      <c r="AP24" s="18">
        <v>43903</v>
      </c>
      <c r="AQ24" s="10" t="s">
        <v>217</v>
      </c>
      <c r="AR24" s="9" t="s">
        <v>75</v>
      </c>
    </row>
    <row r="25" spans="1:44" ht="89.25" customHeight="1" x14ac:dyDescent="0.2">
      <c r="A25" s="2" t="s">
        <v>218</v>
      </c>
      <c r="B25" s="7" t="s">
        <v>621</v>
      </c>
      <c r="C25" s="31" t="s">
        <v>120</v>
      </c>
      <c r="D25" s="11" t="s">
        <v>69</v>
      </c>
      <c r="E25" s="32" t="s">
        <v>220</v>
      </c>
      <c r="F25" s="20" t="s">
        <v>221</v>
      </c>
      <c r="G25" s="3" t="s">
        <v>91</v>
      </c>
      <c r="H25" s="4" t="s">
        <v>215</v>
      </c>
      <c r="I25" s="33">
        <v>13871913</v>
      </c>
      <c r="J25" s="38">
        <v>0</v>
      </c>
      <c r="K25" s="38">
        <v>0</v>
      </c>
      <c r="L25" s="38">
        <v>13871913</v>
      </c>
      <c r="M25" s="38"/>
      <c r="N25" s="38"/>
      <c r="O25" s="38"/>
      <c r="P25" s="38"/>
      <c r="Q25" s="38">
        <f t="shared" si="10"/>
        <v>13871913</v>
      </c>
      <c r="R25" s="38">
        <v>0</v>
      </c>
      <c r="S25" s="38">
        <f t="shared" si="7"/>
        <v>13871913</v>
      </c>
      <c r="T25" s="36">
        <f t="shared" si="8"/>
        <v>0</v>
      </c>
      <c r="U25" s="38">
        <f t="shared" si="0"/>
        <v>0</v>
      </c>
      <c r="V25" s="38">
        <f t="shared" si="1"/>
        <v>0</v>
      </c>
      <c r="W25" s="38">
        <f t="shared" si="9"/>
        <v>13871913</v>
      </c>
      <c r="X25" s="15">
        <v>43895</v>
      </c>
      <c r="Y25" s="15">
        <v>44196</v>
      </c>
      <c r="Z25" s="15">
        <v>44196</v>
      </c>
      <c r="AA25" s="37">
        <f t="shared" si="6"/>
        <v>0</v>
      </c>
      <c r="AB25" s="13">
        <f t="shared" si="2"/>
        <v>216</v>
      </c>
      <c r="AC25" s="13">
        <f t="shared" si="3"/>
        <v>9</v>
      </c>
      <c r="AD25" s="19">
        <v>44013</v>
      </c>
      <c r="AE25" s="13">
        <f t="shared" si="4"/>
        <v>5</v>
      </c>
      <c r="AF25" s="19"/>
      <c r="AG25" s="13">
        <v>15620</v>
      </c>
      <c r="AH25" s="7">
        <v>1624</v>
      </c>
      <c r="AI25" s="14">
        <v>172920</v>
      </c>
      <c r="AJ25" s="17">
        <v>43900</v>
      </c>
      <c r="AK25" s="9" t="s">
        <v>219</v>
      </c>
      <c r="AL25" s="8">
        <v>43901</v>
      </c>
      <c r="AM25" s="17" t="s">
        <v>725</v>
      </c>
      <c r="AN25" s="8"/>
      <c r="AO25" s="8"/>
      <c r="AP25" s="18">
        <v>43903</v>
      </c>
      <c r="AQ25" s="10" t="s">
        <v>95</v>
      </c>
      <c r="AR25" s="9" t="s">
        <v>75</v>
      </c>
    </row>
    <row r="26" spans="1:44" ht="89.25" customHeight="1" x14ac:dyDescent="0.2">
      <c r="A26" s="2" t="s">
        <v>233</v>
      </c>
      <c r="B26" s="7" t="s">
        <v>845</v>
      </c>
      <c r="C26" s="31" t="s">
        <v>127</v>
      </c>
      <c r="D26" s="11" t="s">
        <v>229</v>
      </c>
      <c r="E26" s="32" t="s">
        <v>298</v>
      </c>
      <c r="F26" s="20" t="s">
        <v>299</v>
      </c>
      <c r="G26" s="3" t="s">
        <v>234</v>
      </c>
      <c r="H26" s="4" t="s">
        <v>297</v>
      </c>
      <c r="I26" s="5">
        <v>74520000</v>
      </c>
      <c r="J26" s="38">
        <v>0</v>
      </c>
      <c r="K26" s="38">
        <v>0</v>
      </c>
      <c r="L26" s="38">
        <v>74520000</v>
      </c>
      <c r="M26" s="38"/>
      <c r="N26" s="38"/>
      <c r="O26" s="38"/>
      <c r="P26" s="38"/>
      <c r="Q26" s="38">
        <f t="shared" si="10"/>
        <v>74520000</v>
      </c>
      <c r="R26" s="38">
        <v>13248000</v>
      </c>
      <c r="S26" s="38">
        <f t="shared" si="7"/>
        <v>61272000</v>
      </c>
      <c r="T26" s="36">
        <f t="shared" si="8"/>
        <v>0.17777777777777778</v>
      </c>
      <c r="U26" s="38">
        <f t="shared" si="0"/>
        <v>1472000</v>
      </c>
      <c r="V26" s="38">
        <f t="shared" si="1"/>
        <v>7360000</v>
      </c>
      <c r="W26" s="38">
        <f t="shared" si="9"/>
        <v>53912000</v>
      </c>
      <c r="X26" s="15">
        <v>43909</v>
      </c>
      <c r="Y26" s="15">
        <v>44196</v>
      </c>
      <c r="Z26" s="15">
        <v>44196</v>
      </c>
      <c r="AA26" s="37">
        <f t="shared" si="6"/>
        <v>0</v>
      </c>
      <c r="AB26" s="13">
        <f t="shared" si="2"/>
        <v>206</v>
      </c>
      <c r="AC26" s="13">
        <f t="shared" si="3"/>
        <v>9</v>
      </c>
      <c r="AD26" s="19">
        <v>44013</v>
      </c>
      <c r="AE26" s="13">
        <f t="shared" si="4"/>
        <v>5</v>
      </c>
      <c r="AF26" s="19"/>
      <c r="AG26" s="13">
        <v>23120</v>
      </c>
      <c r="AH26" s="7">
        <v>1713</v>
      </c>
      <c r="AI26" s="14">
        <v>181520</v>
      </c>
      <c r="AJ26" s="17">
        <v>43920</v>
      </c>
      <c r="AK26" s="9" t="s">
        <v>235</v>
      </c>
      <c r="AL26" s="8">
        <v>43922</v>
      </c>
      <c r="AM26" s="17" t="s">
        <v>725</v>
      </c>
      <c r="AN26" s="8"/>
      <c r="AO26" s="8"/>
      <c r="AP26" s="18">
        <v>47210</v>
      </c>
      <c r="AQ26" s="10" t="s">
        <v>236</v>
      </c>
      <c r="AR26" s="9" t="s">
        <v>75</v>
      </c>
    </row>
    <row r="27" spans="1:44" ht="89.25" customHeight="1" x14ac:dyDescent="0.2">
      <c r="A27" s="2" t="s">
        <v>184</v>
      </c>
      <c r="B27" s="7" t="s">
        <v>621</v>
      </c>
      <c r="C27" s="31" t="s">
        <v>68</v>
      </c>
      <c r="D27" s="11" t="s">
        <v>69</v>
      </c>
      <c r="E27" s="32" t="s">
        <v>189</v>
      </c>
      <c r="F27" s="20" t="s">
        <v>190</v>
      </c>
      <c r="G27" s="3" t="s">
        <v>185</v>
      </c>
      <c r="H27" s="4" t="s">
        <v>186</v>
      </c>
      <c r="I27" s="33">
        <v>24981194</v>
      </c>
      <c r="J27" s="38">
        <v>0</v>
      </c>
      <c r="K27" s="38">
        <v>0</v>
      </c>
      <c r="L27" s="38">
        <v>24981194</v>
      </c>
      <c r="M27" s="38"/>
      <c r="N27" s="38"/>
      <c r="O27" s="38"/>
      <c r="P27" s="38"/>
      <c r="Q27" s="38">
        <f t="shared" si="10"/>
        <v>24981194</v>
      </c>
      <c r="R27" s="38">
        <v>24981143</v>
      </c>
      <c r="S27" s="38">
        <f t="shared" si="7"/>
        <v>51</v>
      </c>
      <c r="T27" s="36">
        <f t="shared" si="8"/>
        <v>0.99999795846427519</v>
      </c>
      <c r="U27" s="38" t="e">
        <f t="shared" si="0"/>
        <v>#DIV/0!</v>
      </c>
      <c r="V27" s="38" t="e">
        <f t="shared" si="1"/>
        <v>#DIV/0!</v>
      </c>
      <c r="W27" s="38" t="e">
        <f t="shared" si="9"/>
        <v>#DIV/0!</v>
      </c>
      <c r="X27" s="15">
        <v>43895</v>
      </c>
      <c r="Y27" s="15">
        <v>43920</v>
      </c>
      <c r="Z27" s="15">
        <v>43920</v>
      </c>
      <c r="AA27" s="37">
        <f t="shared" si="6"/>
        <v>0</v>
      </c>
      <c r="AB27" s="13">
        <f t="shared" si="2"/>
        <v>18</v>
      </c>
      <c r="AC27" s="13">
        <f t="shared" si="3"/>
        <v>0</v>
      </c>
      <c r="AD27" s="19">
        <v>44013</v>
      </c>
      <c r="AE27" s="13" t="e">
        <f t="shared" si="4"/>
        <v>#NUM!</v>
      </c>
      <c r="AF27" s="19"/>
      <c r="AG27" s="13">
        <v>14820</v>
      </c>
      <c r="AH27" s="7">
        <v>1587</v>
      </c>
      <c r="AI27" s="14">
        <v>169320</v>
      </c>
      <c r="AJ27" s="17">
        <v>43896</v>
      </c>
      <c r="AK27" s="9" t="s">
        <v>187</v>
      </c>
      <c r="AL27" s="8">
        <v>43899</v>
      </c>
      <c r="AM27" s="17" t="s">
        <v>724</v>
      </c>
      <c r="AN27" s="9" t="s">
        <v>1384</v>
      </c>
      <c r="AO27" s="8"/>
      <c r="AP27" s="18">
        <v>43901</v>
      </c>
      <c r="AQ27" s="10" t="s">
        <v>188</v>
      </c>
      <c r="AR27" s="9" t="s">
        <v>40</v>
      </c>
    </row>
    <row r="28" spans="1:44" ht="109.5" customHeight="1" x14ac:dyDescent="0.2">
      <c r="A28" s="2" t="s">
        <v>237</v>
      </c>
      <c r="B28" s="7" t="s">
        <v>621</v>
      </c>
      <c r="C28" s="31" t="s">
        <v>168</v>
      </c>
      <c r="D28" s="11" t="s">
        <v>169</v>
      </c>
      <c r="E28" s="32" t="s">
        <v>278</v>
      </c>
      <c r="F28" s="20" t="s">
        <v>279</v>
      </c>
      <c r="G28" s="3" t="s">
        <v>238</v>
      </c>
      <c r="H28" s="4" t="s">
        <v>239</v>
      </c>
      <c r="I28" s="33">
        <v>50000000</v>
      </c>
      <c r="J28" s="38">
        <v>0</v>
      </c>
      <c r="K28" s="38">
        <v>0</v>
      </c>
      <c r="L28" s="38">
        <v>50000000</v>
      </c>
      <c r="M28" s="38"/>
      <c r="N28" s="38"/>
      <c r="O28" s="38"/>
      <c r="P28" s="38"/>
      <c r="Q28" s="38">
        <f t="shared" si="10"/>
        <v>50000000</v>
      </c>
      <c r="R28" s="38">
        <v>48252554</v>
      </c>
      <c r="S28" s="38">
        <f t="shared" si="7"/>
        <v>1747446</v>
      </c>
      <c r="T28" s="36">
        <f t="shared" si="8"/>
        <v>0.96505107999999995</v>
      </c>
      <c r="U28" s="38">
        <f t="shared" si="0"/>
        <v>5361394.888888889</v>
      </c>
      <c r="V28" s="38">
        <f t="shared" si="1"/>
        <v>26806974.444444444</v>
      </c>
      <c r="W28" s="38">
        <f t="shared" si="9"/>
        <v>-25059528.444444444</v>
      </c>
      <c r="X28" s="15">
        <v>43901</v>
      </c>
      <c r="Y28" s="15">
        <v>44196</v>
      </c>
      <c r="Z28" s="15">
        <v>44196</v>
      </c>
      <c r="AA28" s="37">
        <f t="shared" si="6"/>
        <v>0</v>
      </c>
      <c r="AB28" s="13">
        <f t="shared" si="2"/>
        <v>212</v>
      </c>
      <c r="AC28" s="13">
        <f t="shared" si="3"/>
        <v>9</v>
      </c>
      <c r="AD28" s="19">
        <v>44013</v>
      </c>
      <c r="AE28" s="13">
        <f t="shared" si="4"/>
        <v>5</v>
      </c>
      <c r="AF28" s="19"/>
      <c r="AG28" s="13">
        <v>19320</v>
      </c>
      <c r="AH28" s="7">
        <v>1651</v>
      </c>
      <c r="AI28" s="14">
        <v>175620</v>
      </c>
      <c r="AJ28" s="17">
        <v>43902</v>
      </c>
      <c r="AK28" s="9" t="s">
        <v>240</v>
      </c>
      <c r="AL28" s="8">
        <v>43903</v>
      </c>
      <c r="AM28" s="17" t="s">
        <v>725</v>
      </c>
      <c r="AN28" s="8"/>
      <c r="AO28" s="8"/>
      <c r="AP28" s="18">
        <v>43907</v>
      </c>
      <c r="AQ28" s="10" t="s">
        <v>195</v>
      </c>
      <c r="AR28" s="9" t="s">
        <v>40</v>
      </c>
    </row>
    <row r="29" spans="1:44" ht="119.25" customHeight="1" x14ac:dyDescent="0.2">
      <c r="A29" s="2" t="s">
        <v>209</v>
      </c>
      <c r="B29" s="7" t="s">
        <v>621</v>
      </c>
      <c r="C29" s="31" t="s">
        <v>127</v>
      </c>
      <c r="D29" s="11" t="s">
        <v>169</v>
      </c>
      <c r="E29" s="32" t="s">
        <v>280</v>
      </c>
      <c r="F29" s="20" t="s">
        <v>282</v>
      </c>
      <c r="G29" s="3" t="s">
        <v>241</v>
      </c>
      <c r="H29" s="4" t="s">
        <v>242</v>
      </c>
      <c r="I29" s="33">
        <v>50000000</v>
      </c>
      <c r="J29" s="38">
        <v>0</v>
      </c>
      <c r="K29" s="38">
        <v>0</v>
      </c>
      <c r="L29" s="38">
        <v>50000000</v>
      </c>
      <c r="M29" s="38"/>
      <c r="N29" s="38"/>
      <c r="O29" s="38"/>
      <c r="P29" s="38"/>
      <c r="Q29" s="38">
        <f t="shared" si="10"/>
        <v>50000000</v>
      </c>
      <c r="R29" s="38">
        <v>37999999</v>
      </c>
      <c r="S29" s="38">
        <f t="shared" si="7"/>
        <v>12000001</v>
      </c>
      <c r="T29" s="36">
        <f t="shared" si="8"/>
        <v>0.75999998000000002</v>
      </c>
      <c r="U29" s="38">
        <f t="shared" si="0"/>
        <v>4222222.111111111</v>
      </c>
      <c r="V29" s="38">
        <f t="shared" si="1"/>
        <v>21111110.555555556</v>
      </c>
      <c r="W29" s="38">
        <f t="shared" si="9"/>
        <v>-9111109.555555556</v>
      </c>
      <c r="X29" s="15">
        <v>43902</v>
      </c>
      <c r="Y29" s="15">
        <v>44196</v>
      </c>
      <c r="Z29" s="15">
        <v>44196</v>
      </c>
      <c r="AA29" s="37">
        <f t="shared" si="6"/>
        <v>0</v>
      </c>
      <c r="AB29" s="13">
        <f t="shared" si="2"/>
        <v>211</v>
      </c>
      <c r="AC29" s="13">
        <f t="shared" si="3"/>
        <v>9</v>
      </c>
      <c r="AD29" s="19">
        <v>44013</v>
      </c>
      <c r="AE29" s="13">
        <f t="shared" si="4"/>
        <v>5</v>
      </c>
      <c r="AF29" s="19"/>
      <c r="AG29" s="13">
        <v>17320</v>
      </c>
      <c r="AH29" s="7">
        <v>1666</v>
      </c>
      <c r="AI29" s="14">
        <v>177320</v>
      </c>
      <c r="AJ29" s="17">
        <v>43908</v>
      </c>
      <c r="AK29" s="9" t="s">
        <v>254</v>
      </c>
      <c r="AL29" s="8">
        <v>43907</v>
      </c>
      <c r="AM29" s="17" t="s">
        <v>725</v>
      </c>
      <c r="AN29" s="8"/>
      <c r="AO29" s="8"/>
      <c r="AP29" s="18">
        <v>43915</v>
      </c>
      <c r="AQ29" s="10" t="s">
        <v>195</v>
      </c>
      <c r="AR29" s="9" t="s">
        <v>40</v>
      </c>
    </row>
    <row r="30" spans="1:44" ht="89.25" customHeight="1" x14ac:dyDescent="0.2">
      <c r="A30" s="2" t="s">
        <v>243</v>
      </c>
      <c r="B30" s="7" t="s">
        <v>621</v>
      </c>
      <c r="C30" s="31" t="s">
        <v>233</v>
      </c>
      <c r="D30" s="11" t="s">
        <v>69</v>
      </c>
      <c r="E30" s="32" t="s">
        <v>281</v>
      </c>
      <c r="F30" s="20" t="s">
        <v>283</v>
      </c>
      <c r="G30" s="3" t="s">
        <v>238</v>
      </c>
      <c r="H30" s="4" t="s">
        <v>244</v>
      </c>
      <c r="I30" s="33">
        <v>21421520</v>
      </c>
      <c r="J30" s="38">
        <v>0</v>
      </c>
      <c r="K30" s="38">
        <v>0</v>
      </c>
      <c r="L30" s="38">
        <v>21421520</v>
      </c>
      <c r="M30" s="38"/>
      <c r="N30" s="38"/>
      <c r="O30" s="38"/>
      <c r="P30" s="38"/>
      <c r="Q30" s="38">
        <f t="shared" si="10"/>
        <v>21421520</v>
      </c>
      <c r="R30" s="38">
        <v>21421479</v>
      </c>
      <c r="S30" s="38">
        <f t="shared" si="7"/>
        <v>41</v>
      </c>
      <c r="T30" s="36">
        <f t="shared" si="8"/>
        <v>0.99999808603684515</v>
      </c>
      <c r="U30" s="38">
        <f t="shared" si="0"/>
        <v>10710739.5</v>
      </c>
      <c r="V30" s="38" t="e">
        <f t="shared" si="1"/>
        <v>#NUM!</v>
      </c>
      <c r="W30" s="38" t="e">
        <f t="shared" si="9"/>
        <v>#NUM!</v>
      </c>
      <c r="X30" s="15">
        <v>43902</v>
      </c>
      <c r="Y30" s="15">
        <v>43981</v>
      </c>
      <c r="Z30" s="15">
        <v>43981</v>
      </c>
      <c r="AA30" s="37">
        <f t="shared" si="6"/>
        <v>0</v>
      </c>
      <c r="AB30" s="13">
        <f t="shared" si="2"/>
        <v>57</v>
      </c>
      <c r="AC30" s="13">
        <f t="shared" si="3"/>
        <v>2</v>
      </c>
      <c r="AD30" s="19">
        <v>44013</v>
      </c>
      <c r="AE30" s="13" t="e">
        <f t="shared" si="4"/>
        <v>#NUM!</v>
      </c>
      <c r="AF30" s="19"/>
      <c r="AG30" s="13">
        <v>19420</v>
      </c>
      <c r="AH30" s="7">
        <v>1667</v>
      </c>
      <c r="AI30" s="14">
        <v>177420</v>
      </c>
      <c r="AJ30" s="17">
        <v>43908</v>
      </c>
      <c r="AK30" s="9" t="s">
        <v>46</v>
      </c>
      <c r="AL30" s="9" t="s">
        <v>46</v>
      </c>
      <c r="AM30" s="17" t="s">
        <v>724</v>
      </c>
      <c r="AN30" s="9" t="s">
        <v>1384</v>
      </c>
      <c r="AO30" s="9"/>
      <c r="AP30" s="18">
        <v>43909</v>
      </c>
      <c r="AQ30" s="10" t="s">
        <v>195</v>
      </c>
      <c r="AR30" s="9" t="s">
        <v>40</v>
      </c>
    </row>
    <row r="31" spans="1:44" ht="89.25" customHeight="1" x14ac:dyDescent="0.2">
      <c r="A31" s="2" t="s">
        <v>208</v>
      </c>
      <c r="B31" s="7" t="s">
        <v>621</v>
      </c>
      <c r="C31" s="31" t="s">
        <v>209</v>
      </c>
      <c r="D31" s="11" t="s">
        <v>85</v>
      </c>
      <c r="E31" s="32" t="s">
        <v>222</v>
      </c>
      <c r="F31" s="20" t="s">
        <v>223</v>
      </c>
      <c r="G31" s="3" t="s">
        <v>210</v>
      </c>
      <c r="H31" s="4" t="s">
        <v>211</v>
      </c>
      <c r="I31" s="33">
        <v>37800000</v>
      </c>
      <c r="J31" s="38">
        <v>0</v>
      </c>
      <c r="K31" s="38">
        <v>0</v>
      </c>
      <c r="L31" s="38">
        <v>37800000</v>
      </c>
      <c r="M31" s="38"/>
      <c r="N31" s="38"/>
      <c r="O31" s="38"/>
      <c r="P31" s="38"/>
      <c r="Q31" s="38">
        <f t="shared" si="10"/>
        <v>37800000</v>
      </c>
      <c r="R31" s="38">
        <v>37800000</v>
      </c>
      <c r="S31" s="38">
        <f t="shared" si="7"/>
        <v>0</v>
      </c>
      <c r="T31" s="36">
        <f t="shared" si="8"/>
        <v>1</v>
      </c>
      <c r="U31" s="38">
        <f t="shared" si="0"/>
        <v>37800000</v>
      </c>
      <c r="V31" s="38" t="e">
        <f t="shared" si="1"/>
        <v>#NUM!</v>
      </c>
      <c r="W31" s="38" t="e">
        <f t="shared" si="9"/>
        <v>#NUM!</v>
      </c>
      <c r="X31" s="15">
        <v>43903</v>
      </c>
      <c r="Y31" s="15">
        <v>43951</v>
      </c>
      <c r="Z31" s="15">
        <v>43951</v>
      </c>
      <c r="AA31" s="37">
        <f t="shared" si="6"/>
        <v>0</v>
      </c>
      <c r="AB31" s="13">
        <f t="shared" si="2"/>
        <v>35</v>
      </c>
      <c r="AC31" s="13">
        <f t="shared" si="3"/>
        <v>1</v>
      </c>
      <c r="AD31" s="19">
        <v>44013</v>
      </c>
      <c r="AE31" s="13" t="e">
        <f t="shared" si="4"/>
        <v>#NUM!</v>
      </c>
      <c r="AF31" s="19"/>
      <c r="AG31" s="13">
        <v>32220</v>
      </c>
      <c r="AH31" s="7">
        <v>1654</v>
      </c>
      <c r="AI31" s="14">
        <v>175920</v>
      </c>
      <c r="AJ31" s="17">
        <v>43903</v>
      </c>
      <c r="AK31" s="9" t="s">
        <v>212</v>
      </c>
      <c r="AL31" s="8">
        <v>43907</v>
      </c>
      <c r="AM31" s="17" t="s">
        <v>724</v>
      </c>
      <c r="AN31" s="40" t="s">
        <v>1393</v>
      </c>
      <c r="AO31" s="8">
        <v>44158</v>
      </c>
      <c r="AP31" s="18">
        <v>43908</v>
      </c>
      <c r="AQ31" s="10" t="s">
        <v>145</v>
      </c>
      <c r="AR31" s="9" t="s">
        <v>75</v>
      </c>
    </row>
    <row r="32" spans="1:44" ht="89.25" customHeight="1" x14ac:dyDescent="0.2">
      <c r="A32" s="2" t="s">
        <v>245</v>
      </c>
      <c r="B32" s="7" t="s">
        <v>621</v>
      </c>
      <c r="C32" s="31" t="s">
        <v>213</v>
      </c>
      <c r="D32" s="11" t="s">
        <v>69</v>
      </c>
      <c r="E32" s="32" t="s">
        <v>284</v>
      </c>
      <c r="F32" s="20" t="s">
        <v>285</v>
      </c>
      <c r="G32" s="3" t="s">
        <v>246</v>
      </c>
      <c r="H32" s="4" t="s">
        <v>247</v>
      </c>
      <c r="I32" s="33">
        <v>52500000</v>
      </c>
      <c r="J32" s="38">
        <v>0</v>
      </c>
      <c r="K32" s="38">
        <v>0</v>
      </c>
      <c r="L32" s="38">
        <v>52500000</v>
      </c>
      <c r="M32" s="38"/>
      <c r="N32" s="38"/>
      <c r="O32" s="38"/>
      <c r="P32" s="38"/>
      <c r="Q32" s="38">
        <f t="shared" si="10"/>
        <v>52500000</v>
      </c>
      <c r="R32" s="38">
        <v>35568300</v>
      </c>
      <c r="S32" s="38">
        <f t="shared" si="7"/>
        <v>16931700</v>
      </c>
      <c r="T32" s="36">
        <f t="shared" si="8"/>
        <v>0.67749142857142852</v>
      </c>
      <c r="U32" s="38">
        <f t="shared" si="0"/>
        <v>3952033.3333333335</v>
      </c>
      <c r="V32" s="38">
        <f t="shared" si="1"/>
        <v>19760166.666666668</v>
      </c>
      <c r="W32" s="38">
        <f t="shared" si="9"/>
        <v>-2828466.6666666679</v>
      </c>
      <c r="X32" s="15">
        <v>43903</v>
      </c>
      <c r="Y32" s="15">
        <v>44196</v>
      </c>
      <c r="Z32" s="15">
        <v>44196</v>
      </c>
      <c r="AA32" s="37">
        <f t="shared" si="6"/>
        <v>0</v>
      </c>
      <c r="AB32" s="13">
        <f t="shared" si="2"/>
        <v>210</v>
      </c>
      <c r="AC32" s="13">
        <f t="shared" si="3"/>
        <v>9</v>
      </c>
      <c r="AD32" s="19">
        <v>44013</v>
      </c>
      <c r="AE32" s="13">
        <f t="shared" si="4"/>
        <v>5</v>
      </c>
      <c r="AF32" s="19"/>
      <c r="AG32" s="13">
        <v>20520</v>
      </c>
      <c r="AH32" s="7">
        <v>1692</v>
      </c>
      <c r="AI32" s="14">
        <v>179520</v>
      </c>
      <c r="AJ32" s="17">
        <v>43915</v>
      </c>
      <c r="AK32" s="9" t="s">
        <v>253</v>
      </c>
      <c r="AL32" s="8">
        <v>43914</v>
      </c>
      <c r="AM32" s="17" t="s">
        <v>725</v>
      </c>
      <c r="AN32" s="8"/>
      <c r="AO32" s="8"/>
      <c r="AP32" s="18">
        <v>43917</v>
      </c>
      <c r="AQ32" s="10" t="s">
        <v>248</v>
      </c>
      <c r="AR32" s="9" t="s">
        <v>117</v>
      </c>
    </row>
    <row r="33" spans="1:44" ht="89.25" customHeight="1" x14ac:dyDescent="0.2">
      <c r="A33" s="2" t="s">
        <v>203</v>
      </c>
      <c r="B33" s="7" t="s">
        <v>204</v>
      </c>
      <c r="C33" s="31" t="s">
        <v>56</v>
      </c>
      <c r="D33" s="11" t="s">
        <v>169</v>
      </c>
      <c r="E33" s="32" t="s">
        <v>224</v>
      </c>
      <c r="F33" s="20" t="s">
        <v>225</v>
      </c>
      <c r="G33" s="3" t="s">
        <v>205</v>
      </c>
      <c r="H33" s="4" t="s">
        <v>206</v>
      </c>
      <c r="I33" s="5">
        <v>80000000</v>
      </c>
      <c r="J33" s="38">
        <v>40000000</v>
      </c>
      <c r="K33" s="38">
        <v>0</v>
      </c>
      <c r="L33" s="38">
        <f>80000000+40000000</f>
        <v>120000000</v>
      </c>
      <c r="M33" s="38"/>
      <c r="N33" s="38"/>
      <c r="O33" s="38"/>
      <c r="P33" s="38"/>
      <c r="Q33" s="38">
        <f t="shared" si="10"/>
        <v>120000000</v>
      </c>
      <c r="R33" s="38">
        <v>79978951</v>
      </c>
      <c r="S33" s="38">
        <f t="shared" si="7"/>
        <v>40021049</v>
      </c>
      <c r="T33" s="36">
        <f t="shared" si="8"/>
        <v>0.66649125833333334</v>
      </c>
      <c r="U33" s="38">
        <f t="shared" si="0"/>
        <v>8886550.1111111119</v>
      </c>
      <c r="V33" s="38">
        <f t="shared" si="1"/>
        <v>44432750.55555556</v>
      </c>
      <c r="W33" s="38">
        <f t="shared" si="9"/>
        <v>-4411701.5555555597</v>
      </c>
      <c r="X33" s="15">
        <v>43907</v>
      </c>
      <c r="Y33" s="15">
        <v>44196</v>
      </c>
      <c r="Z33" s="15">
        <v>44196</v>
      </c>
      <c r="AA33" s="37">
        <f t="shared" si="6"/>
        <v>0</v>
      </c>
      <c r="AB33" s="13">
        <f t="shared" si="2"/>
        <v>208</v>
      </c>
      <c r="AC33" s="13">
        <f t="shared" si="3"/>
        <v>9</v>
      </c>
      <c r="AD33" s="19">
        <v>44013</v>
      </c>
      <c r="AE33" s="13">
        <f t="shared" si="4"/>
        <v>5</v>
      </c>
      <c r="AF33" s="15" t="s">
        <v>1345</v>
      </c>
      <c r="AG33" s="13">
        <v>13220</v>
      </c>
      <c r="AH33" s="7">
        <v>1683</v>
      </c>
      <c r="AI33" s="14">
        <v>178620</v>
      </c>
      <c r="AJ33" s="17">
        <v>43914</v>
      </c>
      <c r="AK33" s="9" t="s">
        <v>207</v>
      </c>
      <c r="AL33" s="8">
        <v>43914</v>
      </c>
      <c r="AM33" s="17" t="s">
        <v>725</v>
      </c>
      <c r="AN33" s="8"/>
      <c r="AO33" s="8"/>
      <c r="AP33" s="18">
        <v>43915</v>
      </c>
      <c r="AQ33" s="10" t="s">
        <v>195</v>
      </c>
      <c r="AR33" s="9" t="s">
        <v>40</v>
      </c>
    </row>
    <row r="34" spans="1:44" ht="89.25" customHeight="1" x14ac:dyDescent="0.2">
      <c r="A34" s="2" t="s">
        <v>249</v>
      </c>
      <c r="B34" s="7" t="s">
        <v>621</v>
      </c>
      <c r="C34" s="31" t="s">
        <v>218</v>
      </c>
      <c r="D34" s="11" t="s">
        <v>229</v>
      </c>
      <c r="E34" s="32" t="s">
        <v>286</v>
      </c>
      <c r="F34" s="20" t="s">
        <v>287</v>
      </c>
      <c r="G34" s="3" t="s">
        <v>250</v>
      </c>
      <c r="H34" s="4" t="s">
        <v>251</v>
      </c>
      <c r="I34" s="33">
        <v>11379150</v>
      </c>
      <c r="J34" s="38">
        <v>0</v>
      </c>
      <c r="K34" s="38">
        <v>0</v>
      </c>
      <c r="L34" s="38">
        <v>11379150</v>
      </c>
      <c r="M34" s="38"/>
      <c r="N34" s="38"/>
      <c r="O34" s="38"/>
      <c r="P34" s="38"/>
      <c r="Q34" s="38">
        <f t="shared" si="10"/>
        <v>11379150</v>
      </c>
      <c r="R34" s="38">
        <v>11379150</v>
      </c>
      <c r="S34" s="38">
        <f t="shared" si="7"/>
        <v>0</v>
      </c>
      <c r="T34" s="36">
        <f t="shared" si="8"/>
        <v>1</v>
      </c>
      <c r="U34" s="38">
        <f t="shared" si="0"/>
        <v>11379150</v>
      </c>
      <c r="V34" s="38" t="e">
        <f t="shared" si="1"/>
        <v>#NUM!</v>
      </c>
      <c r="W34" s="38" t="e">
        <f t="shared" si="9"/>
        <v>#NUM!</v>
      </c>
      <c r="X34" s="15">
        <v>43907</v>
      </c>
      <c r="Y34" s="15">
        <v>43951</v>
      </c>
      <c r="Z34" s="15">
        <v>43951</v>
      </c>
      <c r="AA34" s="37">
        <f t="shared" si="6"/>
        <v>0</v>
      </c>
      <c r="AB34" s="13">
        <f t="shared" si="2"/>
        <v>33</v>
      </c>
      <c r="AC34" s="13">
        <f t="shared" si="3"/>
        <v>1</v>
      </c>
      <c r="AD34" s="19">
        <v>44013</v>
      </c>
      <c r="AE34" s="13" t="e">
        <f t="shared" si="4"/>
        <v>#NUM!</v>
      </c>
      <c r="AF34" s="19"/>
      <c r="AG34" s="13">
        <v>22820</v>
      </c>
      <c r="AH34" s="7">
        <v>1716</v>
      </c>
      <c r="AI34" s="14">
        <v>181620</v>
      </c>
      <c r="AJ34" s="17">
        <v>43920</v>
      </c>
      <c r="AK34" s="9" t="s">
        <v>46</v>
      </c>
      <c r="AL34" s="9" t="s">
        <v>46</v>
      </c>
      <c r="AM34" s="17" t="s">
        <v>724</v>
      </c>
      <c r="AN34" s="9" t="s">
        <v>1383</v>
      </c>
      <c r="AO34" s="9"/>
      <c r="AP34" s="18"/>
      <c r="AQ34" s="10" t="s">
        <v>252</v>
      </c>
      <c r="AR34" s="9" t="s">
        <v>117</v>
      </c>
    </row>
    <row r="35" spans="1:44" ht="89.25" customHeight="1" x14ac:dyDescent="0.2">
      <c r="A35" s="2" t="s">
        <v>191</v>
      </c>
      <c r="B35" s="7" t="s">
        <v>621</v>
      </c>
      <c r="C35" s="31" t="s">
        <v>140</v>
      </c>
      <c r="D35" s="11" t="s">
        <v>169</v>
      </c>
      <c r="E35" s="32" t="s">
        <v>196</v>
      </c>
      <c r="F35" s="20" t="s">
        <v>197</v>
      </c>
      <c r="G35" s="3" t="s">
        <v>192</v>
      </c>
      <c r="H35" s="4" t="s">
        <v>193</v>
      </c>
      <c r="I35" s="33">
        <v>30000000</v>
      </c>
      <c r="J35" s="38">
        <v>0</v>
      </c>
      <c r="K35" s="38">
        <v>0</v>
      </c>
      <c r="L35" s="38">
        <v>30000000</v>
      </c>
      <c r="M35" s="38"/>
      <c r="N35" s="38"/>
      <c r="O35" s="38"/>
      <c r="P35" s="38"/>
      <c r="Q35" s="38">
        <f t="shared" si="10"/>
        <v>30000000</v>
      </c>
      <c r="R35" s="38">
        <v>29515703</v>
      </c>
      <c r="S35" s="38">
        <f t="shared" si="7"/>
        <v>484297</v>
      </c>
      <c r="T35" s="36">
        <f t="shared" si="8"/>
        <v>0.98385676666666666</v>
      </c>
      <c r="U35" s="38">
        <f t="shared" si="0"/>
        <v>3279522.5555555555</v>
      </c>
      <c r="V35" s="38">
        <f t="shared" si="1"/>
        <v>16397612.777777778</v>
      </c>
      <c r="W35" s="38">
        <f t="shared" si="9"/>
        <v>-15913315.777777778</v>
      </c>
      <c r="X35" s="15">
        <v>43908</v>
      </c>
      <c r="Y35" s="15">
        <v>44196</v>
      </c>
      <c r="Z35" s="15">
        <v>44196</v>
      </c>
      <c r="AA35" s="37">
        <f t="shared" si="6"/>
        <v>0</v>
      </c>
      <c r="AB35" s="13">
        <f t="shared" si="2"/>
        <v>207</v>
      </c>
      <c r="AC35" s="13">
        <f t="shared" si="3"/>
        <v>9</v>
      </c>
      <c r="AD35" s="19">
        <v>44013</v>
      </c>
      <c r="AE35" s="13">
        <f t="shared" si="4"/>
        <v>5</v>
      </c>
      <c r="AF35" s="19"/>
      <c r="AG35" s="13">
        <v>19920</v>
      </c>
      <c r="AH35" s="7">
        <v>1670</v>
      </c>
      <c r="AI35" s="14">
        <v>177820</v>
      </c>
      <c r="AJ35" s="17">
        <v>43909</v>
      </c>
      <c r="AK35" s="9" t="s">
        <v>194</v>
      </c>
      <c r="AL35" s="8">
        <v>43909</v>
      </c>
      <c r="AM35" s="17" t="s">
        <v>725</v>
      </c>
      <c r="AN35" s="8"/>
      <c r="AO35" s="8"/>
      <c r="AP35" s="18">
        <v>43914</v>
      </c>
      <c r="AQ35" s="10" t="s">
        <v>195</v>
      </c>
      <c r="AR35" s="9" t="s">
        <v>40</v>
      </c>
    </row>
    <row r="36" spans="1:44" ht="89.25" customHeight="1" x14ac:dyDescent="0.2">
      <c r="A36" s="2" t="s">
        <v>198</v>
      </c>
      <c r="B36" s="7" t="s">
        <v>621</v>
      </c>
      <c r="C36" s="31" t="s">
        <v>146</v>
      </c>
      <c r="D36" s="11" t="s">
        <v>69</v>
      </c>
      <c r="E36" s="32" t="s">
        <v>226</v>
      </c>
      <c r="F36" s="20" t="s">
        <v>227</v>
      </c>
      <c r="G36" s="3" t="s">
        <v>199</v>
      </c>
      <c r="H36" s="4" t="s">
        <v>200</v>
      </c>
      <c r="I36" s="33">
        <v>1938000</v>
      </c>
      <c r="J36" s="38">
        <v>0</v>
      </c>
      <c r="K36" s="38">
        <v>0</v>
      </c>
      <c r="L36" s="38">
        <v>1938000</v>
      </c>
      <c r="M36" s="38"/>
      <c r="N36" s="38"/>
      <c r="O36" s="38"/>
      <c r="P36" s="38"/>
      <c r="Q36" s="38">
        <f t="shared" si="10"/>
        <v>1938000</v>
      </c>
      <c r="R36" s="38">
        <v>328940</v>
      </c>
      <c r="S36" s="38">
        <f t="shared" si="7"/>
        <v>1609060</v>
      </c>
      <c r="T36" s="36">
        <f t="shared" si="8"/>
        <v>0.16973168214654283</v>
      </c>
      <c r="U36" s="38">
        <f t="shared" si="0"/>
        <v>36548.888888888891</v>
      </c>
      <c r="V36" s="38">
        <f t="shared" si="1"/>
        <v>182744.44444444444</v>
      </c>
      <c r="W36" s="38">
        <f t="shared" si="9"/>
        <v>1426315.5555555555</v>
      </c>
      <c r="X36" s="15">
        <v>43908</v>
      </c>
      <c r="Y36" s="15">
        <v>44196</v>
      </c>
      <c r="Z36" s="15">
        <v>44196</v>
      </c>
      <c r="AA36" s="37">
        <f t="shared" si="6"/>
        <v>0</v>
      </c>
      <c r="AB36" s="13">
        <f t="shared" si="2"/>
        <v>207</v>
      </c>
      <c r="AC36" s="13">
        <f t="shared" si="3"/>
        <v>9</v>
      </c>
      <c r="AD36" s="19">
        <v>44013</v>
      </c>
      <c r="AE36" s="13">
        <f t="shared" si="4"/>
        <v>5</v>
      </c>
      <c r="AF36" s="19"/>
      <c r="AG36" s="13">
        <v>20620</v>
      </c>
      <c r="AH36" s="7">
        <v>1689</v>
      </c>
      <c r="AI36" s="14">
        <v>179320</v>
      </c>
      <c r="AJ36" s="17">
        <v>43915</v>
      </c>
      <c r="AK36" s="9" t="s">
        <v>201</v>
      </c>
      <c r="AL36" s="8">
        <v>43909</v>
      </c>
      <c r="AM36" s="17" t="s">
        <v>725</v>
      </c>
      <c r="AN36" s="8"/>
      <c r="AO36" s="8"/>
      <c r="AP36" s="18">
        <v>43916</v>
      </c>
      <c r="AQ36" s="10" t="s">
        <v>202</v>
      </c>
      <c r="AR36" s="9" t="s">
        <v>117</v>
      </c>
    </row>
    <row r="37" spans="1:44" ht="89.25" customHeight="1" x14ac:dyDescent="0.2">
      <c r="A37" s="2" t="s">
        <v>255</v>
      </c>
      <c r="B37" s="7" t="s">
        <v>621</v>
      </c>
      <c r="C37" s="31" t="s">
        <v>237</v>
      </c>
      <c r="D37" s="11" t="s">
        <v>69</v>
      </c>
      <c r="E37" s="32" t="s">
        <v>288</v>
      </c>
      <c r="F37" s="20" t="s">
        <v>289</v>
      </c>
      <c r="G37" s="3" t="s">
        <v>256</v>
      </c>
      <c r="H37" s="4" t="s">
        <v>257</v>
      </c>
      <c r="I37" s="33">
        <v>45000000</v>
      </c>
      <c r="J37" s="38">
        <v>0</v>
      </c>
      <c r="K37" s="38">
        <v>0</v>
      </c>
      <c r="L37" s="38">
        <v>45000000</v>
      </c>
      <c r="M37" s="38"/>
      <c r="N37" s="38"/>
      <c r="O37" s="38"/>
      <c r="P37" s="38"/>
      <c r="Q37" s="38">
        <f t="shared" si="10"/>
        <v>45000000</v>
      </c>
      <c r="R37" s="38">
        <v>33600000</v>
      </c>
      <c r="S37" s="38">
        <f t="shared" si="7"/>
        <v>11400000</v>
      </c>
      <c r="T37" s="36">
        <f t="shared" si="8"/>
        <v>0.7466666666666667</v>
      </c>
      <c r="U37" s="38">
        <f t="shared" si="0"/>
        <v>3733333.3333333335</v>
      </c>
      <c r="V37" s="38">
        <f t="shared" si="1"/>
        <v>18666666.666666668</v>
      </c>
      <c r="W37" s="38">
        <f t="shared" si="9"/>
        <v>-7266666.6666666679</v>
      </c>
      <c r="X37" s="15">
        <v>43909</v>
      </c>
      <c r="Y37" s="15">
        <v>44196</v>
      </c>
      <c r="Z37" s="15">
        <v>44196</v>
      </c>
      <c r="AA37" s="37">
        <f t="shared" si="6"/>
        <v>0</v>
      </c>
      <c r="AB37" s="13">
        <f t="shared" si="2"/>
        <v>206</v>
      </c>
      <c r="AC37" s="13">
        <f t="shared" si="3"/>
        <v>9</v>
      </c>
      <c r="AD37" s="19">
        <v>44013</v>
      </c>
      <c r="AE37" s="13">
        <f t="shared" si="4"/>
        <v>5</v>
      </c>
      <c r="AF37" s="19"/>
      <c r="AG37" s="13">
        <v>27320</v>
      </c>
      <c r="AH37" s="7">
        <v>1693</v>
      </c>
      <c r="AI37" s="14">
        <v>179620</v>
      </c>
      <c r="AJ37" s="17">
        <v>43916</v>
      </c>
      <c r="AK37" s="9" t="s">
        <v>258</v>
      </c>
      <c r="AL37" s="8">
        <v>43921</v>
      </c>
      <c r="AM37" s="17" t="s">
        <v>725</v>
      </c>
      <c r="AN37" s="8"/>
      <c r="AO37" s="8"/>
      <c r="AP37" s="18">
        <v>43922</v>
      </c>
      <c r="AQ37" s="10" t="s">
        <v>259</v>
      </c>
      <c r="AR37" s="9" t="s">
        <v>75</v>
      </c>
    </row>
    <row r="38" spans="1:44" ht="89.25" customHeight="1" x14ac:dyDescent="0.2">
      <c r="A38" s="2" t="s">
        <v>261</v>
      </c>
      <c r="B38" s="7" t="s">
        <v>621</v>
      </c>
      <c r="C38" s="31" t="s">
        <v>255</v>
      </c>
      <c r="D38" s="11" t="s">
        <v>229</v>
      </c>
      <c r="E38" s="32" t="s">
        <v>290</v>
      </c>
      <c r="F38" s="20" t="s">
        <v>292</v>
      </c>
      <c r="G38" s="3" t="s">
        <v>267</v>
      </c>
      <c r="H38" s="4" t="s">
        <v>291</v>
      </c>
      <c r="I38" s="33">
        <v>53000000</v>
      </c>
      <c r="J38" s="38">
        <v>0</v>
      </c>
      <c r="K38" s="38">
        <v>0</v>
      </c>
      <c r="L38" s="38">
        <v>53000000</v>
      </c>
      <c r="M38" s="38"/>
      <c r="N38" s="38"/>
      <c r="O38" s="38"/>
      <c r="P38" s="38"/>
      <c r="Q38" s="38">
        <f t="shared" si="10"/>
        <v>53000000</v>
      </c>
      <c r="R38" s="38">
        <v>15840000</v>
      </c>
      <c r="S38" s="38">
        <f t="shared" si="7"/>
        <v>37160000</v>
      </c>
      <c r="T38" s="36">
        <f t="shared" si="8"/>
        <v>0.29886792452830191</v>
      </c>
      <c r="U38" s="38">
        <f t="shared" si="0"/>
        <v>1760000</v>
      </c>
      <c r="V38" s="38">
        <f t="shared" si="1"/>
        <v>8800000</v>
      </c>
      <c r="W38" s="38">
        <f t="shared" si="9"/>
        <v>28360000</v>
      </c>
      <c r="X38" s="15">
        <v>43916</v>
      </c>
      <c r="Y38" s="15">
        <v>44196</v>
      </c>
      <c r="Z38" s="15">
        <v>44196</v>
      </c>
      <c r="AA38" s="37">
        <f t="shared" si="6"/>
        <v>0</v>
      </c>
      <c r="AB38" s="13">
        <f t="shared" si="2"/>
        <v>201</v>
      </c>
      <c r="AC38" s="13">
        <f t="shared" si="3"/>
        <v>9</v>
      </c>
      <c r="AD38" s="19">
        <v>44013</v>
      </c>
      <c r="AE38" s="13">
        <f t="shared" si="4"/>
        <v>5</v>
      </c>
      <c r="AF38" s="19"/>
      <c r="AG38" s="13">
        <v>21620</v>
      </c>
      <c r="AH38" s="7">
        <v>1697</v>
      </c>
      <c r="AI38" s="14">
        <v>179920</v>
      </c>
      <c r="AJ38" s="17">
        <v>43917</v>
      </c>
      <c r="AK38" s="9" t="s">
        <v>268</v>
      </c>
      <c r="AL38" s="8">
        <v>43922</v>
      </c>
      <c r="AM38" s="17" t="s">
        <v>725</v>
      </c>
      <c r="AN38" s="8"/>
      <c r="AO38" s="8"/>
      <c r="AP38" s="18">
        <v>43923</v>
      </c>
      <c r="AQ38" s="10" t="s">
        <v>269</v>
      </c>
      <c r="AR38" s="9" t="s">
        <v>117</v>
      </c>
    </row>
    <row r="39" spans="1:44" ht="89.25" customHeight="1" x14ac:dyDescent="0.2">
      <c r="A39" s="2" t="s">
        <v>260</v>
      </c>
      <c r="B39" s="7" t="s">
        <v>621</v>
      </c>
      <c r="C39" s="31" t="s">
        <v>261</v>
      </c>
      <c r="D39" s="11" t="s">
        <v>262</v>
      </c>
      <c r="E39" s="32" t="s">
        <v>293</v>
      </c>
      <c r="F39" s="20" t="s">
        <v>294</v>
      </c>
      <c r="G39" s="3" t="s">
        <v>263</v>
      </c>
      <c r="H39" s="4" t="s">
        <v>264</v>
      </c>
      <c r="I39" s="33">
        <v>56000000</v>
      </c>
      <c r="J39" s="38">
        <v>16000000</v>
      </c>
      <c r="K39" s="38">
        <v>0</v>
      </c>
      <c r="L39" s="38">
        <f>56000000+16000000</f>
        <v>72000000</v>
      </c>
      <c r="M39" s="38"/>
      <c r="N39" s="38"/>
      <c r="O39" s="38"/>
      <c r="P39" s="38"/>
      <c r="Q39" s="38">
        <f t="shared" si="10"/>
        <v>72000000</v>
      </c>
      <c r="R39" s="38">
        <v>56000000</v>
      </c>
      <c r="S39" s="38">
        <f t="shared" si="7"/>
        <v>16000000</v>
      </c>
      <c r="T39" s="36">
        <f t="shared" si="8"/>
        <v>0.77777777777777779</v>
      </c>
      <c r="U39" s="38">
        <f t="shared" si="0"/>
        <v>8000000</v>
      </c>
      <c r="V39" s="38">
        <f t="shared" si="1"/>
        <v>24000000</v>
      </c>
      <c r="W39" s="38">
        <f t="shared" si="9"/>
        <v>-8000000</v>
      </c>
      <c r="X39" s="15">
        <v>43916</v>
      </c>
      <c r="Y39" s="15">
        <v>44130</v>
      </c>
      <c r="Z39" s="15">
        <v>44192</v>
      </c>
      <c r="AA39" s="37">
        <f t="shared" si="6"/>
        <v>2</v>
      </c>
      <c r="AB39" s="13">
        <f t="shared" si="2"/>
        <v>153</v>
      </c>
      <c r="AC39" s="13">
        <f t="shared" si="3"/>
        <v>7</v>
      </c>
      <c r="AD39" s="19">
        <v>44013</v>
      </c>
      <c r="AE39" s="13">
        <f t="shared" si="4"/>
        <v>3</v>
      </c>
      <c r="AF39" s="15" t="s">
        <v>1270</v>
      </c>
      <c r="AG39" s="13">
        <v>16620</v>
      </c>
      <c r="AH39" s="7">
        <v>1715</v>
      </c>
      <c r="AI39" s="14">
        <v>181220</v>
      </c>
      <c r="AJ39" s="17">
        <v>43920</v>
      </c>
      <c r="AK39" s="9" t="s">
        <v>265</v>
      </c>
      <c r="AL39" s="8">
        <v>43920</v>
      </c>
      <c r="AM39" s="17" t="s">
        <v>725</v>
      </c>
      <c r="AN39" s="8"/>
      <c r="AO39" s="8"/>
      <c r="AP39" s="18">
        <v>43922</v>
      </c>
      <c r="AQ39" s="10" t="s">
        <v>266</v>
      </c>
      <c r="AR39" s="9" t="s">
        <v>117</v>
      </c>
    </row>
    <row r="40" spans="1:44" ht="89.25" customHeight="1" x14ac:dyDescent="0.2">
      <c r="A40" s="2" t="s">
        <v>228</v>
      </c>
      <c r="B40" s="7" t="s">
        <v>845</v>
      </c>
      <c r="C40" s="31" t="s">
        <v>141</v>
      </c>
      <c r="D40" s="11" t="s">
        <v>229</v>
      </c>
      <c r="E40" s="32" t="s">
        <v>300</v>
      </c>
      <c r="F40" s="20" t="s">
        <v>301</v>
      </c>
      <c r="G40" s="3" t="s">
        <v>230</v>
      </c>
      <c r="H40" s="4" t="s">
        <v>231</v>
      </c>
      <c r="I40" s="5">
        <v>58800000</v>
      </c>
      <c r="J40" s="38">
        <v>0</v>
      </c>
      <c r="K40" s="38">
        <v>0</v>
      </c>
      <c r="L40" s="38">
        <v>58800000</v>
      </c>
      <c r="M40" s="38"/>
      <c r="N40" s="38"/>
      <c r="O40" s="38"/>
      <c r="P40" s="38"/>
      <c r="Q40" s="38">
        <f t="shared" si="10"/>
        <v>58800000</v>
      </c>
      <c r="R40" s="38">
        <v>58800000</v>
      </c>
      <c r="S40" s="38">
        <f t="shared" si="7"/>
        <v>0</v>
      </c>
      <c r="T40" s="36">
        <f t="shared" si="8"/>
        <v>1</v>
      </c>
      <c r="U40" s="38">
        <f t="shared" si="0"/>
        <v>6533333.333333333</v>
      </c>
      <c r="V40" s="38">
        <f t="shared" si="1"/>
        <v>32666666.666666664</v>
      </c>
      <c r="W40" s="38">
        <f t="shared" si="9"/>
        <v>-32666666.666666664</v>
      </c>
      <c r="X40" s="15">
        <v>43917</v>
      </c>
      <c r="Y40" s="15">
        <v>44196</v>
      </c>
      <c r="Z40" s="15">
        <v>44196</v>
      </c>
      <c r="AA40" s="37">
        <f t="shared" si="6"/>
        <v>0</v>
      </c>
      <c r="AB40" s="13">
        <f t="shared" si="2"/>
        <v>200</v>
      </c>
      <c r="AC40" s="13">
        <f t="shared" si="3"/>
        <v>9</v>
      </c>
      <c r="AD40" s="19">
        <v>44013</v>
      </c>
      <c r="AE40" s="13">
        <f t="shared" si="4"/>
        <v>5</v>
      </c>
      <c r="AF40" s="19"/>
      <c r="AG40" s="13">
        <v>43120</v>
      </c>
      <c r="AH40" s="7">
        <v>1712</v>
      </c>
      <c r="AI40" s="14">
        <v>181420</v>
      </c>
      <c r="AJ40" s="17">
        <v>43920</v>
      </c>
      <c r="AK40" s="9" t="s">
        <v>46</v>
      </c>
      <c r="AL40" s="8" t="s">
        <v>46</v>
      </c>
      <c r="AM40" s="17" t="s">
        <v>725</v>
      </c>
      <c r="AN40" s="8"/>
      <c r="AO40" s="8"/>
      <c r="AP40" s="18">
        <v>43920</v>
      </c>
      <c r="AQ40" s="10" t="s">
        <v>81</v>
      </c>
      <c r="AR40" s="9" t="s">
        <v>75</v>
      </c>
    </row>
    <row r="41" spans="1:44" ht="89.25" customHeight="1" x14ac:dyDescent="0.2">
      <c r="A41" s="2" t="s">
        <v>232</v>
      </c>
      <c r="B41" s="7" t="s">
        <v>845</v>
      </c>
      <c r="C41" s="31" t="s">
        <v>141</v>
      </c>
      <c r="D41" s="11" t="s">
        <v>229</v>
      </c>
      <c r="E41" s="32" t="s">
        <v>300</v>
      </c>
      <c r="F41" s="20" t="s">
        <v>301</v>
      </c>
      <c r="G41" s="3" t="s">
        <v>398</v>
      </c>
      <c r="H41" s="4" t="s">
        <v>231</v>
      </c>
      <c r="I41" s="5">
        <v>120000000</v>
      </c>
      <c r="J41" s="38">
        <v>0</v>
      </c>
      <c r="K41" s="38">
        <v>0</v>
      </c>
      <c r="L41" s="38">
        <v>120000000</v>
      </c>
      <c r="M41" s="38"/>
      <c r="N41" s="38"/>
      <c r="O41" s="38"/>
      <c r="P41" s="38"/>
      <c r="Q41" s="38">
        <f t="shared" si="10"/>
        <v>120000000</v>
      </c>
      <c r="R41" s="38">
        <v>120000000</v>
      </c>
      <c r="S41" s="38">
        <f t="shared" si="7"/>
        <v>0</v>
      </c>
      <c r="T41" s="36">
        <f t="shared" si="8"/>
        <v>1</v>
      </c>
      <c r="U41" s="38">
        <f t="shared" si="0"/>
        <v>13333333.333333334</v>
      </c>
      <c r="V41" s="38">
        <f t="shared" si="1"/>
        <v>66666666.666666672</v>
      </c>
      <c r="W41" s="38">
        <f t="shared" si="9"/>
        <v>-66666666.666666672</v>
      </c>
      <c r="X41" s="15">
        <v>43920</v>
      </c>
      <c r="Y41" s="15">
        <v>44196</v>
      </c>
      <c r="Z41" s="15">
        <v>44196</v>
      </c>
      <c r="AA41" s="37">
        <f t="shared" si="6"/>
        <v>0</v>
      </c>
      <c r="AB41" s="13">
        <f t="shared" si="2"/>
        <v>199</v>
      </c>
      <c r="AC41" s="13">
        <f t="shared" si="3"/>
        <v>9</v>
      </c>
      <c r="AD41" s="19">
        <v>44013</v>
      </c>
      <c r="AE41" s="13">
        <f t="shared" si="4"/>
        <v>5</v>
      </c>
      <c r="AF41" s="19"/>
      <c r="AG41" s="13">
        <v>43120</v>
      </c>
      <c r="AH41" s="7">
        <v>1714</v>
      </c>
      <c r="AI41" s="14">
        <v>181320</v>
      </c>
      <c r="AJ41" s="17">
        <v>43920</v>
      </c>
      <c r="AK41" s="9" t="s">
        <v>46</v>
      </c>
      <c r="AL41" s="8" t="s">
        <v>46</v>
      </c>
      <c r="AM41" s="17" t="s">
        <v>725</v>
      </c>
      <c r="AN41" s="8"/>
      <c r="AO41" s="8"/>
      <c r="AP41" s="18">
        <v>43920</v>
      </c>
      <c r="AQ41" s="10" t="s">
        <v>81</v>
      </c>
      <c r="AR41" s="9" t="s">
        <v>75</v>
      </c>
    </row>
    <row r="42" spans="1:44" ht="89.25" customHeight="1" x14ac:dyDescent="0.2">
      <c r="A42" s="2" t="s">
        <v>270</v>
      </c>
      <c r="B42" s="7" t="s">
        <v>621</v>
      </c>
      <c r="C42" s="31" t="s">
        <v>271</v>
      </c>
      <c r="D42" s="11" t="s">
        <v>69</v>
      </c>
      <c r="E42" s="32" t="s">
        <v>296</v>
      </c>
      <c r="F42" s="20" t="s">
        <v>295</v>
      </c>
      <c r="G42" s="3" t="s">
        <v>272</v>
      </c>
      <c r="H42" s="4" t="s">
        <v>273</v>
      </c>
      <c r="I42" s="33">
        <v>32687400</v>
      </c>
      <c r="J42" s="38">
        <v>0</v>
      </c>
      <c r="K42" s="38">
        <v>0</v>
      </c>
      <c r="L42" s="38">
        <v>32687400</v>
      </c>
      <c r="M42" s="38"/>
      <c r="N42" s="38"/>
      <c r="O42" s="38"/>
      <c r="P42" s="38"/>
      <c r="Q42" s="38">
        <f t="shared" si="10"/>
        <v>32687400</v>
      </c>
      <c r="R42" s="38">
        <v>31002050</v>
      </c>
      <c r="S42" s="38">
        <f t="shared" si="7"/>
        <v>1685350</v>
      </c>
      <c r="T42" s="36">
        <f t="shared" si="8"/>
        <v>0.94844037763786659</v>
      </c>
      <c r="U42" s="38">
        <f t="shared" si="0"/>
        <v>3444672.222222222</v>
      </c>
      <c r="V42" s="38">
        <f t="shared" si="1"/>
        <v>17223361.111111112</v>
      </c>
      <c r="W42" s="38">
        <f t="shared" si="9"/>
        <v>-15538011.111111112</v>
      </c>
      <c r="X42" s="15">
        <v>43921</v>
      </c>
      <c r="Y42" s="15">
        <v>44196</v>
      </c>
      <c r="Z42" s="15">
        <v>44196</v>
      </c>
      <c r="AA42" s="37">
        <f t="shared" si="6"/>
        <v>0</v>
      </c>
      <c r="AB42" s="13">
        <f t="shared" si="2"/>
        <v>198</v>
      </c>
      <c r="AC42" s="13">
        <f t="shared" si="3"/>
        <v>9</v>
      </c>
      <c r="AD42" s="19">
        <v>44013</v>
      </c>
      <c r="AE42" s="13">
        <f t="shared" si="4"/>
        <v>5</v>
      </c>
      <c r="AF42" s="19"/>
      <c r="AG42" s="13"/>
      <c r="AH42" s="7">
        <v>1719</v>
      </c>
      <c r="AI42" s="14">
        <v>181920</v>
      </c>
      <c r="AJ42" s="17">
        <v>43921</v>
      </c>
      <c r="AK42" s="9" t="s">
        <v>46</v>
      </c>
      <c r="AL42" s="8" t="s">
        <v>46</v>
      </c>
      <c r="AM42" s="17" t="s">
        <v>725</v>
      </c>
      <c r="AN42" s="8"/>
      <c r="AO42" s="8"/>
      <c r="AP42" s="18">
        <v>43923</v>
      </c>
      <c r="AQ42" s="10" t="s">
        <v>274</v>
      </c>
      <c r="AR42" s="9" t="s">
        <v>117</v>
      </c>
    </row>
    <row r="43" spans="1:44" ht="89.25" customHeight="1" x14ac:dyDescent="0.2">
      <c r="A43" s="2" t="s">
        <v>275</v>
      </c>
      <c r="B43" s="7" t="s">
        <v>621</v>
      </c>
      <c r="C43" s="31" t="s">
        <v>271</v>
      </c>
      <c r="D43" s="11" t="s">
        <v>69</v>
      </c>
      <c r="E43" s="32" t="s">
        <v>296</v>
      </c>
      <c r="F43" s="20" t="s">
        <v>295</v>
      </c>
      <c r="G43" s="3" t="s">
        <v>276</v>
      </c>
      <c r="H43" s="4" t="s">
        <v>277</v>
      </c>
      <c r="I43" s="33">
        <v>4200000</v>
      </c>
      <c r="J43" s="38">
        <v>0</v>
      </c>
      <c r="K43" s="38">
        <v>0</v>
      </c>
      <c r="L43" s="38">
        <v>4200000</v>
      </c>
      <c r="M43" s="38"/>
      <c r="N43" s="38"/>
      <c r="O43" s="38"/>
      <c r="P43" s="38"/>
      <c r="Q43" s="38">
        <f t="shared" si="10"/>
        <v>4200000</v>
      </c>
      <c r="R43" s="38">
        <v>3999114</v>
      </c>
      <c r="S43" s="38">
        <f t="shared" si="7"/>
        <v>200886</v>
      </c>
      <c r="T43" s="36">
        <f t="shared" si="8"/>
        <v>0.95216999999999996</v>
      </c>
      <c r="U43" s="38">
        <f t="shared" si="0"/>
        <v>444346</v>
      </c>
      <c r="V43" s="38">
        <f t="shared" si="1"/>
        <v>2221730</v>
      </c>
      <c r="W43" s="38">
        <f t="shared" si="9"/>
        <v>-2020844</v>
      </c>
      <c r="X43" s="15">
        <v>43921</v>
      </c>
      <c r="Y43" s="15">
        <v>44196</v>
      </c>
      <c r="Z43" s="15">
        <v>44196</v>
      </c>
      <c r="AA43" s="37">
        <f t="shared" si="6"/>
        <v>0</v>
      </c>
      <c r="AB43" s="13">
        <f t="shared" si="2"/>
        <v>198</v>
      </c>
      <c r="AC43" s="13">
        <f t="shared" si="3"/>
        <v>9</v>
      </c>
      <c r="AD43" s="19">
        <v>44013</v>
      </c>
      <c r="AE43" s="13">
        <f t="shared" si="4"/>
        <v>5</v>
      </c>
      <c r="AF43" s="19"/>
      <c r="AG43" s="13"/>
      <c r="AH43" s="7">
        <v>1725</v>
      </c>
      <c r="AI43" s="14">
        <v>182520</v>
      </c>
      <c r="AJ43" s="17">
        <v>43922</v>
      </c>
      <c r="AK43" s="9" t="s">
        <v>46</v>
      </c>
      <c r="AL43" s="8" t="s">
        <v>46</v>
      </c>
      <c r="AM43" s="17" t="s">
        <v>725</v>
      </c>
      <c r="AN43" s="8"/>
      <c r="AO43" s="8"/>
      <c r="AP43" s="18">
        <v>43923</v>
      </c>
      <c r="AQ43" s="10" t="s">
        <v>274</v>
      </c>
      <c r="AR43" s="9" t="s">
        <v>117</v>
      </c>
    </row>
    <row r="44" spans="1:44" ht="89.25" customHeight="1" x14ac:dyDescent="0.2">
      <c r="A44" s="2" t="s">
        <v>322</v>
      </c>
      <c r="B44" s="7" t="s">
        <v>621</v>
      </c>
      <c r="C44" s="31" t="s">
        <v>270</v>
      </c>
      <c r="D44" s="11" t="s">
        <v>69</v>
      </c>
      <c r="E44" s="32" t="s">
        <v>360</v>
      </c>
      <c r="F44" s="20" t="s">
        <v>361</v>
      </c>
      <c r="G44" s="3" t="s">
        <v>323</v>
      </c>
      <c r="H44" s="4" t="s">
        <v>324</v>
      </c>
      <c r="I44" s="33">
        <v>10000000</v>
      </c>
      <c r="J44" s="38">
        <v>0</v>
      </c>
      <c r="K44" s="38">
        <v>0</v>
      </c>
      <c r="L44" s="38">
        <v>10000000</v>
      </c>
      <c r="M44" s="38"/>
      <c r="N44" s="38"/>
      <c r="O44" s="38"/>
      <c r="P44" s="38"/>
      <c r="Q44" s="38">
        <f t="shared" si="10"/>
        <v>10000000</v>
      </c>
      <c r="R44" s="38">
        <v>4212564</v>
      </c>
      <c r="S44" s="38">
        <f t="shared" si="7"/>
        <v>5787436</v>
      </c>
      <c r="T44" s="36">
        <f t="shared" si="8"/>
        <v>0.42125639999999998</v>
      </c>
      <c r="U44" s="38">
        <f t="shared" si="0"/>
        <v>468062.66666666669</v>
      </c>
      <c r="V44" s="38">
        <f t="shared" si="1"/>
        <v>2340313.3333333335</v>
      </c>
      <c r="W44" s="38">
        <f t="shared" si="9"/>
        <v>3447122.6666666665</v>
      </c>
      <c r="X44" s="15">
        <v>43921</v>
      </c>
      <c r="Y44" s="15">
        <v>44196</v>
      </c>
      <c r="Z44" s="15">
        <v>44196</v>
      </c>
      <c r="AA44" s="37">
        <f t="shared" si="6"/>
        <v>0</v>
      </c>
      <c r="AB44" s="13">
        <f t="shared" si="2"/>
        <v>198</v>
      </c>
      <c r="AC44" s="13">
        <f t="shared" si="3"/>
        <v>9</v>
      </c>
      <c r="AD44" s="19">
        <v>44013</v>
      </c>
      <c r="AE44" s="13">
        <f t="shared" si="4"/>
        <v>5</v>
      </c>
      <c r="AF44" s="19"/>
      <c r="AG44" s="13">
        <v>30320</v>
      </c>
      <c r="AH44" s="7">
        <v>1771</v>
      </c>
      <c r="AI44" s="14">
        <v>186920</v>
      </c>
      <c r="AJ44" s="17">
        <v>43927</v>
      </c>
      <c r="AK44" s="9" t="s">
        <v>325</v>
      </c>
      <c r="AL44" s="8">
        <v>43924</v>
      </c>
      <c r="AM44" s="17" t="s">
        <v>725</v>
      </c>
      <c r="AN44" s="8"/>
      <c r="AO44" s="8"/>
      <c r="AP44" s="18">
        <v>43928</v>
      </c>
      <c r="AQ44" s="10" t="s">
        <v>326</v>
      </c>
      <c r="AR44" s="9" t="s">
        <v>75</v>
      </c>
    </row>
    <row r="45" spans="1:44" ht="89.25" customHeight="1" x14ac:dyDescent="0.2">
      <c r="A45" s="2" t="s">
        <v>408</v>
      </c>
      <c r="B45" s="7" t="s">
        <v>845</v>
      </c>
      <c r="C45" s="31" t="s">
        <v>140</v>
      </c>
      <c r="D45" s="11" t="s">
        <v>262</v>
      </c>
      <c r="E45" s="32"/>
      <c r="F45" s="20"/>
      <c r="G45" s="3" t="s">
        <v>409</v>
      </c>
      <c r="H45" s="4" t="s">
        <v>410</v>
      </c>
      <c r="I45" s="33">
        <v>581910000</v>
      </c>
      <c r="J45" s="38">
        <v>0</v>
      </c>
      <c r="K45" s="38">
        <v>326060000</v>
      </c>
      <c r="L45" s="38">
        <f>581910000-326060000</f>
        <v>255850000</v>
      </c>
      <c r="M45" s="38"/>
      <c r="N45" s="38"/>
      <c r="O45" s="38"/>
      <c r="P45" s="38"/>
      <c r="Q45" s="38">
        <f t="shared" si="10"/>
        <v>255850000</v>
      </c>
      <c r="R45" s="38">
        <v>255850000</v>
      </c>
      <c r="S45" s="38">
        <f t="shared" si="7"/>
        <v>0</v>
      </c>
      <c r="T45" s="36">
        <f t="shared" si="8"/>
        <v>1</v>
      </c>
      <c r="U45" s="38">
        <f t="shared" si="0"/>
        <v>42641666.666666664</v>
      </c>
      <c r="V45" s="38">
        <f t="shared" si="1"/>
        <v>127925000</v>
      </c>
      <c r="W45" s="38">
        <f t="shared" si="9"/>
        <v>-127925000</v>
      </c>
      <c r="X45" s="15">
        <v>43934</v>
      </c>
      <c r="Y45" s="15">
        <v>44117</v>
      </c>
      <c r="Z45" s="15">
        <v>44117</v>
      </c>
      <c r="AA45" s="37">
        <f t="shared" si="6"/>
        <v>0</v>
      </c>
      <c r="AB45" s="13">
        <f t="shared" si="2"/>
        <v>132</v>
      </c>
      <c r="AC45" s="13">
        <f t="shared" si="3"/>
        <v>6</v>
      </c>
      <c r="AD45" s="19">
        <v>44013</v>
      </c>
      <c r="AE45" s="13">
        <f t="shared" si="4"/>
        <v>3</v>
      </c>
      <c r="AF45" s="19"/>
      <c r="AG45" s="13">
        <v>42120</v>
      </c>
      <c r="AH45" s="7">
        <v>421</v>
      </c>
      <c r="AI45" s="14">
        <v>188420</v>
      </c>
      <c r="AJ45" s="17">
        <v>43934</v>
      </c>
      <c r="AK45" s="9" t="s">
        <v>411</v>
      </c>
      <c r="AL45" s="8">
        <v>43937</v>
      </c>
      <c r="AM45" s="17" t="s">
        <v>724</v>
      </c>
      <c r="AN45" s="9" t="s">
        <v>1412</v>
      </c>
      <c r="AO45" s="8"/>
      <c r="AP45" s="18">
        <v>43958</v>
      </c>
      <c r="AQ45" s="10" t="s">
        <v>412</v>
      </c>
      <c r="AR45" s="9" t="s">
        <v>75</v>
      </c>
    </row>
    <row r="46" spans="1:44" ht="89.25" customHeight="1" x14ac:dyDescent="0.2">
      <c r="A46" s="2" t="s">
        <v>302</v>
      </c>
      <c r="B46" s="7" t="s">
        <v>845</v>
      </c>
      <c r="C46" s="31" t="s">
        <v>131</v>
      </c>
      <c r="D46" s="11" t="s">
        <v>229</v>
      </c>
      <c r="E46" s="32" t="s">
        <v>362</v>
      </c>
      <c r="F46" s="20" t="s">
        <v>363</v>
      </c>
      <c r="G46" s="3" t="s">
        <v>303</v>
      </c>
      <c r="H46" s="4" t="s">
        <v>304</v>
      </c>
      <c r="I46" s="33">
        <v>72040303</v>
      </c>
      <c r="J46" s="38">
        <v>0</v>
      </c>
      <c r="K46" s="38">
        <v>0</v>
      </c>
      <c r="L46" s="38">
        <v>72040303</v>
      </c>
      <c r="M46" s="38"/>
      <c r="N46" s="38"/>
      <c r="O46" s="38"/>
      <c r="P46" s="38"/>
      <c r="Q46" s="38">
        <f t="shared" si="10"/>
        <v>72040303</v>
      </c>
      <c r="R46" s="38">
        <v>72040303</v>
      </c>
      <c r="S46" s="38">
        <f t="shared" si="7"/>
        <v>0</v>
      </c>
      <c r="T46" s="36">
        <f t="shared" si="8"/>
        <v>1</v>
      </c>
      <c r="U46" s="38" t="e">
        <f t="shared" si="0"/>
        <v>#DIV/0!</v>
      </c>
      <c r="V46" s="38" t="e">
        <f t="shared" si="1"/>
        <v>#DIV/0!</v>
      </c>
      <c r="W46" s="38" t="e">
        <f t="shared" si="9"/>
        <v>#DIV/0!</v>
      </c>
      <c r="X46" s="15">
        <v>43921</v>
      </c>
      <c r="Y46" s="15">
        <v>43928</v>
      </c>
      <c r="Z46" s="15">
        <v>43928</v>
      </c>
      <c r="AA46" s="37">
        <f t="shared" si="6"/>
        <v>0</v>
      </c>
      <c r="AB46" s="13">
        <f t="shared" si="2"/>
        <v>6</v>
      </c>
      <c r="AC46" s="13">
        <f t="shared" si="3"/>
        <v>0</v>
      </c>
      <c r="AD46" s="19">
        <v>44013</v>
      </c>
      <c r="AE46" s="13" t="e">
        <f t="shared" si="4"/>
        <v>#NUM!</v>
      </c>
      <c r="AF46" s="19"/>
      <c r="AG46" s="13">
        <v>41920</v>
      </c>
      <c r="AH46" s="7">
        <v>1729</v>
      </c>
      <c r="AI46" s="14">
        <v>182820</v>
      </c>
      <c r="AJ46" s="17">
        <v>43922</v>
      </c>
      <c r="AK46" s="9" t="s">
        <v>305</v>
      </c>
      <c r="AL46" s="8">
        <v>43927</v>
      </c>
      <c r="AM46" s="17" t="s">
        <v>724</v>
      </c>
      <c r="AN46" s="9" t="s">
        <v>1383</v>
      </c>
      <c r="AO46" s="8"/>
      <c r="AP46" s="18">
        <v>43927</v>
      </c>
      <c r="AQ46" s="10" t="s">
        <v>195</v>
      </c>
      <c r="AR46" s="9" t="s">
        <v>40</v>
      </c>
    </row>
    <row r="47" spans="1:44" ht="89.25" customHeight="1" x14ac:dyDescent="0.2">
      <c r="A47" s="2" t="s">
        <v>327</v>
      </c>
      <c r="B47" s="7" t="s">
        <v>845</v>
      </c>
      <c r="C47" s="31" t="s">
        <v>152</v>
      </c>
      <c r="D47" s="11" t="s">
        <v>229</v>
      </c>
      <c r="E47" s="32" t="s">
        <v>364</v>
      </c>
      <c r="F47" s="20" t="s">
        <v>365</v>
      </c>
      <c r="G47" s="3" t="s">
        <v>330</v>
      </c>
      <c r="H47" s="4" t="s">
        <v>328</v>
      </c>
      <c r="I47" s="33">
        <v>107100000</v>
      </c>
      <c r="J47" s="38">
        <v>0</v>
      </c>
      <c r="K47" s="38">
        <v>0</v>
      </c>
      <c r="L47" s="38">
        <v>107100000</v>
      </c>
      <c r="M47" s="38"/>
      <c r="N47" s="38"/>
      <c r="O47" s="38"/>
      <c r="P47" s="38"/>
      <c r="Q47" s="38">
        <f t="shared" ref="Q47:Q78" si="11">SUM(L47:P47)</f>
        <v>107100000</v>
      </c>
      <c r="R47" s="38">
        <v>50921346</v>
      </c>
      <c r="S47" s="38">
        <f t="shared" si="7"/>
        <v>56178654</v>
      </c>
      <c r="T47" s="36">
        <f t="shared" si="8"/>
        <v>0.47545607843137255</v>
      </c>
      <c r="U47" s="38">
        <f t="shared" si="0"/>
        <v>5657927.333333333</v>
      </c>
      <c r="V47" s="38">
        <f t="shared" si="1"/>
        <v>28289636.666666664</v>
      </c>
      <c r="W47" s="38">
        <f t="shared" si="9"/>
        <v>27889017.333333336</v>
      </c>
      <c r="X47" s="15">
        <v>43921</v>
      </c>
      <c r="Y47" s="15">
        <v>44196</v>
      </c>
      <c r="Z47" s="15">
        <v>44196</v>
      </c>
      <c r="AA47" s="37">
        <f t="shared" si="6"/>
        <v>0</v>
      </c>
      <c r="AB47" s="13">
        <f t="shared" si="2"/>
        <v>198</v>
      </c>
      <c r="AC47" s="13">
        <f t="shared" si="3"/>
        <v>9</v>
      </c>
      <c r="AD47" s="19">
        <v>44013</v>
      </c>
      <c r="AE47" s="13">
        <f t="shared" si="4"/>
        <v>5</v>
      </c>
      <c r="AF47" s="19"/>
      <c r="AG47" s="13">
        <v>41820</v>
      </c>
      <c r="AH47" s="7">
        <v>1728</v>
      </c>
      <c r="AI47" s="14">
        <v>182720</v>
      </c>
      <c r="AJ47" s="17">
        <v>43922</v>
      </c>
      <c r="AK47" s="9" t="s">
        <v>329</v>
      </c>
      <c r="AL47" s="8">
        <v>43924</v>
      </c>
      <c r="AM47" s="17" t="s">
        <v>725</v>
      </c>
      <c r="AN47" s="8"/>
      <c r="AO47" s="8"/>
      <c r="AP47" s="18">
        <v>43928</v>
      </c>
      <c r="AQ47" s="10" t="s">
        <v>39</v>
      </c>
      <c r="AR47" s="9" t="s">
        <v>40</v>
      </c>
    </row>
    <row r="48" spans="1:44" ht="89.25" customHeight="1" x14ac:dyDescent="0.2">
      <c r="A48" s="2" t="s">
        <v>331</v>
      </c>
      <c r="B48" s="7" t="s">
        <v>845</v>
      </c>
      <c r="C48" s="31" t="s">
        <v>152</v>
      </c>
      <c r="D48" s="11" t="s">
        <v>229</v>
      </c>
      <c r="E48" s="32" t="s">
        <v>364</v>
      </c>
      <c r="F48" s="20" t="s">
        <v>365</v>
      </c>
      <c r="G48" s="3" t="s">
        <v>332</v>
      </c>
      <c r="H48" s="4" t="s">
        <v>328</v>
      </c>
      <c r="I48" s="33">
        <v>107100000</v>
      </c>
      <c r="J48" s="38">
        <v>0</v>
      </c>
      <c r="K48" s="38">
        <v>0</v>
      </c>
      <c r="L48" s="38">
        <v>107100000</v>
      </c>
      <c r="M48" s="38"/>
      <c r="N48" s="38"/>
      <c r="O48" s="38"/>
      <c r="P48" s="38"/>
      <c r="Q48" s="38">
        <f t="shared" si="11"/>
        <v>107100000</v>
      </c>
      <c r="R48" s="38">
        <v>107100000</v>
      </c>
      <c r="S48" s="38">
        <f t="shared" si="7"/>
        <v>0</v>
      </c>
      <c r="T48" s="36">
        <f t="shared" si="8"/>
        <v>1</v>
      </c>
      <c r="U48" s="38">
        <f t="shared" si="0"/>
        <v>11900000</v>
      </c>
      <c r="V48" s="38">
        <f t="shared" si="1"/>
        <v>59500000</v>
      </c>
      <c r="W48" s="38">
        <f t="shared" si="9"/>
        <v>-59500000</v>
      </c>
      <c r="X48" s="15">
        <v>43921</v>
      </c>
      <c r="Y48" s="15">
        <v>44196</v>
      </c>
      <c r="Z48" s="15">
        <v>44196</v>
      </c>
      <c r="AA48" s="37">
        <f t="shared" si="6"/>
        <v>0</v>
      </c>
      <c r="AB48" s="13">
        <f t="shared" si="2"/>
        <v>198</v>
      </c>
      <c r="AC48" s="13">
        <f t="shared" si="3"/>
        <v>9</v>
      </c>
      <c r="AD48" s="19">
        <v>44013</v>
      </c>
      <c r="AE48" s="13">
        <f t="shared" si="4"/>
        <v>5</v>
      </c>
      <c r="AF48" s="19"/>
      <c r="AG48" s="13">
        <v>41820</v>
      </c>
      <c r="AH48" s="7">
        <v>1727</v>
      </c>
      <c r="AI48" s="14">
        <v>182620</v>
      </c>
      <c r="AJ48" s="17">
        <v>43922</v>
      </c>
      <c r="AK48" s="9" t="s">
        <v>333</v>
      </c>
      <c r="AL48" s="8">
        <v>43934</v>
      </c>
      <c r="AM48" s="17" t="s">
        <v>725</v>
      </c>
      <c r="AN48" s="8"/>
      <c r="AO48" s="8"/>
      <c r="AP48" s="18">
        <v>43928</v>
      </c>
      <c r="AQ48" s="10" t="s">
        <v>39</v>
      </c>
      <c r="AR48" s="9" t="s">
        <v>40</v>
      </c>
    </row>
    <row r="49" spans="1:44" ht="89.25" customHeight="1" x14ac:dyDescent="0.2">
      <c r="A49" s="2" t="s">
        <v>306</v>
      </c>
      <c r="B49" s="7" t="s">
        <v>845</v>
      </c>
      <c r="C49" s="31" t="s">
        <v>90</v>
      </c>
      <c r="D49" s="11" t="s">
        <v>366</v>
      </c>
      <c r="E49" s="32" t="s">
        <v>373</v>
      </c>
      <c r="F49" s="20" t="s">
        <v>375</v>
      </c>
      <c r="G49" s="3" t="s">
        <v>307</v>
      </c>
      <c r="H49" s="4" t="s">
        <v>308</v>
      </c>
      <c r="I49" s="33">
        <v>78438600</v>
      </c>
      <c r="J49" s="38">
        <v>0</v>
      </c>
      <c r="K49" s="38">
        <v>0</v>
      </c>
      <c r="L49" s="38">
        <v>78438600</v>
      </c>
      <c r="M49" s="38"/>
      <c r="N49" s="38"/>
      <c r="O49" s="38"/>
      <c r="P49" s="38"/>
      <c r="Q49" s="38">
        <f t="shared" si="11"/>
        <v>78438600</v>
      </c>
      <c r="R49" s="38">
        <v>61007800</v>
      </c>
      <c r="S49" s="38">
        <f t="shared" si="7"/>
        <v>17430800</v>
      </c>
      <c r="T49" s="36">
        <f t="shared" si="8"/>
        <v>0.77777777777777779</v>
      </c>
      <c r="U49" s="38">
        <f t="shared" si="0"/>
        <v>7625975</v>
      </c>
      <c r="V49" s="38">
        <f t="shared" si="1"/>
        <v>38129875</v>
      </c>
      <c r="W49" s="38">
        <f t="shared" si="9"/>
        <v>-20699075</v>
      </c>
      <c r="X49" s="15">
        <v>43923</v>
      </c>
      <c r="Y49" s="15">
        <v>44196</v>
      </c>
      <c r="Z49" s="15">
        <v>44196</v>
      </c>
      <c r="AA49" s="37">
        <f t="shared" si="6"/>
        <v>0</v>
      </c>
      <c r="AB49" s="13">
        <f t="shared" si="2"/>
        <v>196</v>
      </c>
      <c r="AC49" s="13">
        <f t="shared" si="3"/>
        <v>8</v>
      </c>
      <c r="AD49" s="19">
        <v>44013</v>
      </c>
      <c r="AE49" s="13">
        <f t="shared" si="4"/>
        <v>5</v>
      </c>
      <c r="AF49" s="19"/>
      <c r="AG49" s="13">
        <v>11320</v>
      </c>
      <c r="AH49" s="7">
        <v>1736</v>
      </c>
      <c r="AI49" s="14">
        <v>183520</v>
      </c>
      <c r="AJ49" s="17">
        <v>43923</v>
      </c>
      <c r="AK49" s="9" t="s">
        <v>46</v>
      </c>
      <c r="AL49" s="8" t="s">
        <v>46</v>
      </c>
      <c r="AM49" s="17" t="s">
        <v>725</v>
      </c>
      <c r="AN49" s="17" t="s">
        <v>46</v>
      </c>
      <c r="AO49" s="8"/>
      <c r="AP49" s="18">
        <v>43927</v>
      </c>
      <c r="AQ49" s="10" t="s">
        <v>156</v>
      </c>
      <c r="AR49" s="9" t="s">
        <v>117</v>
      </c>
    </row>
    <row r="50" spans="1:44" ht="89.25" customHeight="1" x14ac:dyDescent="0.2">
      <c r="A50" s="2" t="s">
        <v>312</v>
      </c>
      <c r="B50" s="7" t="s">
        <v>204</v>
      </c>
      <c r="C50" s="31" t="s">
        <v>60</v>
      </c>
      <c r="D50" s="11" t="s">
        <v>169</v>
      </c>
      <c r="E50" s="34" t="s">
        <v>370</v>
      </c>
      <c r="F50" s="20" t="s">
        <v>369</v>
      </c>
      <c r="G50" s="3" t="s">
        <v>313</v>
      </c>
      <c r="H50" s="4" t="s">
        <v>314</v>
      </c>
      <c r="I50" s="33">
        <v>200000000</v>
      </c>
      <c r="J50" s="38">
        <v>0</v>
      </c>
      <c r="K50" s="38">
        <v>0</v>
      </c>
      <c r="L50" s="38">
        <v>200000000</v>
      </c>
      <c r="M50" s="38"/>
      <c r="N50" s="38"/>
      <c r="O50" s="38"/>
      <c r="P50" s="38"/>
      <c r="Q50" s="38">
        <f t="shared" si="11"/>
        <v>200000000</v>
      </c>
      <c r="R50" s="38">
        <v>66699998</v>
      </c>
      <c r="S50" s="38">
        <f t="shared" si="7"/>
        <v>133300002</v>
      </c>
      <c r="T50" s="36">
        <f t="shared" si="8"/>
        <v>0.33349999000000002</v>
      </c>
      <c r="U50" s="38">
        <f t="shared" si="0"/>
        <v>8337499.75</v>
      </c>
      <c r="V50" s="38">
        <f t="shared" si="1"/>
        <v>41687498.75</v>
      </c>
      <c r="W50" s="38">
        <f t="shared" si="9"/>
        <v>91612503.25</v>
      </c>
      <c r="X50" s="15">
        <v>43924</v>
      </c>
      <c r="Y50" s="15">
        <v>44196</v>
      </c>
      <c r="Z50" s="15">
        <v>44196</v>
      </c>
      <c r="AA50" s="37">
        <f t="shared" si="6"/>
        <v>0</v>
      </c>
      <c r="AB50" s="13">
        <f t="shared" si="2"/>
        <v>195</v>
      </c>
      <c r="AC50" s="13">
        <f t="shared" si="3"/>
        <v>8</v>
      </c>
      <c r="AD50" s="19">
        <v>44013</v>
      </c>
      <c r="AE50" s="13">
        <f t="shared" si="4"/>
        <v>5</v>
      </c>
      <c r="AF50" s="19"/>
      <c r="AG50" s="13">
        <v>13420</v>
      </c>
      <c r="AH50" s="7">
        <v>1745</v>
      </c>
      <c r="AI50" s="14">
        <v>184320</v>
      </c>
      <c r="AJ50" s="17">
        <v>43924</v>
      </c>
      <c r="AK50" s="9" t="s">
        <v>315</v>
      </c>
      <c r="AL50" s="8">
        <v>43927</v>
      </c>
      <c r="AM50" s="17" t="s">
        <v>725</v>
      </c>
      <c r="AN50" s="8"/>
      <c r="AO50" s="8"/>
      <c r="AP50" s="18">
        <v>43928</v>
      </c>
      <c r="AQ50" s="10" t="s">
        <v>316</v>
      </c>
      <c r="AR50" s="9" t="s">
        <v>40</v>
      </c>
    </row>
    <row r="51" spans="1:44" ht="89.25" customHeight="1" x14ac:dyDescent="0.2">
      <c r="A51" s="2" t="s">
        <v>427</v>
      </c>
      <c r="B51" s="7" t="s">
        <v>845</v>
      </c>
      <c r="C51" s="31" t="s">
        <v>146</v>
      </c>
      <c r="D51" s="11" t="s">
        <v>229</v>
      </c>
      <c r="E51" s="32" t="s">
        <v>456</v>
      </c>
      <c r="F51" s="20" t="s">
        <v>455</v>
      </c>
      <c r="G51" s="3" t="s">
        <v>428</v>
      </c>
      <c r="H51" s="4" t="s">
        <v>429</v>
      </c>
      <c r="I51" s="33">
        <v>360396515</v>
      </c>
      <c r="J51" s="38">
        <v>0</v>
      </c>
      <c r="K51" s="38">
        <v>0</v>
      </c>
      <c r="L51" s="38">
        <v>360396515</v>
      </c>
      <c r="M51" s="38"/>
      <c r="N51" s="38"/>
      <c r="O51" s="38"/>
      <c r="P51" s="38"/>
      <c r="Q51" s="38">
        <f t="shared" si="11"/>
        <v>360396515</v>
      </c>
      <c r="R51" s="38">
        <v>360396515</v>
      </c>
      <c r="S51" s="38">
        <f t="shared" si="7"/>
        <v>0</v>
      </c>
      <c r="T51" s="36">
        <f t="shared" si="8"/>
        <v>1</v>
      </c>
      <c r="U51" s="38">
        <f t="shared" si="0"/>
        <v>45049564.375</v>
      </c>
      <c r="V51" s="38">
        <f t="shared" si="1"/>
        <v>225247821.875</v>
      </c>
      <c r="W51" s="38">
        <f t="shared" si="9"/>
        <v>-225247821.875</v>
      </c>
      <c r="X51" s="15">
        <v>43923</v>
      </c>
      <c r="Y51" s="15">
        <v>44196</v>
      </c>
      <c r="Z51" s="15">
        <v>44196</v>
      </c>
      <c r="AA51" s="37">
        <f t="shared" si="6"/>
        <v>0</v>
      </c>
      <c r="AB51" s="13">
        <f t="shared" si="2"/>
        <v>196</v>
      </c>
      <c r="AC51" s="13">
        <f t="shared" si="3"/>
        <v>8</v>
      </c>
      <c r="AD51" s="19">
        <v>44013</v>
      </c>
      <c r="AE51" s="13">
        <f t="shared" si="4"/>
        <v>5</v>
      </c>
      <c r="AF51" s="19"/>
      <c r="AG51" s="13">
        <v>42020</v>
      </c>
      <c r="AH51" s="7">
        <v>1762</v>
      </c>
      <c r="AI51" s="14">
        <v>186820</v>
      </c>
      <c r="AJ51" s="17">
        <v>43927</v>
      </c>
      <c r="AK51" s="9" t="s">
        <v>46</v>
      </c>
      <c r="AL51" s="8" t="s">
        <v>46</v>
      </c>
      <c r="AM51" s="17" t="s">
        <v>725</v>
      </c>
      <c r="AN51" s="8"/>
      <c r="AO51" s="8"/>
      <c r="AP51" s="18">
        <v>43927</v>
      </c>
      <c r="AQ51" s="10" t="s">
        <v>430</v>
      </c>
      <c r="AR51" s="9" t="s">
        <v>40</v>
      </c>
    </row>
    <row r="52" spans="1:44" ht="89.25" customHeight="1" x14ac:dyDescent="0.2">
      <c r="A52" s="2" t="s">
        <v>433</v>
      </c>
      <c r="B52" s="7" t="s">
        <v>845</v>
      </c>
      <c r="C52" s="31" t="s">
        <v>146</v>
      </c>
      <c r="D52" s="11" t="s">
        <v>229</v>
      </c>
      <c r="E52" s="32" t="s">
        <v>456</v>
      </c>
      <c r="F52" s="20" t="s">
        <v>455</v>
      </c>
      <c r="G52" s="3" t="s">
        <v>409</v>
      </c>
      <c r="H52" s="4" t="s">
        <v>434</v>
      </c>
      <c r="I52" s="33">
        <v>135245000</v>
      </c>
      <c r="J52" s="38">
        <v>0</v>
      </c>
      <c r="K52" s="38">
        <v>0</v>
      </c>
      <c r="L52" s="38">
        <v>135245000</v>
      </c>
      <c r="M52" s="38"/>
      <c r="N52" s="38"/>
      <c r="O52" s="38"/>
      <c r="P52" s="38"/>
      <c r="Q52" s="38">
        <f t="shared" si="11"/>
        <v>135245000</v>
      </c>
      <c r="R52" s="38">
        <v>135245000</v>
      </c>
      <c r="S52" s="38">
        <f t="shared" si="7"/>
        <v>0</v>
      </c>
      <c r="T52" s="36">
        <f t="shared" si="8"/>
        <v>1</v>
      </c>
      <c r="U52" s="38">
        <f t="shared" si="0"/>
        <v>16905625</v>
      </c>
      <c r="V52" s="38">
        <f t="shared" si="1"/>
        <v>84528125</v>
      </c>
      <c r="W52" s="38">
        <f t="shared" si="9"/>
        <v>-84528125</v>
      </c>
      <c r="X52" s="15">
        <v>43923</v>
      </c>
      <c r="Y52" s="15">
        <v>44196</v>
      </c>
      <c r="Z52" s="15">
        <v>44196</v>
      </c>
      <c r="AA52" s="37">
        <f t="shared" si="6"/>
        <v>0</v>
      </c>
      <c r="AB52" s="13">
        <f t="shared" si="2"/>
        <v>196</v>
      </c>
      <c r="AC52" s="13">
        <f t="shared" si="3"/>
        <v>8</v>
      </c>
      <c r="AD52" s="19">
        <v>44013</v>
      </c>
      <c r="AE52" s="13">
        <f t="shared" si="4"/>
        <v>5</v>
      </c>
      <c r="AF52" s="19"/>
      <c r="AG52" s="13">
        <v>42020</v>
      </c>
      <c r="AH52" s="7">
        <v>1797</v>
      </c>
      <c r="AI52" s="14">
        <v>189620</v>
      </c>
      <c r="AJ52" s="17">
        <v>43935</v>
      </c>
      <c r="AK52" s="9" t="s">
        <v>46</v>
      </c>
      <c r="AL52" s="8" t="s">
        <v>46</v>
      </c>
      <c r="AM52" s="17" t="s">
        <v>725</v>
      </c>
      <c r="AN52" s="8"/>
      <c r="AO52" s="8"/>
      <c r="AP52" s="18">
        <v>43935</v>
      </c>
      <c r="AQ52" s="10" t="s">
        <v>430</v>
      </c>
      <c r="AR52" s="9" t="s">
        <v>40</v>
      </c>
    </row>
    <row r="53" spans="1:44" ht="89.25" customHeight="1" x14ac:dyDescent="0.2">
      <c r="A53" s="2" t="s">
        <v>435</v>
      </c>
      <c r="B53" s="7" t="s">
        <v>845</v>
      </c>
      <c r="C53" s="31" t="s">
        <v>146</v>
      </c>
      <c r="D53" s="11" t="s">
        <v>229</v>
      </c>
      <c r="E53" s="32" t="s">
        <v>456</v>
      </c>
      <c r="F53" s="20" t="s">
        <v>455</v>
      </c>
      <c r="G53" s="3" t="s">
        <v>436</v>
      </c>
      <c r="H53" s="4" t="s">
        <v>437</v>
      </c>
      <c r="I53" s="33">
        <v>65734500</v>
      </c>
      <c r="J53" s="38">
        <v>0</v>
      </c>
      <c r="K53" s="38">
        <v>0</v>
      </c>
      <c r="L53" s="38">
        <v>65734500</v>
      </c>
      <c r="M53" s="38"/>
      <c r="N53" s="38"/>
      <c r="O53" s="38"/>
      <c r="P53" s="38"/>
      <c r="Q53" s="38">
        <f t="shared" si="11"/>
        <v>65734500</v>
      </c>
      <c r="R53" s="38">
        <v>65734500</v>
      </c>
      <c r="S53" s="38">
        <f t="shared" si="7"/>
        <v>0</v>
      </c>
      <c r="T53" s="36">
        <f t="shared" si="8"/>
        <v>1</v>
      </c>
      <c r="U53" s="38">
        <f t="shared" si="0"/>
        <v>8216812.5</v>
      </c>
      <c r="V53" s="38">
        <f t="shared" si="1"/>
        <v>41084062.5</v>
      </c>
      <c r="W53" s="38">
        <f t="shared" si="9"/>
        <v>-41084062.5</v>
      </c>
      <c r="X53" s="15">
        <v>43923</v>
      </c>
      <c r="Y53" s="15">
        <v>44196</v>
      </c>
      <c r="Z53" s="15">
        <v>44196</v>
      </c>
      <c r="AA53" s="37">
        <f t="shared" si="6"/>
        <v>0</v>
      </c>
      <c r="AB53" s="13">
        <f t="shared" si="2"/>
        <v>196</v>
      </c>
      <c r="AC53" s="13">
        <f t="shared" si="3"/>
        <v>8</v>
      </c>
      <c r="AD53" s="19">
        <v>44013</v>
      </c>
      <c r="AE53" s="13">
        <f t="shared" si="4"/>
        <v>5</v>
      </c>
      <c r="AF53" s="19"/>
      <c r="AG53" s="13">
        <v>42020</v>
      </c>
      <c r="AH53" s="7">
        <v>1741</v>
      </c>
      <c r="AI53" s="14">
        <v>184120</v>
      </c>
      <c r="AJ53" s="17">
        <v>43924</v>
      </c>
      <c r="AK53" s="9" t="s">
        <v>46</v>
      </c>
      <c r="AL53" s="8" t="s">
        <v>46</v>
      </c>
      <c r="AM53" s="17" t="s">
        <v>725</v>
      </c>
      <c r="AN53" s="8"/>
      <c r="AO53" s="8"/>
      <c r="AP53" s="18">
        <v>43924</v>
      </c>
      <c r="AQ53" s="10" t="s">
        <v>430</v>
      </c>
      <c r="AR53" s="9" t="s">
        <v>40</v>
      </c>
    </row>
    <row r="54" spans="1:44" ht="89.25" customHeight="1" x14ac:dyDescent="0.2">
      <c r="A54" s="2" t="s">
        <v>439</v>
      </c>
      <c r="B54" s="7" t="s">
        <v>845</v>
      </c>
      <c r="C54" s="31" t="s">
        <v>146</v>
      </c>
      <c r="D54" s="11" t="s">
        <v>229</v>
      </c>
      <c r="E54" s="32" t="s">
        <v>456</v>
      </c>
      <c r="F54" s="20" t="s">
        <v>455</v>
      </c>
      <c r="G54" s="3" t="s">
        <v>440</v>
      </c>
      <c r="H54" s="4" t="s">
        <v>441</v>
      </c>
      <c r="I54" s="33">
        <v>127330000</v>
      </c>
      <c r="J54" s="38">
        <v>0</v>
      </c>
      <c r="K54" s="38">
        <v>0</v>
      </c>
      <c r="L54" s="38">
        <v>127330000</v>
      </c>
      <c r="M54" s="38"/>
      <c r="N54" s="38"/>
      <c r="O54" s="38"/>
      <c r="P54" s="38"/>
      <c r="Q54" s="38">
        <f t="shared" si="11"/>
        <v>127330000</v>
      </c>
      <c r="R54" s="38">
        <v>127330000</v>
      </c>
      <c r="S54" s="38">
        <f t="shared" si="7"/>
        <v>0</v>
      </c>
      <c r="T54" s="36">
        <f t="shared" si="8"/>
        <v>1</v>
      </c>
      <c r="U54" s="38">
        <f t="shared" si="0"/>
        <v>15916250</v>
      </c>
      <c r="V54" s="38">
        <f t="shared" si="1"/>
        <v>79581250</v>
      </c>
      <c r="W54" s="38">
        <f t="shared" si="9"/>
        <v>-79581250</v>
      </c>
      <c r="X54" s="15">
        <v>43923</v>
      </c>
      <c r="Y54" s="15">
        <v>44196</v>
      </c>
      <c r="Z54" s="15">
        <v>44196</v>
      </c>
      <c r="AA54" s="37">
        <f t="shared" si="6"/>
        <v>0</v>
      </c>
      <c r="AB54" s="13">
        <f t="shared" si="2"/>
        <v>196</v>
      </c>
      <c r="AC54" s="13">
        <f t="shared" si="3"/>
        <v>8</v>
      </c>
      <c r="AD54" s="19">
        <v>44013</v>
      </c>
      <c r="AE54" s="13">
        <f t="shared" si="4"/>
        <v>5</v>
      </c>
      <c r="AF54" s="19"/>
      <c r="AG54" s="13">
        <v>42020</v>
      </c>
      <c r="AH54" s="7">
        <v>1747</v>
      </c>
      <c r="AI54" s="14">
        <v>186620</v>
      </c>
      <c r="AJ54" s="17">
        <v>43927</v>
      </c>
      <c r="AK54" s="9" t="s">
        <v>46</v>
      </c>
      <c r="AL54" s="8" t="s">
        <v>46</v>
      </c>
      <c r="AM54" s="17" t="s">
        <v>725</v>
      </c>
      <c r="AN54" s="8"/>
      <c r="AO54" s="8"/>
      <c r="AP54" s="18">
        <v>43927</v>
      </c>
      <c r="AQ54" s="10" t="s">
        <v>202</v>
      </c>
      <c r="AR54" s="9" t="s">
        <v>40</v>
      </c>
    </row>
    <row r="55" spans="1:44" ht="89.25" customHeight="1" x14ac:dyDescent="0.2">
      <c r="A55" s="2" t="s">
        <v>431</v>
      </c>
      <c r="B55" s="7" t="s">
        <v>845</v>
      </c>
      <c r="C55" s="31" t="s">
        <v>146</v>
      </c>
      <c r="D55" s="11" t="s">
        <v>229</v>
      </c>
      <c r="E55" s="32" t="s">
        <v>456</v>
      </c>
      <c r="F55" s="20" t="s">
        <v>455</v>
      </c>
      <c r="G55" s="3" t="s">
        <v>432</v>
      </c>
      <c r="H55" s="4" t="s">
        <v>429</v>
      </c>
      <c r="I55" s="33">
        <v>112050000</v>
      </c>
      <c r="J55" s="38">
        <v>0</v>
      </c>
      <c r="K55" s="38">
        <v>0</v>
      </c>
      <c r="L55" s="38">
        <v>112050000</v>
      </c>
      <c r="M55" s="38"/>
      <c r="N55" s="38"/>
      <c r="O55" s="38"/>
      <c r="P55" s="38"/>
      <c r="Q55" s="38">
        <f t="shared" si="11"/>
        <v>112050000</v>
      </c>
      <c r="R55" s="38">
        <v>112050000</v>
      </c>
      <c r="S55" s="38">
        <f t="shared" si="7"/>
        <v>0</v>
      </c>
      <c r="T55" s="36">
        <f t="shared" si="8"/>
        <v>1</v>
      </c>
      <c r="U55" s="38">
        <f t="shared" si="0"/>
        <v>14006250</v>
      </c>
      <c r="V55" s="38">
        <f t="shared" si="1"/>
        <v>70031250</v>
      </c>
      <c r="W55" s="38">
        <f t="shared" si="9"/>
        <v>-70031250</v>
      </c>
      <c r="X55" s="15">
        <v>43923</v>
      </c>
      <c r="Y55" s="15">
        <v>44196</v>
      </c>
      <c r="Z55" s="15">
        <v>44196</v>
      </c>
      <c r="AA55" s="37">
        <f t="shared" si="6"/>
        <v>0</v>
      </c>
      <c r="AB55" s="13">
        <f t="shared" si="2"/>
        <v>196</v>
      </c>
      <c r="AC55" s="13">
        <f t="shared" si="3"/>
        <v>8</v>
      </c>
      <c r="AD55" s="19">
        <v>44013</v>
      </c>
      <c r="AE55" s="13">
        <f t="shared" si="4"/>
        <v>5</v>
      </c>
      <c r="AF55" s="19"/>
      <c r="AG55" s="13">
        <v>42020</v>
      </c>
      <c r="AH55" s="7">
        <v>1748</v>
      </c>
      <c r="AI55" s="14">
        <v>186720</v>
      </c>
      <c r="AJ55" s="17">
        <v>43927</v>
      </c>
      <c r="AK55" s="9" t="s">
        <v>46</v>
      </c>
      <c r="AL55" s="8" t="s">
        <v>46</v>
      </c>
      <c r="AM55" s="17" t="s">
        <v>725</v>
      </c>
      <c r="AN55" s="8"/>
      <c r="AO55" s="8"/>
      <c r="AP55" s="18">
        <v>43927</v>
      </c>
      <c r="AQ55" s="10" t="s">
        <v>430</v>
      </c>
      <c r="AR55" s="9" t="s">
        <v>40</v>
      </c>
    </row>
    <row r="56" spans="1:44" ht="89.25" customHeight="1" x14ac:dyDescent="0.2">
      <c r="A56" s="2" t="s">
        <v>438</v>
      </c>
      <c r="B56" s="7" t="s">
        <v>845</v>
      </c>
      <c r="C56" s="31" t="s">
        <v>146</v>
      </c>
      <c r="D56" s="11" t="s">
        <v>229</v>
      </c>
      <c r="E56" s="32" t="s">
        <v>456</v>
      </c>
      <c r="F56" s="20" t="s">
        <v>455</v>
      </c>
      <c r="G56" s="3" t="s">
        <v>276</v>
      </c>
      <c r="H56" s="4" t="s">
        <v>437</v>
      </c>
      <c r="I56" s="33">
        <v>99096780</v>
      </c>
      <c r="J56" s="38">
        <v>0</v>
      </c>
      <c r="K56" s="38">
        <v>0</v>
      </c>
      <c r="L56" s="38">
        <v>99096780</v>
      </c>
      <c r="M56" s="38"/>
      <c r="N56" s="38"/>
      <c r="O56" s="38"/>
      <c r="P56" s="38"/>
      <c r="Q56" s="38">
        <f t="shared" si="11"/>
        <v>99096780</v>
      </c>
      <c r="R56" s="38">
        <v>99096780</v>
      </c>
      <c r="S56" s="38">
        <f t="shared" si="7"/>
        <v>0</v>
      </c>
      <c r="T56" s="36">
        <f t="shared" si="8"/>
        <v>1</v>
      </c>
      <c r="U56" s="38">
        <f t="shared" si="0"/>
        <v>12387097.5</v>
      </c>
      <c r="V56" s="38">
        <f t="shared" si="1"/>
        <v>61935487.5</v>
      </c>
      <c r="W56" s="38">
        <f t="shared" si="9"/>
        <v>-61935487.5</v>
      </c>
      <c r="X56" s="15">
        <v>43923</v>
      </c>
      <c r="Y56" s="15">
        <v>44196</v>
      </c>
      <c r="Z56" s="15">
        <v>44196</v>
      </c>
      <c r="AA56" s="37">
        <f t="shared" si="6"/>
        <v>0</v>
      </c>
      <c r="AB56" s="13">
        <f t="shared" si="2"/>
        <v>196</v>
      </c>
      <c r="AC56" s="13">
        <f t="shared" si="3"/>
        <v>8</v>
      </c>
      <c r="AD56" s="19">
        <v>44013</v>
      </c>
      <c r="AE56" s="13">
        <f t="shared" si="4"/>
        <v>5</v>
      </c>
      <c r="AF56" s="19"/>
      <c r="AG56" s="13">
        <v>42020</v>
      </c>
      <c r="AH56" s="7">
        <v>1744</v>
      </c>
      <c r="AI56" s="14">
        <v>184220</v>
      </c>
      <c r="AJ56" s="17">
        <v>43924</v>
      </c>
      <c r="AK56" s="9" t="s">
        <v>46</v>
      </c>
      <c r="AL56" s="8" t="s">
        <v>46</v>
      </c>
      <c r="AM56" s="17" t="s">
        <v>725</v>
      </c>
      <c r="AN56" s="8"/>
      <c r="AO56" s="8"/>
      <c r="AP56" s="18">
        <v>43924</v>
      </c>
      <c r="AQ56" s="10" t="s">
        <v>430</v>
      </c>
      <c r="AR56" s="9" t="s">
        <v>40</v>
      </c>
    </row>
    <row r="57" spans="1:44" ht="89.25" customHeight="1" x14ac:dyDescent="0.2">
      <c r="A57" s="2" t="s">
        <v>309</v>
      </c>
      <c r="B57" s="7" t="s">
        <v>621</v>
      </c>
      <c r="C57" s="31" t="s">
        <v>306</v>
      </c>
      <c r="D57" s="11" t="s">
        <v>69</v>
      </c>
      <c r="E57" s="32" t="s">
        <v>381</v>
      </c>
      <c r="F57" s="20" t="s">
        <v>382</v>
      </c>
      <c r="G57" s="3" t="s">
        <v>303</v>
      </c>
      <c r="H57" s="4" t="s">
        <v>317</v>
      </c>
      <c r="I57" s="33">
        <v>40000000</v>
      </c>
      <c r="J57" s="38">
        <v>0</v>
      </c>
      <c r="K57" s="38">
        <v>0</v>
      </c>
      <c r="L57" s="38">
        <v>40000000</v>
      </c>
      <c r="M57" s="38"/>
      <c r="N57" s="38"/>
      <c r="O57" s="38"/>
      <c r="P57" s="38"/>
      <c r="Q57" s="38">
        <f t="shared" si="11"/>
        <v>40000000</v>
      </c>
      <c r="R57" s="38">
        <v>25647426</v>
      </c>
      <c r="S57" s="38">
        <f t="shared" si="7"/>
        <v>14352574</v>
      </c>
      <c r="T57" s="36">
        <f t="shared" si="8"/>
        <v>0.64118565000000005</v>
      </c>
      <c r="U57" s="38" t="e">
        <f t="shared" si="0"/>
        <v>#DIV/0!</v>
      </c>
      <c r="V57" s="38" t="e">
        <f t="shared" si="1"/>
        <v>#DIV/0!</v>
      </c>
      <c r="W57" s="38" t="e">
        <f t="shared" si="9"/>
        <v>#DIV/0!</v>
      </c>
      <c r="X57" s="15">
        <v>43924</v>
      </c>
      <c r="Y57" s="15">
        <v>43951</v>
      </c>
      <c r="Z57" s="15">
        <v>43951</v>
      </c>
      <c r="AA57" s="37">
        <f t="shared" si="6"/>
        <v>0</v>
      </c>
      <c r="AB57" s="13">
        <f t="shared" si="2"/>
        <v>20</v>
      </c>
      <c r="AC57" s="13">
        <f t="shared" si="3"/>
        <v>0</v>
      </c>
      <c r="AD57" s="19">
        <v>44013</v>
      </c>
      <c r="AE57" s="13" t="e">
        <f t="shared" si="4"/>
        <v>#NUM!</v>
      </c>
      <c r="AF57" s="19"/>
      <c r="AG57" s="13">
        <v>38420</v>
      </c>
      <c r="AH57" s="7">
        <v>1738</v>
      </c>
      <c r="AI57" s="14">
        <v>183820</v>
      </c>
      <c r="AJ57" s="17">
        <v>43924</v>
      </c>
      <c r="AK57" s="9" t="s">
        <v>310</v>
      </c>
      <c r="AL57" s="8">
        <v>43927</v>
      </c>
      <c r="AM57" s="17" t="s">
        <v>724</v>
      </c>
      <c r="AN57" s="9" t="s">
        <v>1384</v>
      </c>
      <c r="AO57" s="8"/>
      <c r="AP57" s="18">
        <v>43928</v>
      </c>
      <c r="AQ57" s="10" t="s">
        <v>311</v>
      </c>
      <c r="AR57" s="9" t="s">
        <v>117</v>
      </c>
    </row>
    <row r="58" spans="1:44" ht="89.25" customHeight="1" x14ac:dyDescent="0.2">
      <c r="A58" s="2" t="s">
        <v>318</v>
      </c>
      <c r="B58" s="7" t="s">
        <v>204</v>
      </c>
      <c r="C58" s="31" t="s">
        <v>33</v>
      </c>
      <c r="D58" s="11" t="s">
        <v>69</v>
      </c>
      <c r="E58" s="34" t="s">
        <v>372</v>
      </c>
      <c r="F58" s="20" t="s">
        <v>371</v>
      </c>
      <c r="G58" s="3" t="s">
        <v>319</v>
      </c>
      <c r="H58" s="4" t="s">
        <v>320</v>
      </c>
      <c r="I58" s="33">
        <v>70596000</v>
      </c>
      <c r="J58" s="38">
        <v>0</v>
      </c>
      <c r="K58" s="38">
        <v>0</v>
      </c>
      <c r="L58" s="38">
        <v>70596000</v>
      </c>
      <c r="M58" s="38"/>
      <c r="N58" s="38"/>
      <c r="O58" s="38"/>
      <c r="P58" s="38"/>
      <c r="Q58" s="38">
        <f t="shared" si="11"/>
        <v>70596000</v>
      </c>
      <c r="R58" s="38">
        <v>57285648</v>
      </c>
      <c r="S58" s="38">
        <f t="shared" si="7"/>
        <v>13310352</v>
      </c>
      <c r="T58" s="36">
        <f t="shared" si="8"/>
        <v>0.81145741968383478</v>
      </c>
      <c r="U58" s="38">
        <f t="shared" si="0"/>
        <v>7160706</v>
      </c>
      <c r="V58" s="38">
        <f t="shared" si="1"/>
        <v>35803530</v>
      </c>
      <c r="W58" s="38">
        <f t="shared" si="9"/>
        <v>-22493178</v>
      </c>
      <c r="X58" s="15">
        <v>43927</v>
      </c>
      <c r="Y58" s="15">
        <v>44185</v>
      </c>
      <c r="Z58" s="15">
        <v>44185</v>
      </c>
      <c r="AA58" s="37">
        <f t="shared" si="6"/>
        <v>0</v>
      </c>
      <c r="AB58" s="13">
        <f t="shared" si="2"/>
        <v>185</v>
      </c>
      <c r="AC58" s="13">
        <f t="shared" si="3"/>
        <v>8</v>
      </c>
      <c r="AD58" s="19">
        <v>44013</v>
      </c>
      <c r="AE58" s="13">
        <f t="shared" si="4"/>
        <v>5</v>
      </c>
      <c r="AF58" s="19"/>
      <c r="AG58" s="13">
        <v>19620</v>
      </c>
      <c r="AH58" s="7">
        <v>1748</v>
      </c>
      <c r="AI58" s="14">
        <v>186520</v>
      </c>
      <c r="AJ58" s="17">
        <v>43927</v>
      </c>
      <c r="AK58" s="9" t="s">
        <v>321</v>
      </c>
      <c r="AL58" s="8">
        <v>43927</v>
      </c>
      <c r="AM58" s="17" t="s">
        <v>725</v>
      </c>
      <c r="AN58" s="8"/>
      <c r="AO58" s="8"/>
      <c r="AP58" s="18">
        <v>43929</v>
      </c>
      <c r="AQ58" s="10" t="s">
        <v>188</v>
      </c>
      <c r="AR58" s="9" t="s">
        <v>40</v>
      </c>
    </row>
    <row r="59" spans="1:44" ht="107.25" customHeight="1" x14ac:dyDescent="0.2">
      <c r="A59" s="2" t="s">
        <v>334</v>
      </c>
      <c r="B59" s="7" t="s">
        <v>621</v>
      </c>
      <c r="C59" s="31" t="s">
        <v>331</v>
      </c>
      <c r="D59" s="11" t="s">
        <v>169</v>
      </c>
      <c r="E59" s="32" t="s">
        <v>379</v>
      </c>
      <c r="F59" s="20" t="s">
        <v>380</v>
      </c>
      <c r="G59" s="3" t="s">
        <v>238</v>
      </c>
      <c r="H59" s="4" t="s">
        <v>335</v>
      </c>
      <c r="I59" s="33">
        <v>30000000</v>
      </c>
      <c r="J59" s="38">
        <v>0</v>
      </c>
      <c r="K59" s="38">
        <v>0</v>
      </c>
      <c r="L59" s="38">
        <v>30000000</v>
      </c>
      <c r="M59" s="38"/>
      <c r="N59" s="38"/>
      <c r="O59" s="38"/>
      <c r="P59" s="38"/>
      <c r="Q59" s="38">
        <f t="shared" si="11"/>
        <v>30000000</v>
      </c>
      <c r="R59" s="38">
        <v>27581872</v>
      </c>
      <c r="S59" s="38">
        <f t="shared" si="7"/>
        <v>2418128</v>
      </c>
      <c r="T59" s="36">
        <f t="shared" si="8"/>
        <v>0.91939573333333335</v>
      </c>
      <c r="U59" s="38">
        <f t="shared" si="0"/>
        <v>3447734</v>
      </c>
      <c r="V59" s="38">
        <f t="shared" si="1"/>
        <v>17238670</v>
      </c>
      <c r="W59" s="38">
        <f t="shared" si="9"/>
        <v>-14820542</v>
      </c>
      <c r="X59" s="15">
        <v>43928</v>
      </c>
      <c r="Y59" s="15">
        <v>44196</v>
      </c>
      <c r="Z59" s="15">
        <v>44196</v>
      </c>
      <c r="AA59" s="37">
        <f t="shared" si="6"/>
        <v>0</v>
      </c>
      <c r="AB59" s="13">
        <f t="shared" si="2"/>
        <v>193</v>
      </c>
      <c r="AC59" s="13">
        <f t="shared" si="3"/>
        <v>8</v>
      </c>
      <c r="AD59" s="19">
        <v>44013</v>
      </c>
      <c r="AE59" s="13">
        <f t="shared" si="4"/>
        <v>5</v>
      </c>
      <c r="AF59" s="19"/>
      <c r="AG59" s="13">
        <v>28420</v>
      </c>
      <c r="AH59" s="7">
        <v>1791</v>
      </c>
      <c r="AI59" s="14">
        <v>189420</v>
      </c>
      <c r="AJ59" s="17">
        <v>43935</v>
      </c>
      <c r="AK59" s="9" t="s">
        <v>336</v>
      </c>
      <c r="AL59" s="8">
        <v>43929</v>
      </c>
      <c r="AM59" s="17" t="s">
        <v>725</v>
      </c>
      <c r="AN59" s="8"/>
      <c r="AO59" s="8"/>
      <c r="AP59" s="18">
        <v>43936</v>
      </c>
      <c r="AQ59" s="10" t="s">
        <v>195</v>
      </c>
      <c r="AR59" s="9" t="s">
        <v>40</v>
      </c>
    </row>
    <row r="60" spans="1:44" ht="89.25" customHeight="1" x14ac:dyDescent="0.2">
      <c r="A60" s="2" t="s">
        <v>608</v>
      </c>
      <c r="B60" s="7" t="s">
        <v>845</v>
      </c>
      <c r="C60" s="31" t="s">
        <v>168</v>
      </c>
      <c r="D60" s="11" t="s">
        <v>35</v>
      </c>
      <c r="E60" s="32" t="s">
        <v>612</v>
      </c>
      <c r="F60" s="20" t="s">
        <v>613</v>
      </c>
      <c r="G60" s="3" t="s">
        <v>609</v>
      </c>
      <c r="H60" s="4" t="s">
        <v>610</v>
      </c>
      <c r="I60" s="33">
        <v>225000000</v>
      </c>
      <c r="J60" s="38">
        <v>0</v>
      </c>
      <c r="K60" s="38">
        <v>0</v>
      </c>
      <c r="L60" s="38">
        <v>225000000</v>
      </c>
      <c r="M60" s="38"/>
      <c r="N60" s="38"/>
      <c r="O60" s="38"/>
      <c r="P60" s="38"/>
      <c r="Q60" s="38">
        <f t="shared" si="11"/>
        <v>225000000</v>
      </c>
      <c r="R60" s="38">
        <v>157782049</v>
      </c>
      <c r="S60" s="38">
        <f t="shared" si="7"/>
        <v>67217951</v>
      </c>
      <c r="T60" s="36">
        <f t="shared" si="8"/>
        <v>0.7012535511111111</v>
      </c>
      <c r="U60" s="38">
        <f t="shared" si="0"/>
        <v>22540292.714285713</v>
      </c>
      <c r="V60" s="38">
        <f t="shared" si="1"/>
        <v>90161170.857142851</v>
      </c>
      <c r="W60" s="38">
        <f t="shared" si="9"/>
        <v>-22943219.857142851</v>
      </c>
      <c r="X60" s="15">
        <v>43929</v>
      </c>
      <c r="Y60" s="15">
        <v>44165</v>
      </c>
      <c r="Z60" s="15">
        <v>44227</v>
      </c>
      <c r="AA60" s="37">
        <f t="shared" si="6"/>
        <v>2</v>
      </c>
      <c r="AB60" s="13">
        <f t="shared" si="2"/>
        <v>169</v>
      </c>
      <c r="AC60" s="13">
        <f t="shared" si="3"/>
        <v>7</v>
      </c>
      <c r="AD60" s="19">
        <v>44013</v>
      </c>
      <c r="AE60" s="13">
        <f t="shared" si="4"/>
        <v>4</v>
      </c>
      <c r="AF60" s="15" t="s">
        <v>1404</v>
      </c>
      <c r="AG60" s="13">
        <v>21820</v>
      </c>
      <c r="AH60" s="7">
        <v>1778</v>
      </c>
      <c r="AI60" s="14">
        <v>188120</v>
      </c>
      <c r="AJ60" s="17">
        <v>43929</v>
      </c>
      <c r="AK60" s="9" t="s">
        <v>46</v>
      </c>
      <c r="AL60" s="8" t="s">
        <v>46</v>
      </c>
      <c r="AM60" s="17" t="s">
        <v>725</v>
      </c>
      <c r="AN60" s="17" t="s">
        <v>46</v>
      </c>
      <c r="AO60" s="8"/>
      <c r="AP60" s="18">
        <v>43929</v>
      </c>
      <c r="AQ60" s="10" t="s">
        <v>611</v>
      </c>
      <c r="AR60" s="9" t="s">
        <v>117</v>
      </c>
    </row>
    <row r="61" spans="1:44" ht="89.25" customHeight="1" x14ac:dyDescent="0.2">
      <c r="A61" s="2" t="s">
        <v>337</v>
      </c>
      <c r="B61" s="7" t="s">
        <v>845</v>
      </c>
      <c r="C61" s="31" t="s">
        <v>213</v>
      </c>
      <c r="D61" s="11" t="s">
        <v>338</v>
      </c>
      <c r="E61" s="32" t="s">
        <v>374</v>
      </c>
      <c r="F61" s="20" t="s">
        <v>376</v>
      </c>
      <c r="G61" s="3" t="s">
        <v>77</v>
      </c>
      <c r="H61" s="4" t="s">
        <v>339</v>
      </c>
      <c r="I61" s="33">
        <v>91342377</v>
      </c>
      <c r="J61" s="38">
        <v>0</v>
      </c>
      <c r="K61" s="38">
        <v>0</v>
      </c>
      <c r="L61" s="38">
        <v>91342377</v>
      </c>
      <c r="M61" s="38"/>
      <c r="N61" s="38"/>
      <c r="O61" s="38"/>
      <c r="P61" s="38"/>
      <c r="Q61" s="38">
        <f t="shared" si="11"/>
        <v>91342377</v>
      </c>
      <c r="R61" s="38">
        <v>91342377</v>
      </c>
      <c r="S61" s="38">
        <f t="shared" si="7"/>
        <v>0</v>
      </c>
      <c r="T61" s="36">
        <f t="shared" si="8"/>
        <v>1</v>
      </c>
      <c r="U61" s="38" t="e">
        <f t="shared" si="0"/>
        <v>#DIV/0!</v>
      </c>
      <c r="V61" s="38" t="e">
        <f t="shared" si="1"/>
        <v>#DIV/0!</v>
      </c>
      <c r="W61" s="38" t="e">
        <f t="shared" si="9"/>
        <v>#DIV/0!</v>
      </c>
      <c r="X61" s="15">
        <v>43929</v>
      </c>
      <c r="Y61" s="15">
        <v>43936</v>
      </c>
      <c r="Z61" s="15">
        <v>43936</v>
      </c>
      <c r="AA61" s="37">
        <f t="shared" si="6"/>
        <v>0</v>
      </c>
      <c r="AB61" s="13">
        <f t="shared" si="2"/>
        <v>6</v>
      </c>
      <c r="AC61" s="13">
        <f t="shared" si="3"/>
        <v>0</v>
      </c>
      <c r="AD61" s="19">
        <v>44013</v>
      </c>
      <c r="AE61" s="13" t="e">
        <f t="shared" si="4"/>
        <v>#NUM!</v>
      </c>
      <c r="AF61" s="19"/>
      <c r="AG61" s="13">
        <v>44820</v>
      </c>
      <c r="AH61" s="7">
        <v>1787</v>
      </c>
      <c r="AI61" s="14">
        <v>188520</v>
      </c>
      <c r="AJ61" s="17">
        <v>43934</v>
      </c>
      <c r="AK61" s="9" t="s">
        <v>340</v>
      </c>
      <c r="AL61" s="8">
        <v>43936</v>
      </c>
      <c r="AM61" s="17" t="s">
        <v>724</v>
      </c>
      <c r="AN61" s="40" t="s">
        <v>1393</v>
      </c>
      <c r="AO61" s="8">
        <v>44160</v>
      </c>
      <c r="AP61" s="18">
        <v>43934</v>
      </c>
      <c r="AQ61" s="10" t="s">
        <v>195</v>
      </c>
      <c r="AR61" s="9" t="s">
        <v>40</v>
      </c>
    </row>
    <row r="62" spans="1:44" ht="89.25" customHeight="1" x14ac:dyDescent="0.2">
      <c r="A62" s="2" t="s">
        <v>341</v>
      </c>
      <c r="B62" s="7" t="s">
        <v>621</v>
      </c>
      <c r="C62" s="31" t="s">
        <v>228</v>
      </c>
      <c r="D62" s="11" t="s">
        <v>69</v>
      </c>
      <c r="E62" s="32" t="s">
        <v>377</v>
      </c>
      <c r="F62" s="20" t="s">
        <v>378</v>
      </c>
      <c r="G62" s="3" t="s">
        <v>342</v>
      </c>
      <c r="H62" s="4" t="s">
        <v>343</v>
      </c>
      <c r="I62" s="33">
        <v>8000000</v>
      </c>
      <c r="J62" s="38">
        <v>0</v>
      </c>
      <c r="K62" s="38">
        <v>0</v>
      </c>
      <c r="L62" s="38">
        <v>8000000</v>
      </c>
      <c r="M62" s="38"/>
      <c r="N62" s="38"/>
      <c r="O62" s="38"/>
      <c r="P62" s="38"/>
      <c r="Q62" s="38">
        <f t="shared" si="11"/>
        <v>8000000</v>
      </c>
      <c r="R62" s="38"/>
      <c r="S62" s="38">
        <f t="shared" si="7"/>
        <v>8000000</v>
      </c>
      <c r="T62" s="36">
        <f t="shared" si="8"/>
        <v>0</v>
      </c>
      <c r="U62" s="38">
        <f t="shared" si="0"/>
        <v>0</v>
      </c>
      <c r="V62" s="38">
        <f t="shared" si="1"/>
        <v>0</v>
      </c>
      <c r="W62" s="38">
        <f t="shared" si="9"/>
        <v>8000000</v>
      </c>
      <c r="X62" s="15">
        <v>43934</v>
      </c>
      <c r="Y62" s="15">
        <v>44196</v>
      </c>
      <c r="Z62" s="15">
        <v>44196</v>
      </c>
      <c r="AA62" s="37">
        <f t="shared" si="6"/>
        <v>0</v>
      </c>
      <c r="AB62" s="13">
        <f t="shared" si="2"/>
        <v>189</v>
      </c>
      <c r="AC62" s="13">
        <f t="shared" si="3"/>
        <v>8</v>
      </c>
      <c r="AD62" s="19">
        <v>44013</v>
      </c>
      <c r="AE62" s="13">
        <f t="shared" si="4"/>
        <v>5</v>
      </c>
      <c r="AF62" s="19"/>
      <c r="AG62" s="13">
        <v>27820</v>
      </c>
      <c r="AH62" s="7">
        <v>1811</v>
      </c>
      <c r="AI62" s="14">
        <v>190920</v>
      </c>
      <c r="AJ62" s="17">
        <v>43937</v>
      </c>
      <c r="AK62" s="9" t="s">
        <v>46</v>
      </c>
      <c r="AL62" s="8" t="s">
        <v>46</v>
      </c>
      <c r="AM62" s="17" t="s">
        <v>725</v>
      </c>
      <c r="AN62" s="8"/>
      <c r="AO62" s="8"/>
      <c r="AP62" s="18">
        <v>43942</v>
      </c>
      <c r="AQ62" s="10" t="s">
        <v>344</v>
      </c>
      <c r="AR62" s="9" t="s">
        <v>40</v>
      </c>
    </row>
    <row r="63" spans="1:44" ht="89.25" customHeight="1" x14ac:dyDescent="0.2">
      <c r="A63" s="2" t="s">
        <v>392</v>
      </c>
      <c r="B63" s="7" t="s">
        <v>204</v>
      </c>
      <c r="C63" s="31" t="s">
        <v>96</v>
      </c>
      <c r="D63" s="11" t="s">
        <v>229</v>
      </c>
      <c r="E63" s="32" t="s">
        <v>457</v>
      </c>
      <c r="F63" s="20" t="s">
        <v>458</v>
      </c>
      <c r="G63" s="3" t="s">
        <v>393</v>
      </c>
      <c r="H63" s="4" t="s">
        <v>394</v>
      </c>
      <c r="I63" s="33">
        <v>96768391</v>
      </c>
      <c r="J63" s="38">
        <v>0</v>
      </c>
      <c r="K63" s="38">
        <v>0</v>
      </c>
      <c r="L63" s="38">
        <v>96768391</v>
      </c>
      <c r="M63" s="38"/>
      <c r="N63" s="38"/>
      <c r="O63" s="38"/>
      <c r="P63" s="38"/>
      <c r="Q63" s="38">
        <f t="shared" si="11"/>
        <v>96768391</v>
      </c>
      <c r="R63" s="38">
        <v>96768391</v>
      </c>
      <c r="S63" s="38">
        <f t="shared" si="7"/>
        <v>0</v>
      </c>
      <c r="T63" s="36">
        <f t="shared" si="8"/>
        <v>1</v>
      </c>
      <c r="U63" s="38">
        <f t="shared" si="0"/>
        <v>48384195.5</v>
      </c>
      <c r="V63" s="38" t="e">
        <f t="shared" si="1"/>
        <v>#NUM!</v>
      </c>
      <c r="W63" s="38" t="e">
        <f t="shared" si="9"/>
        <v>#NUM!</v>
      </c>
      <c r="X63" s="15">
        <v>43929</v>
      </c>
      <c r="Y63" s="15">
        <v>44012</v>
      </c>
      <c r="Z63" s="15">
        <v>44012</v>
      </c>
      <c r="AA63" s="37">
        <f t="shared" si="6"/>
        <v>0</v>
      </c>
      <c r="AB63" s="13">
        <f t="shared" si="2"/>
        <v>60</v>
      </c>
      <c r="AC63" s="13">
        <f t="shared" si="3"/>
        <v>2</v>
      </c>
      <c r="AD63" s="19">
        <v>44013</v>
      </c>
      <c r="AE63" s="13" t="e">
        <f t="shared" si="4"/>
        <v>#NUM!</v>
      </c>
      <c r="AF63" s="19"/>
      <c r="AG63" s="13">
        <v>22220</v>
      </c>
      <c r="AH63" s="7">
        <v>1810</v>
      </c>
      <c r="AI63" s="14">
        <v>190820</v>
      </c>
      <c r="AJ63" s="17">
        <v>43937</v>
      </c>
      <c r="AK63" s="9" t="s">
        <v>395</v>
      </c>
      <c r="AL63" s="8">
        <v>43941</v>
      </c>
      <c r="AM63" s="17" t="s">
        <v>724</v>
      </c>
      <c r="AN63" s="40" t="s">
        <v>1393</v>
      </c>
      <c r="AO63" s="8">
        <v>44158</v>
      </c>
      <c r="AP63" s="18">
        <v>43944</v>
      </c>
      <c r="AQ63" s="10" t="s">
        <v>396</v>
      </c>
      <c r="AR63" s="9" t="s">
        <v>40</v>
      </c>
    </row>
    <row r="64" spans="1:44" ht="89.25" customHeight="1" x14ac:dyDescent="0.2">
      <c r="A64" s="2" t="s">
        <v>422</v>
      </c>
      <c r="B64" s="7" t="s">
        <v>621</v>
      </c>
      <c r="C64" s="31" t="s">
        <v>184</v>
      </c>
      <c r="D64" s="11" t="s">
        <v>229</v>
      </c>
      <c r="E64" s="32" t="s">
        <v>459</v>
      </c>
      <c r="F64" s="20" t="s">
        <v>460</v>
      </c>
      <c r="G64" s="3" t="s">
        <v>423</v>
      </c>
      <c r="H64" s="4" t="s">
        <v>424</v>
      </c>
      <c r="I64" s="33">
        <v>8247176</v>
      </c>
      <c r="J64" s="38">
        <v>0</v>
      </c>
      <c r="K64" s="38">
        <v>0</v>
      </c>
      <c r="L64" s="38">
        <v>8247176</v>
      </c>
      <c r="M64" s="38"/>
      <c r="N64" s="38"/>
      <c r="O64" s="38"/>
      <c r="P64" s="38"/>
      <c r="Q64" s="38">
        <f t="shared" si="11"/>
        <v>8247176</v>
      </c>
      <c r="R64" s="38">
        <v>8247176</v>
      </c>
      <c r="S64" s="38">
        <f t="shared" si="7"/>
        <v>0</v>
      </c>
      <c r="T64" s="36">
        <f t="shared" si="8"/>
        <v>1</v>
      </c>
      <c r="U64" s="38">
        <f t="shared" si="0"/>
        <v>1030897</v>
      </c>
      <c r="V64" s="38">
        <f t="shared" si="1"/>
        <v>5154485</v>
      </c>
      <c r="W64" s="38">
        <f t="shared" si="9"/>
        <v>-5154485</v>
      </c>
      <c r="X64" s="15">
        <v>43929</v>
      </c>
      <c r="Y64" s="15">
        <v>44196</v>
      </c>
      <c r="Z64" s="15">
        <v>44196</v>
      </c>
      <c r="AA64" s="37">
        <f t="shared" si="6"/>
        <v>0</v>
      </c>
      <c r="AB64" s="13">
        <f t="shared" si="2"/>
        <v>192</v>
      </c>
      <c r="AC64" s="13">
        <f t="shared" si="3"/>
        <v>8</v>
      </c>
      <c r="AD64" s="19">
        <v>44013</v>
      </c>
      <c r="AE64" s="13">
        <f t="shared" si="4"/>
        <v>5</v>
      </c>
      <c r="AF64" s="19"/>
      <c r="AG64" s="13">
        <v>19520</v>
      </c>
      <c r="AH64" s="7">
        <v>1809</v>
      </c>
      <c r="AI64" s="14">
        <v>190720</v>
      </c>
      <c r="AJ64" s="17">
        <v>43937</v>
      </c>
      <c r="AK64" s="9" t="s">
        <v>425</v>
      </c>
      <c r="AL64" s="8">
        <v>43937</v>
      </c>
      <c r="AM64" s="17" t="s">
        <v>725</v>
      </c>
      <c r="AN64" s="8"/>
      <c r="AO64" s="8"/>
      <c r="AP64" s="18">
        <v>43944</v>
      </c>
      <c r="AQ64" s="10" t="s">
        <v>426</v>
      </c>
      <c r="AR64" s="9" t="s">
        <v>40</v>
      </c>
    </row>
    <row r="65" spans="1:44" ht="89.25" customHeight="1" x14ac:dyDescent="0.2">
      <c r="A65" s="2" t="s">
        <v>418</v>
      </c>
      <c r="B65" s="7" t="s">
        <v>845</v>
      </c>
      <c r="C65" s="31" t="s">
        <v>175</v>
      </c>
      <c r="D65" s="11" t="s">
        <v>169</v>
      </c>
      <c r="E65" s="32" t="s">
        <v>461</v>
      </c>
      <c r="F65" s="20" t="s">
        <v>462</v>
      </c>
      <c r="G65" s="3" t="s">
        <v>419</v>
      </c>
      <c r="H65" s="4" t="s">
        <v>420</v>
      </c>
      <c r="I65" s="33">
        <v>25758210</v>
      </c>
      <c r="J65" s="38">
        <v>0</v>
      </c>
      <c r="K65" s="38">
        <v>0</v>
      </c>
      <c r="L65" s="38">
        <v>25758210</v>
      </c>
      <c r="M65" s="38"/>
      <c r="N65" s="38"/>
      <c r="O65" s="38"/>
      <c r="P65" s="38"/>
      <c r="Q65" s="38">
        <f t="shared" si="11"/>
        <v>25758210</v>
      </c>
      <c r="R65" s="38">
        <v>21545799</v>
      </c>
      <c r="S65" s="38">
        <f t="shared" si="7"/>
        <v>4212411</v>
      </c>
      <c r="T65" s="36">
        <f t="shared" si="8"/>
        <v>0.83646336449621306</v>
      </c>
      <c r="U65" s="38">
        <f t="shared" si="0"/>
        <v>2693224.875</v>
      </c>
      <c r="V65" s="38">
        <f t="shared" si="1"/>
        <v>13466124.375</v>
      </c>
      <c r="W65" s="38">
        <f t="shared" si="9"/>
        <v>-9253713.375</v>
      </c>
      <c r="X65" s="15">
        <v>43935</v>
      </c>
      <c r="Y65" s="15">
        <v>44185</v>
      </c>
      <c r="Z65" s="15">
        <v>44185</v>
      </c>
      <c r="AA65" s="37">
        <f t="shared" si="6"/>
        <v>0</v>
      </c>
      <c r="AB65" s="13">
        <f t="shared" si="2"/>
        <v>179</v>
      </c>
      <c r="AC65" s="13">
        <f t="shared" si="3"/>
        <v>8</v>
      </c>
      <c r="AD65" s="19">
        <v>44013</v>
      </c>
      <c r="AE65" s="13">
        <f t="shared" si="4"/>
        <v>5</v>
      </c>
      <c r="AF65" s="19"/>
      <c r="AG65" s="13">
        <v>15020</v>
      </c>
      <c r="AH65" s="7">
        <v>1804</v>
      </c>
      <c r="AI65" s="14">
        <v>190220</v>
      </c>
      <c r="AJ65" s="17">
        <v>43937</v>
      </c>
      <c r="AK65" s="9" t="s">
        <v>421</v>
      </c>
      <c r="AL65" s="8">
        <v>43949</v>
      </c>
      <c r="AM65" s="17" t="s">
        <v>725</v>
      </c>
      <c r="AN65" s="8"/>
      <c r="AO65" s="8"/>
      <c r="AP65" s="18">
        <v>43950</v>
      </c>
      <c r="AQ65" s="10" t="s">
        <v>195</v>
      </c>
      <c r="AR65" s="9" t="s">
        <v>40</v>
      </c>
    </row>
    <row r="66" spans="1:44" ht="89.25" customHeight="1" x14ac:dyDescent="0.2">
      <c r="A66" s="2" t="s">
        <v>345</v>
      </c>
      <c r="B66" s="7" t="s">
        <v>346</v>
      </c>
      <c r="C66" s="31" t="s">
        <v>56</v>
      </c>
      <c r="D66" s="11" t="s">
        <v>229</v>
      </c>
      <c r="E66" s="34" t="s">
        <v>368</v>
      </c>
      <c r="F66" s="20" t="s">
        <v>367</v>
      </c>
      <c r="G66" s="3" t="s">
        <v>347</v>
      </c>
      <c r="H66" s="4" t="s">
        <v>359</v>
      </c>
      <c r="I66" s="33">
        <v>244164200</v>
      </c>
      <c r="J66" s="38">
        <v>0</v>
      </c>
      <c r="K66" s="38">
        <v>0</v>
      </c>
      <c r="L66" s="38">
        <v>244164200</v>
      </c>
      <c r="M66" s="38"/>
      <c r="N66" s="38"/>
      <c r="O66" s="38"/>
      <c r="P66" s="38"/>
      <c r="Q66" s="38">
        <f t="shared" si="11"/>
        <v>244164200</v>
      </c>
      <c r="R66" s="38">
        <v>205180000</v>
      </c>
      <c r="S66" s="38">
        <f t="shared" si="7"/>
        <v>38984200</v>
      </c>
      <c r="T66" s="36">
        <f t="shared" si="8"/>
        <v>0.84033613445378152</v>
      </c>
      <c r="U66" s="38">
        <f t="shared" si="0"/>
        <v>68393333.333333328</v>
      </c>
      <c r="V66" s="38">
        <f t="shared" si="1"/>
        <v>0</v>
      </c>
      <c r="W66" s="38">
        <f t="shared" si="9"/>
        <v>38984200</v>
      </c>
      <c r="X66" s="15">
        <v>43936</v>
      </c>
      <c r="Y66" s="15">
        <v>44043</v>
      </c>
      <c r="Z66" s="15">
        <v>44043</v>
      </c>
      <c r="AA66" s="37">
        <f t="shared" si="6"/>
        <v>0</v>
      </c>
      <c r="AB66" s="13">
        <f t="shared" si="2"/>
        <v>78</v>
      </c>
      <c r="AC66" s="13">
        <f t="shared" si="3"/>
        <v>3</v>
      </c>
      <c r="AD66" s="19">
        <v>44013</v>
      </c>
      <c r="AE66" s="13">
        <f t="shared" si="4"/>
        <v>0</v>
      </c>
      <c r="AF66" s="19"/>
      <c r="AG66" s="13">
        <v>16720</v>
      </c>
      <c r="AH66" s="7">
        <v>1799</v>
      </c>
      <c r="AI66" s="14">
        <v>189720</v>
      </c>
      <c r="AJ66" s="17">
        <v>43936</v>
      </c>
      <c r="AK66" s="9" t="s">
        <v>348</v>
      </c>
      <c r="AL66" s="8">
        <v>43906</v>
      </c>
      <c r="AM66" s="17" t="s">
        <v>724</v>
      </c>
      <c r="AN66" s="8" t="s">
        <v>1385</v>
      </c>
      <c r="AO66" s="8"/>
      <c r="AP66" s="18">
        <v>43938</v>
      </c>
      <c r="AQ66" s="10" t="s">
        <v>81</v>
      </c>
      <c r="AR66" s="9" t="s">
        <v>75</v>
      </c>
    </row>
    <row r="67" spans="1:44" ht="89.25" customHeight="1" x14ac:dyDescent="0.2">
      <c r="A67" s="2" t="s">
        <v>349</v>
      </c>
      <c r="B67" s="7" t="s">
        <v>346</v>
      </c>
      <c r="C67" s="31" t="s">
        <v>56</v>
      </c>
      <c r="D67" s="11" t="s">
        <v>229</v>
      </c>
      <c r="E67" s="34" t="s">
        <v>368</v>
      </c>
      <c r="F67" s="20" t="s">
        <v>367</v>
      </c>
      <c r="G67" s="3" t="s">
        <v>350</v>
      </c>
      <c r="H67" s="4" t="s">
        <v>358</v>
      </c>
      <c r="I67" s="33">
        <v>140115000</v>
      </c>
      <c r="J67" s="38">
        <v>0</v>
      </c>
      <c r="K67" s="38">
        <v>0</v>
      </c>
      <c r="L67" s="38">
        <v>140115000</v>
      </c>
      <c r="M67" s="38"/>
      <c r="N67" s="38"/>
      <c r="O67" s="38"/>
      <c r="P67" s="38"/>
      <c r="Q67" s="38">
        <f t="shared" si="11"/>
        <v>140115000</v>
      </c>
      <c r="R67" s="38">
        <v>140115000</v>
      </c>
      <c r="S67" s="38">
        <f t="shared" si="7"/>
        <v>0</v>
      </c>
      <c r="T67" s="36">
        <f t="shared" si="8"/>
        <v>1</v>
      </c>
      <c r="U67" s="38">
        <f t="shared" ref="U67:U130" si="12">R67/AC67</f>
        <v>46705000</v>
      </c>
      <c r="V67" s="38">
        <f t="shared" ref="V67:V130" si="13">U67*AE67</f>
        <v>0</v>
      </c>
      <c r="W67" s="38">
        <f t="shared" si="9"/>
        <v>0</v>
      </c>
      <c r="X67" s="15">
        <v>43936</v>
      </c>
      <c r="Y67" s="15">
        <v>44043</v>
      </c>
      <c r="Z67" s="15">
        <v>44043</v>
      </c>
      <c r="AA67" s="37">
        <f t="shared" si="6"/>
        <v>0</v>
      </c>
      <c r="AB67" s="13">
        <f t="shared" ref="AB67:AB130" si="14">NETWORKDAYS(X67,Y67)</f>
        <v>78</v>
      </c>
      <c r="AC67" s="13">
        <f t="shared" ref="AC67:AC130" si="15">DATEDIF(X67,Y67,"M")</f>
        <v>3</v>
      </c>
      <c r="AD67" s="19">
        <v>44013</v>
      </c>
      <c r="AE67" s="13">
        <f t="shared" ref="AE67:AE130" si="16">DATEDIF(AD67,Y67,"M")</f>
        <v>0</v>
      </c>
      <c r="AF67" s="19"/>
      <c r="AG67" s="13">
        <v>16720</v>
      </c>
      <c r="AH67" s="7">
        <v>1805</v>
      </c>
      <c r="AI67" s="14">
        <v>190520</v>
      </c>
      <c r="AJ67" s="17">
        <v>43937</v>
      </c>
      <c r="AK67" s="9" t="s">
        <v>351</v>
      </c>
      <c r="AL67" s="8">
        <v>43906</v>
      </c>
      <c r="AM67" s="17" t="s">
        <v>724</v>
      </c>
      <c r="AN67" s="40" t="s">
        <v>1393</v>
      </c>
      <c r="AO67" s="8">
        <v>44148</v>
      </c>
      <c r="AP67" s="18">
        <v>43938</v>
      </c>
      <c r="AQ67" s="10" t="s">
        <v>352</v>
      </c>
      <c r="AR67" s="9" t="s">
        <v>75</v>
      </c>
    </row>
    <row r="68" spans="1:44" ht="89.25" customHeight="1" x14ac:dyDescent="0.2">
      <c r="A68" s="2" t="s">
        <v>353</v>
      </c>
      <c r="B68" s="7" t="s">
        <v>346</v>
      </c>
      <c r="C68" s="31" t="s">
        <v>56</v>
      </c>
      <c r="D68" s="11" t="s">
        <v>229</v>
      </c>
      <c r="E68" s="34" t="s">
        <v>368</v>
      </c>
      <c r="F68" s="20" t="s">
        <v>367</v>
      </c>
      <c r="G68" s="3" t="s">
        <v>354</v>
      </c>
      <c r="H68" s="4" t="s">
        <v>357</v>
      </c>
      <c r="I68" s="33">
        <v>152005007</v>
      </c>
      <c r="J68" s="38">
        <v>0</v>
      </c>
      <c r="K68" s="38">
        <v>0</v>
      </c>
      <c r="L68" s="38">
        <v>152005007</v>
      </c>
      <c r="M68" s="38"/>
      <c r="N68" s="38"/>
      <c r="O68" s="38"/>
      <c r="P68" s="38"/>
      <c r="Q68" s="38">
        <f t="shared" si="11"/>
        <v>152005007</v>
      </c>
      <c r="R68" s="38">
        <v>152005007</v>
      </c>
      <c r="S68" s="38">
        <f t="shared" si="7"/>
        <v>0</v>
      </c>
      <c r="T68" s="36">
        <f t="shared" si="8"/>
        <v>1</v>
      </c>
      <c r="U68" s="38">
        <f t="shared" si="12"/>
        <v>50668335.666666664</v>
      </c>
      <c r="V68" s="38">
        <f t="shared" si="13"/>
        <v>0</v>
      </c>
      <c r="W68" s="38">
        <f t="shared" si="9"/>
        <v>0</v>
      </c>
      <c r="X68" s="15">
        <v>43936</v>
      </c>
      <c r="Y68" s="15">
        <v>44043</v>
      </c>
      <c r="Z68" s="15">
        <v>44043</v>
      </c>
      <c r="AA68" s="37">
        <f t="shared" ref="AA68:AA131" si="17">DATEDIF(Y68,Z68,"M")</f>
        <v>0</v>
      </c>
      <c r="AB68" s="13">
        <f t="shared" si="14"/>
        <v>78</v>
      </c>
      <c r="AC68" s="13">
        <f t="shared" si="15"/>
        <v>3</v>
      </c>
      <c r="AD68" s="19">
        <v>44013</v>
      </c>
      <c r="AE68" s="13">
        <f t="shared" si="16"/>
        <v>0</v>
      </c>
      <c r="AF68" s="19"/>
      <c r="AG68" s="13">
        <v>16720</v>
      </c>
      <c r="AH68" s="7">
        <v>1799</v>
      </c>
      <c r="AI68" s="14">
        <v>189720</v>
      </c>
      <c r="AJ68" s="17">
        <v>43936</v>
      </c>
      <c r="AK68" s="9" t="s">
        <v>355</v>
      </c>
      <c r="AL68" s="8">
        <v>43907</v>
      </c>
      <c r="AM68" s="17" t="s">
        <v>724</v>
      </c>
      <c r="AN68" s="40" t="s">
        <v>1393</v>
      </c>
      <c r="AO68" s="8">
        <v>44148</v>
      </c>
      <c r="AP68" s="18">
        <v>43942</v>
      </c>
      <c r="AQ68" s="10" t="s">
        <v>356</v>
      </c>
      <c r="AR68" s="9" t="s">
        <v>75</v>
      </c>
    </row>
    <row r="69" spans="1:44" ht="89.25" customHeight="1" x14ac:dyDescent="0.2">
      <c r="A69" s="2" t="s">
        <v>442</v>
      </c>
      <c r="B69" s="7" t="s">
        <v>346</v>
      </c>
      <c r="C69" s="31" t="s">
        <v>60</v>
      </c>
      <c r="D69" s="11" t="s">
        <v>69</v>
      </c>
      <c r="E69" s="34" t="s">
        <v>463</v>
      </c>
      <c r="F69" s="20" t="s">
        <v>464</v>
      </c>
      <c r="G69" s="3" t="s">
        <v>303</v>
      </c>
      <c r="H69" s="4" t="s">
        <v>444</v>
      </c>
      <c r="I69" s="33">
        <v>578842000</v>
      </c>
      <c r="J69" s="38">
        <v>0</v>
      </c>
      <c r="K69" s="38">
        <v>0</v>
      </c>
      <c r="L69" s="38">
        <v>578842000</v>
      </c>
      <c r="M69" s="38"/>
      <c r="N69" s="38"/>
      <c r="O69" s="38"/>
      <c r="P69" s="38"/>
      <c r="Q69" s="38">
        <f t="shared" si="11"/>
        <v>578842000</v>
      </c>
      <c r="R69" s="38">
        <v>263794530</v>
      </c>
      <c r="S69" s="38">
        <f t="shared" ref="S69:S132" si="18">L69-R69</f>
        <v>315047470</v>
      </c>
      <c r="T69" s="36">
        <f t="shared" ref="T69:T132" si="19">R69/L69</f>
        <v>0.45572803977596649</v>
      </c>
      <c r="U69" s="38">
        <f t="shared" si="12"/>
        <v>32974316.25</v>
      </c>
      <c r="V69" s="38">
        <f t="shared" si="13"/>
        <v>164871581.25</v>
      </c>
      <c r="W69" s="38">
        <f t="shared" ref="W69:W132" si="20">(Q69-R69)-V69</f>
        <v>150175888.75</v>
      </c>
      <c r="X69" s="15">
        <v>43936</v>
      </c>
      <c r="Y69" s="15">
        <v>44196</v>
      </c>
      <c r="Z69" s="15">
        <v>44286</v>
      </c>
      <c r="AA69" s="37">
        <f t="shared" si="17"/>
        <v>3</v>
      </c>
      <c r="AB69" s="13">
        <f t="shared" si="14"/>
        <v>187</v>
      </c>
      <c r="AC69" s="13">
        <f t="shared" si="15"/>
        <v>8</v>
      </c>
      <c r="AD69" s="19">
        <v>44013</v>
      </c>
      <c r="AE69" s="13">
        <f t="shared" si="16"/>
        <v>5</v>
      </c>
      <c r="AF69" s="15" t="s">
        <v>1410</v>
      </c>
      <c r="AG69" s="13">
        <v>19720</v>
      </c>
      <c r="AH69" s="7">
        <v>1874</v>
      </c>
      <c r="AI69" s="14">
        <v>197220</v>
      </c>
      <c r="AJ69" s="17">
        <v>43945</v>
      </c>
      <c r="AK69" s="9" t="s">
        <v>445</v>
      </c>
      <c r="AL69" s="8">
        <v>43955</v>
      </c>
      <c r="AM69" s="17" t="s">
        <v>725</v>
      </c>
      <c r="AN69" s="8"/>
      <c r="AO69" s="8"/>
      <c r="AP69" s="18">
        <v>43956</v>
      </c>
      <c r="AQ69" s="10" t="s">
        <v>311</v>
      </c>
      <c r="AR69" s="9" t="s">
        <v>117</v>
      </c>
    </row>
    <row r="70" spans="1:44" ht="89.25" customHeight="1" x14ac:dyDescent="0.2">
      <c r="A70" s="2" t="s">
        <v>443</v>
      </c>
      <c r="B70" s="7" t="s">
        <v>346</v>
      </c>
      <c r="C70" s="31" t="s">
        <v>60</v>
      </c>
      <c r="D70" s="11" t="s">
        <v>69</v>
      </c>
      <c r="E70" s="34" t="s">
        <v>463</v>
      </c>
      <c r="F70" s="20" t="s">
        <v>464</v>
      </c>
      <c r="G70" s="3" t="s">
        <v>446</v>
      </c>
      <c r="H70" s="4" t="s">
        <v>447</v>
      </c>
      <c r="I70" s="33">
        <v>65310500</v>
      </c>
      <c r="J70" s="38">
        <v>32655000</v>
      </c>
      <c r="K70" s="38">
        <v>0</v>
      </c>
      <c r="L70" s="38">
        <f>65310500+32655000</f>
        <v>97965500</v>
      </c>
      <c r="M70" s="38"/>
      <c r="N70" s="38"/>
      <c r="O70" s="38"/>
      <c r="P70" s="38"/>
      <c r="Q70" s="38">
        <f t="shared" si="11"/>
        <v>97965500</v>
      </c>
      <c r="R70" s="38">
        <v>53393573</v>
      </c>
      <c r="S70" s="38">
        <f t="shared" si="18"/>
        <v>44571927</v>
      </c>
      <c r="T70" s="36">
        <f t="shared" si="19"/>
        <v>0.5450242483323211</v>
      </c>
      <c r="U70" s="38">
        <f t="shared" si="12"/>
        <v>17797857.666666668</v>
      </c>
      <c r="V70" s="38">
        <f t="shared" si="13"/>
        <v>0</v>
      </c>
      <c r="W70" s="38">
        <f t="shared" si="20"/>
        <v>44571927</v>
      </c>
      <c r="X70" s="15">
        <v>43936</v>
      </c>
      <c r="Y70" s="15">
        <v>44043</v>
      </c>
      <c r="Z70" s="15">
        <v>44043</v>
      </c>
      <c r="AA70" s="37">
        <f t="shared" si="17"/>
        <v>0</v>
      </c>
      <c r="AB70" s="13">
        <f t="shared" si="14"/>
        <v>78</v>
      </c>
      <c r="AC70" s="13">
        <f t="shared" si="15"/>
        <v>3</v>
      </c>
      <c r="AD70" s="19">
        <v>44013</v>
      </c>
      <c r="AE70" s="13">
        <f t="shared" si="16"/>
        <v>0</v>
      </c>
      <c r="AF70" s="15" t="s">
        <v>1036</v>
      </c>
      <c r="AG70" s="13">
        <v>16720</v>
      </c>
      <c r="AH70" s="7">
        <v>1873</v>
      </c>
      <c r="AI70" s="14">
        <v>197320</v>
      </c>
      <c r="AJ70" s="17">
        <v>43945</v>
      </c>
      <c r="AK70" s="9" t="s">
        <v>448</v>
      </c>
      <c r="AL70" s="8">
        <v>43956</v>
      </c>
      <c r="AM70" s="17" t="s">
        <v>724</v>
      </c>
      <c r="AN70" s="9" t="s">
        <v>1449</v>
      </c>
      <c r="AO70" s="8"/>
      <c r="AP70" s="18">
        <v>43956</v>
      </c>
      <c r="AQ70" s="10" t="s">
        <v>311</v>
      </c>
      <c r="AR70" s="9" t="s">
        <v>117</v>
      </c>
    </row>
    <row r="71" spans="1:44" ht="89.25" customHeight="1" x14ac:dyDescent="0.2">
      <c r="A71" s="2" t="s">
        <v>522</v>
      </c>
      <c r="B71" s="7" t="s">
        <v>346</v>
      </c>
      <c r="C71" s="31" t="s">
        <v>64</v>
      </c>
      <c r="D71" s="11" t="s">
        <v>169</v>
      </c>
      <c r="E71" s="34" t="s">
        <v>532</v>
      </c>
      <c r="F71" s="20" t="s">
        <v>531</v>
      </c>
      <c r="G71" s="3" t="s">
        <v>523</v>
      </c>
      <c r="H71" s="4" t="s">
        <v>524</v>
      </c>
      <c r="I71" s="33">
        <v>1584039985</v>
      </c>
      <c r="J71" s="38">
        <v>100000000</v>
      </c>
      <c r="K71" s="38">
        <v>0</v>
      </c>
      <c r="L71" s="38">
        <f>1584039985+100000000</f>
        <v>1684039985</v>
      </c>
      <c r="M71" s="38"/>
      <c r="N71" s="38"/>
      <c r="O71" s="38"/>
      <c r="P71" s="38"/>
      <c r="Q71" s="38">
        <f t="shared" si="11"/>
        <v>1684039985</v>
      </c>
      <c r="R71" s="38">
        <v>1108827989</v>
      </c>
      <c r="S71" s="38">
        <f t="shared" si="18"/>
        <v>575211996</v>
      </c>
      <c r="T71" s="36">
        <f t="shared" si="19"/>
        <v>0.65843329070360523</v>
      </c>
      <c r="U71" s="38">
        <f t="shared" si="12"/>
        <v>158403998.42857143</v>
      </c>
      <c r="V71" s="38">
        <f t="shared" si="13"/>
        <v>792019992.14285719</v>
      </c>
      <c r="W71" s="38">
        <f t="shared" si="20"/>
        <v>-216807996.14285719</v>
      </c>
      <c r="X71" s="15">
        <v>43955</v>
      </c>
      <c r="Y71" s="15">
        <v>44196</v>
      </c>
      <c r="Z71" s="15">
        <v>44196</v>
      </c>
      <c r="AA71" s="37">
        <f t="shared" si="17"/>
        <v>0</v>
      </c>
      <c r="AB71" s="13">
        <f t="shared" si="14"/>
        <v>174</v>
      </c>
      <c r="AC71" s="13">
        <f t="shared" si="15"/>
        <v>7</v>
      </c>
      <c r="AD71" s="19">
        <v>44013</v>
      </c>
      <c r="AE71" s="13">
        <f t="shared" si="16"/>
        <v>5</v>
      </c>
      <c r="AF71" s="15" t="s">
        <v>1345</v>
      </c>
      <c r="AG71" s="13">
        <v>20120</v>
      </c>
      <c r="AH71" s="7">
        <v>201</v>
      </c>
      <c r="AI71" s="14">
        <v>211120</v>
      </c>
      <c r="AJ71" s="17">
        <v>43964</v>
      </c>
      <c r="AK71" s="9" t="s">
        <v>525</v>
      </c>
      <c r="AL71" s="8">
        <v>43959</v>
      </c>
      <c r="AM71" s="17" t="s">
        <v>725</v>
      </c>
      <c r="AN71" s="8"/>
      <c r="AO71" s="8"/>
      <c r="AP71" s="18">
        <v>43972</v>
      </c>
      <c r="AQ71" s="10" t="s">
        <v>195</v>
      </c>
      <c r="AR71" s="9" t="s">
        <v>40</v>
      </c>
    </row>
    <row r="72" spans="1:44" ht="89.25" customHeight="1" x14ac:dyDescent="0.2">
      <c r="A72" s="2" t="s">
        <v>383</v>
      </c>
      <c r="B72" s="7" t="s">
        <v>384</v>
      </c>
      <c r="C72" s="31" t="s">
        <v>56</v>
      </c>
      <c r="D72" s="11" t="s">
        <v>229</v>
      </c>
      <c r="E72" s="32" t="s">
        <v>465</v>
      </c>
      <c r="F72" s="20" t="s">
        <v>466</v>
      </c>
      <c r="G72" s="3" t="s">
        <v>385</v>
      </c>
      <c r="H72" s="4" t="s">
        <v>386</v>
      </c>
      <c r="I72" s="33">
        <v>467184759</v>
      </c>
      <c r="J72" s="38">
        <v>0</v>
      </c>
      <c r="K72" s="38">
        <v>0</v>
      </c>
      <c r="L72" s="38">
        <v>467184759</v>
      </c>
      <c r="M72" s="38"/>
      <c r="N72" s="38"/>
      <c r="O72" s="38"/>
      <c r="P72" s="38"/>
      <c r="Q72" s="38">
        <f t="shared" si="11"/>
        <v>467184759</v>
      </c>
      <c r="R72" s="38">
        <v>467184759</v>
      </c>
      <c r="S72" s="38">
        <f t="shared" si="18"/>
        <v>0</v>
      </c>
      <c r="T72" s="36">
        <f t="shared" si="19"/>
        <v>1</v>
      </c>
      <c r="U72" s="38">
        <f t="shared" si="12"/>
        <v>155728253</v>
      </c>
      <c r="V72" s="38">
        <f t="shared" si="13"/>
        <v>0</v>
      </c>
      <c r="W72" s="38">
        <f t="shared" si="20"/>
        <v>0</v>
      </c>
      <c r="X72" s="15">
        <v>43937</v>
      </c>
      <c r="Y72" s="15">
        <v>44028</v>
      </c>
      <c r="Z72" s="15">
        <v>44028</v>
      </c>
      <c r="AA72" s="37">
        <f t="shared" si="17"/>
        <v>0</v>
      </c>
      <c r="AB72" s="13">
        <f t="shared" si="14"/>
        <v>66</v>
      </c>
      <c r="AC72" s="13">
        <f t="shared" si="15"/>
        <v>3</v>
      </c>
      <c r="AD72" s="19">
        <v>44013</v>
      </c>
      <c r="AE72" s="13">
        <f t="shared" si="16"/>
        <v>0</v>
      </c>
      <c r="AF72" s="19"/>
      <c r="AG72" s="13">
        <v>9320</v>
      </c>
      <c r="AH72" s="7">
        <v>1863</v>
      </c>
      <c r="AI72" s="14">
        <v>196020</v>
      </c>
      <c r="AJ72" s="17">
        <v>43941</v>
      </c>
      <c r="AK72" s="9" t="s">
        <v>387</v>
      </c>
      <c r="AL72" s="8">
        <v>43950</v>
      </c>
      <c r="AM72" s="17" t="s">
        <v>724</v>
      </c>
      <c r="AN72" s="9" t="s">
        <v>1386</v>
      </c>
      <c r="AO72" s="8"/>
      <c r="AP72" s="18">
        <v>43950</v>
      </c>
      <c r="AQ72" s="10" t="s">
        <v>388</v>
      </c>
      <c r="AR72" s="9" t="s">
        <v>40</v>
      </c>
    </row>
    <row r="73" spans="1:44" ht="89.25" customHeight="1" x14ac:dyDescent="0.2">
      <c r="A73" s="2" t="s">
        <v>413</v>
      </c>
      <c r="B73" s="7" t="s">
        <v>845</v>
      </c>
      <c r="C73" s="31" t="s">
        <v>218</v>
      </c>
      <c r="D73" s="11" t="s">
        <v>338</v>
      </c>
      <c r="E73" s="32" t="s">
        <v>468</v>
      </c>
      <c r="F73" s="20" t="s">
        <v>469</v>
      </c>
      <c r="G73" s="3" t="s">
        <v>467</v>
      </c>
      <c r="H73" s="4" t="s">
        <v>414</v>
      </c>
      <c r="I73" s="33">
        <v>652942950</v>
      </c>
      <c r="J73" s="38">
        <v>0</v>
      </c>
      <c r="K73" s="38">
        <v>82942950</v>
      </c>
      <c r="L73" s="38">
        <f>652942950-82942950</f>
        <v>570000000</v>
      </c>
      <c r="M73" s="38"/>
      <c r="N73" s="38"/>
      <c r="O73" s="38"/>
      <c r="P73" s="38"/>
      <c r="Q73" s="38">
        <f t="shared" si="11"/>
        <v>570000000</v>
      </c>
      <c r="R73" s="38">
        <v>570000000</v>
      </c>
      <c r="S73" s="38">
        <f t="shared" si="18"/>
        <v>0</v>
      </c>
      <c r="T73" s="36">
        <f t="shared" si="19"/>
        <v>1</v>
      </c>
      <c r="U73" s="38">
        <f t="shared" si="12"/>
        <v>71250000</v>
      </c>
      <c r="V73" s="38">
        <f t="shared" si="13"/>
        <v>356250000</v>
      </c>
      <c r="W73" s="38">
        <f t="shared" si="20"/>
        <v>-356250000</v>
      </c>
      <c r="X73" s="15">
        <v>43941</v>
      </c>
      <c r="Y73" s="15">
        <v>44196</v>
      </c>
      <c r="Z73" s="15">
        <v>44196</v>
      </c>
      <c r="AA73" s="37">
        <f t="shared" si="17"/>
        <v>0</v>
      </c>
      <c r="AB73" s="13">
        <f t="shared" si="14"/>
        <v>184</v>
      </c>
      <c r="AC73" s="13">
        <f t="shared" si="15"/>
        <v>8</v>
      </c>
      <c r="AD73" s="19">
        <v>44013</v>
      </c>
      <c r="AE73" s="13">
        <f t="shared" si="16"/>
        <v>5</v>
      </c>
      <c r="AF73" s="19"/>
      <c r="AG73" s="13">
        <v>46120</v>
      </c>
      <c r="AH73" s="7">
        <v>461</v>
      </c>
      <c r="AI73" s="14">
        <v>196620</v>
      </c>
      <c r="AJ73" s="17">
        <v>43944</v>
      </c>
      <c r="AK73" s="9" t="s">
        <v>415</v>
      </c>
      <c r="AL73" s="8">
        <v>43955</v>
      </c>
      <c r="AM73" s="17" t="s">
        <v>725</v>
      </c>
      <c r="AN73" s="8"/>
      <c r="AO73" s="8"/>
      <c r="AP73" s="18">
        <v>43956</v>
      </c>
      <c r="AQ73" s="10" t="s">
        <v>412</v>
      </c>
      <c r="AR73" s="9" t="s">
        <v>75</v>
      </c>
    </row>
    <row r="74" spans="1:44" ht="89.25" customHeight="1" x14ac:dyDescent="0.2">
      <c r="A74" s="2" t="s">
        <v>416</v>
      </c>
      <c r="B74" s="7" t="s">
        <v>845</v>
      </c>
      <c r="C74" s="31" t="s">
        <v>218</v>
      </c>
      <c r="D74" s="11" t="s">
        <v>338</v>
      </c>
      <c r="E74" s="32" t="s">
        <v>468</v>
      </c>
      <c r="F74" s="20" t="s">
        <v>469</v>
      </c>
      <c r="G74" s="3" t="s">
        <v>409</v>
      </c>
      <c r="H74" s="4" t="s">
        <v>414</v>
      </c>
      <c r="I74" s="33">
        <v>220000000</v>
      </c>
      <c r="J74" s="38">
        <v>0</v>
      </c>
      <c r="K74" s="38">
        <v>0</v>
      </c>
      <c r="L74" s="38">
        <v>220000000</v>
      </c>
      <c r="M74" s="38"/>
      <c r="N74" s="38"/>
      <c r="O74" s="38"/>
      <c r="P74" s="38"/>
      <c r="Q74" s="38">
        <f t="shared" si="11"/>
        <v>220000000</v>
      </c>
      <c r="R74" s="38">
        <v>220000000</v>
      </c>
      <c r="S74" s="38">
        <f t="shared" si="18"/>
        <v>0</v>
      </c>
      <c r="T74" s="36">
        <f t="shared" si="19"/>
        <v>1</v>
      </c>
      <c r="U74" s="38">
        <f t="shared" si="12"/>
        <v>27500000</v>
      </c>
      <c r="V74" s="38">
        <f t="shared" si="13"/>
        <v>137500000</v>
      </c>
      <c r="W74" s="38">
        <f t="shared" si="20"/>
        <v>-137500000</v>
      </c>
      <c r="X74" s="15">
        <v>43941</v>
      </c>
      <c r="Y74" s="15">
        <v>44196</v>
      </c>
      <c r="Z74" s="15">
        <v>44196</v>
      </c>
      <c r="AA74" s="37">
        <f t="shared" si="17"/>
        <v>0</v>
      </c>
      <c r="AB74" s="13">
        <f t="shared" si="14"/>
        <v>184</v>
      </c>
      <c r="AC74" s="13">
        <f t="shared" si="15"/>
        <v>8</v>
      </c>
      <c r="AD74" s="19">
        <v>44013</v>
      </c>
      <c r="AE74" s="13">
        <f t="shared" si="16"/>
        <v>5</v>
      </c>
      <c r="AF74" s="19"/>
      <c r="AG74" s="13">
        <v>46120</v>
      </c>
      <c r="AH74" s="7">
        <v>461</v>
      </c>
      <c r="AI74" s="14">
        <v>196520</v>
      </c>
      <c r="AJ74" s="17">
        <v>43944</v>
      </c>
      <c r="AK74" s="9" t="s">
        <v>417</v>
      </c>
      <c r="AL74" s="8">
        <v>43955</v>
      </c>
      <c r="AM74" s="17" t="s">
        <v>725</v>
      </c>
      <c r="AN74" s="8"/>
      <c r="AO74" s="8"/>
      <c r="AP74" s="18">
        <v>43958</v>
      </c>
      <c r="AQ74" s="10" t="s">
        <v>412</v>
      </c>
      <c r="AR74" s="9" t="s">
        <v>75</v>
      </c>
    </row>
    <row r="75" spans="1:44" ht="89.25" customHeight="1" x14ac:dyDescent="0.2">
      <c r="A75" s="2" t="s">
        <v>397</v>
      </c>
      <c r="B75" s="7" t="s">
        <v>204</v>
      </c>
      <c r="C75" s="31" t="s">
        <v>76</v>
      </c>
      <c r="D75" s="11" t="s">
        <v>69</v>
      </c>
      <c r="E75" s="32" t="s">
        <v>470</v>
      </c>
      <c r="F75" s="20" t="s">
        <v>471</v>
      </c>
      <c r="G75" s="3" t="s">
        <v>399</v>
      </c>
      <c r="H75" s="4" t="s">
        <v>400</v>
      </c>
      <c r="I75" s="33">
        <v>199823126</v>
      </c>
      <c r="J75" s="38">
        <v>0</v>
      </c>
      <c r="K75" s="38">
        <v>0</v>
      </c>
      <c r="L75" s="38">
        <v>199823126</v>
      </c>
      <c r="M75" s="38"/>
      <c r="N75" s="38"/>
      <c r="O75" s="38"/>
      <c r="P75" s="38"/>
      <c r="Q75" s="38">
        <f t="shared" si="11"/>
        <v>199823126</v>
      </c>
      <c r="R75" s="38">
        <v>60880991</v>
      </c>
      <c r="S75" s="38">
        <f t="shared" si="18"/>
        <v>138942135</v>
      </c>
      <c r="T75" s="36">
        <f t="shared" si="19"/>
        <v>0.30467439989903872</v>
      </c>
      <c r="U75" s="38">
        <f t="shared" si="12"/>
        <v>12176198.199999999</v>
      </c>
      <c r="V75" s="38">
        <f t="shared" si="13"/>
        <v>24352396.399999999</v>
      </c>
      <c r="W75" s="38">
        <f t="shared" si="20"/>
        <v>114589738.59999999</v>
      </c>
      <c r="X75" s="15">
        <v>43942</v>
      </c>
      <c r="Y75" s="15">
        <v>44104</v>
      </c>
      <c r="Z75" s="15">
        <v>44104</v>
      </c>
      <c r="AA75" s="37">
        <f t="shared" si="17"/>
        <v>0</v>
      </c>
      <c r="AB75" s="13">
        <f t="shared" si="14"/>
        <v>117</v>
      </c>
      <c r="AC75" s="13">
        <f t="shared" si="15"/>
        <v>5</v>
      </c>
      <c r="AD75" s="19">
        <v>44013</v>
      </c>
      <c r="AE75" s="13">
        <f t="shared" si="16"/>
        <v>2</v>
      </c>
      <c r="AF75" s="15" t="s">
        <v>704</v>
      </c>
      <c r="AG75" s="13">
        <v>24820</v>
      </c>
      <c r="AH75" s="7">
        <v>1876</v>
      </c>
      <c r="AI75" s="14">
        <v>197120</v>
      </c>
      <c r="AJ75" s="17">
        <v>43945</v>
      </c>
      <c r="AK75" s="9" t="s">
        <v>401</v>
      </c>
      <c r="AL75" s="8">
        <v>43950</v>
      </c>
      <c r="AM75" s="17" t="s">
        <v>724</v>
      </c>
      <c r="AN75" s="8"/>
      <c r="AO75" s="8"/>
      <c r="AP75" s="18">
        <v>43950</v>
      </c>
      <c r="AQ75" s="10" t="s">
        <v>402</v>
      </c>
      <c r="AR75" s="9" t="s">
        <v>40</v>
      </c>
    </row>
    <row r="76" spans="1:44" ht="89.25" customHeight="1" x14ac:dyDescent="0.2">
      <c r="A76" s="2" t="s">
        <v>566</v>
      </c>
      <c r="B76" s="7" t="s">
        <v>621</v>
      </c>
      <c r="C76" s="31" t="s">
        <v>433</v>
      </c>
      <c r="D76" s="11" t="s">
        <v>69</v>
      </c>
      <c r="E76" s="32" t="s">
        <v>588</v>
      </c>
      <c r="F76" s="20" t="s">
        <v>589</v>
      </c>
      <c r="G76" s="3" t="s">
        <v>567</v>
      </c>
      <c r="H76" s="4" t="s">
        <v>568</v>
      </c>
      <c r="I76" s="33">
        <v>57000000</v>
      </c>
      <c r="J76" s="38">
        <v>0</v>
      </c>
      <c r="K76" s="38">
        <v>0</v>
      </c>
      <c r="L76" s="38">
        <v>57000000</v>
      </c>
      <c r="M76" s="38"/>
      <c r="N76" s="38"/>
      <c r="O76" s="38"/>
      <c r="P76" s="38"/>
      <c r="Q76" s="38">
        <f t="shared" si="11"/>
        <v>57000000</v>
      </c>
      <c r="R76" s="38">
        <v>22211000</v>
      </c>
      <c r="S76" s="38">
        <f t="shared" si="18"/>
        <v>34789000</v>
      </c>
      <c r="T76" s="36">
        <f t="shared" si="19"/>
        <v>0.38966666666666666</v>
      </c>
      <c r="U76" s="38">
        <f t="shared" si="12"/>
        <v>2776375</v>
      </c>
      <c r="V76" s="38">
        <f t="shared" si="13"/>
        <v>13881875</v>
      </c>
      <c r="W76" s="38">
        <f t="shared" si="20"/>
        <v>20907125</v>
      </c>
      <c r="X76" s="15">
        <v>43945</v>
      </c>
      <c r="Y76" s="15">
        <v>44196</v>
      </c>
      <c r="Z76" s="15">
        <v>44196</v>
      </c>
      <c r="AA76" s="37">
        <f t="shared" si="17"/>
        <v>0</v>
      </c>
      <c r="AB76" s="13">
        <f t="shared" si="14"/>
        <v>180</v>
      </c>
      <c r="AC76" s="13">
        <f t="shared" si="15"/>
        <v>8</v>
      </c>
      <c r="AD76" s="19">
        <v>44013</v>
      </c>
      <c r="AE76" s="13">
        <f t="shared" si="16"/>
        <v>5</v>
      </c>
      <c r="AF76" s="19"/>
      <c r="AG76" s="13">
        <v>27420</v>
      </c>
      <c r="AH76" s="7">
        <v>1886</v>
      </c>
      <c r="AI76" s="14">
        <v>198220</v>
      </c>
      <c r="AJ76" s="17">
        <v>43950</v>
      </c>
      <c r="AK76" s="9" t="s">
        <v>570</v>
      </c>
      <c r="AL76" s="8">
        <v>43970</v>
      </c>
      <c r="AM76" s="17" t="s">
        <v>725</v>
      </c>
      <c r="AN76" s="8"/>
      <c r="AO76" s="8"/>
      <c r="AP76" s="18">
        <v>43972</v>
      </c>
      <c r="AQ76" s="10" t="s">
        <v>569</v>
      </c>
      <c r="AR76" s="9" t="s">
        <v>75</v>
      </c>
    </row>
    <row r="77" spans="1:44" ht="89.25" customHeight="1" x14ac:dyDescent="0.2">
      <c r="A77" s="2" t="s">
        <v>403</v>
      </c>
      <c r="B77" s="7" t="s">
        <v>204</v>
      </c>
      <c r="C77" s="31" t="s">
        <v>111</v>
      </c>
      <c r="D77" s="11" t="s">
        <v>69</v>
      </c>
      <c r="E77" s="32" t="s">
        <v>472</v>
      </c>
      <c r="F77" s="20" t="s">
        <v>473</v>
      </c>
      <c r="G77" s="3" t="s">
        <v>404</v>
      </c>
      <c r="H77" s="4" t="s">
        <v>405</v>
      </c>
      <c r="I77" s="33">
        <v>80000000</v>
      </c>
      <c r="J77" s="38">
        <v>0</v>
      </c>
      <c r="K77" s="38">
        <v>0</v>
      </c>
      <c r="L77" s="38">
        <v>80000000</v>
      </c>
      <c r="M77" s="38"/>
      <c r="N77" s="38"/>
      <c r="O77" s="38"/>
      <c r="P77" s="38"/>
      <c r="Q77" s="38">
        <f t="shared" si="11"/>
        <v>80000000</v>
      </c>
      <c r="R77" s="38">
        <v>49099043</v>
      </c>
      <c r="S77" s="38">
        <f t="shared" si="18"/>
        <v>30900957</v>
      </c>
      <c r="T77" s="36">
        <f t="shared" si="19"/>
        <v>0.6137380375</v>
      </c>
      <c r="U77" s="38">
        <f t="shared" si="12"/>
        <v>6137380.375</v>
      </c>
      <c r="V77" s="38">
        <f t="shared" si="13"/>
        <v>30686901.875</v>
      </c>
      <c r="W77" s="38">
        <f t="shared" si="20"/>
        <v>214055.125</v>
      </c>
      <c r="X77" s="15">
        <v>43948</v>
      </c>
      <c r="Y77" s="15">
        <v>44196</v>
      </c>
      <c r="Z77" s="15">
        <v>44196</v>
      </c>
      <c r="AA77" s="37">
        <f t="shared" si="17"/>
        <v>0</v>
      </c>
      <c r="AB77" s="13">
        <f t="shared" si="14"/>
        <v>179</v>
      </c>
      <c r="AC77" s="13">
        <f t="shared" si="15"/>
        <v>8</v>
      </c>
      <c r="AD77" s="19">
        <v>44013</v>
      </c>
      <c r="AE77" s="13">
        <f t="shared" si="16"/>
        <v>5</v>
      </c>
      <c r="AF77" s="19"/>
      <c r="AG77" s="13">
        <v>27720</v>
      </c>
      <c r="AH77" s="7">
        <v>1882</v>
      </c>
      <c r="AI77" s="14">
        <v>197920</v>
      </c>
      <c r="AJ77" s="17">
        <v>43948</v>
      </c>
      <c r="AK77" s="9" t="s">
        <v>406</v>
      </c>
      <c r="AL77" s="8">
        <v>43948</v>
      </c>
      <c r="AM77" s="17" t="s">
        <v>725</v>
      </c>
      <c r="AN77" s="8"/>
      <c r="AO77" s="8"/>
      <c r="AP77" s="18"/>
      <c r="AQ77" s="10" t="s">
        <v>407</v>
      </c>
      <c r="AR77" s="9" t="s">
        <v>40</v>
      </c>
    </row>
    <row r="78" spans="1:44" ht="89.25" customHeight="1" x14ac:dyDescent="0.2">
      <c r="A78" s="2" t="s">
        <v>449</v>
      </c>
      <c r="B78" s="7" t="s">
        <v>204</v>
      </c>
      <c r="C78" s="31" t="s">
        <v>127</v>
      </c>
      <c r="D78" s="11" t="s">
        <v>69</v>
      </c>
      <c r="E78" s="32" t="s">
        <v>474</v>
      </c>
      <c r="F78" s="20" t="s">
        <v>475</v>
      </c>
      <c r="G78" s="3" t="s">
        <v>450</v>
      </c>
      <c r="H78" s="4" t="s">
        <v>451</v>
      </c>
      <c r="I78" s="33">
        <v>91100000</v>
      </c>
      <c r="J78" s="38">
        <v>0</v>
      </c>
      <c r="K78" s="38">
        <v>0</v>
      </c>
      <c r="L78" s="38">
        <v>91100000</v>
      </c>
      <c r="M78" s="38"/>
      <c r="N78" s="38"/>
      <c r="O78" s="38"/>
      <c r="P78" s="38"/>
      <c r="Q78" s="38">
        <f t="shared" si="11"/>
        <v>91100000</v>
      </c>
      <c r="R78" s="38">
        <v>44800000</v>
      </c>
      <c r="S78" s="38">
        <f t="shared" si="18"/>
        <v>46300000</v>
      </c>
      <c r="T78" s="36">
        <f t="shared" si="19"/>
        <v>0.49176728869374314</v>
      </c>
      <c r="U78" s="38">
        <f t="shared" si="12"/>
        <v>5600000</v>
      </c>
      <c r="V78" s="38">
        <f t="shared" si="13"/>
        <v>28000000</v>
      </c>
      <c r="W78" s="38">
        <f t="shared" si="20"/>
        <v>18300000</v>
      </c>
      <c r="X78" s="15">
        <v>43948</v>
      </c>
      <c r="Y78" s="15">
        <v>44196</v>
      </c>
      <c r="Z78" s="15">
        <v>44196</v>
      </c>
      <c r="AA78" s="37">
        <f t="shared" si="17"/>
        <v>0</v>
      </c>
      <c r="AB78" s="13">
        <f t="shared" si="14"/>
        <v>179</v>
      </c>
      <c r="AC78" s="13">
        <f t="shared" si="15"/>
        <v>8</v>
      </c>
      <c r="AD78" s="19">
        <v>44013</v>
      </c>
      <c r="AE78" s="13">
        <f t="shared" si="16"/>
        <v>5</v>
      </c>
      <c r="AF78" s="19"/>
      <c r="AG78" s="13">
        <v>31620</v>
      </c>
      <c r="AH78" s="7">
        <v>1896</v>
      </c>
      <c r="AI78" s="14">
        <v>199320</v>
      </c>
      <c r="AJ78" s="17">
        <v>43951</v>
      </c>
      <c r="AK78" s="9" t="s">
        <v>452</v>
      </c>
      <c r="AL78" s="8">
        <v>43955</v>
      </c>
      <c r="AM78" s="17" t="s">
        <v>725</v>
      </c>
      <c r="AN78" s="8"/>
      <c r="AO78" s="8"/>
      <c r="AP78" s="18">
        <v>43956</v>
      </c>
      <c r="AQ78" s="10" t="s">
        <v>145</v>
      </c>
      <c r="AR78" s="9" t="s">
        <v>75</v>
      </c>
    </row>
    <row r="79" spans="1:44" ht="89.25" customHeight="1" x14ac:dyDescent="0.2">
      <c r="A79" s="2" t="s">
        <v>389</v>
      </c>
      <c r="B79" s="7" t="s">
        <v>204</v>
      </c>
      <c r="C79" s="31" t="s">
        <v>68</v>
      </c>
      <c r="D79" s="11" t="s">
        <v>69</v>
      </c>
      <c r="E79" s="32" t="s">
        <v>476</v>
      </c>
      <c r="F79" s="20" t="s">
        <v>477</v>
      </c>
      <c r="G79" s="3" t="s">
        <v>398</v>
      </c>
      <c r="H79" s="4" t="s">
        <v>390</v>
      </c>
      <c r="I79" s="33">
        <v>6200000</v>
      </c>
      <c r="J79" s="38">
        <v>0</v>
      </c>
      <c r="K79" s="38">
        <v>0</v>
      </c>
      <c r="L79" s="38">
        <v>6200000</v>
      </c>
      <c r="M79" s="38"/>
      <c r="N79" s="38"/>
      <c r="O79" s="38"/>
      <c r="P79" s="38"/>
      <c r="Q79" s="38">
        <f t="shared" ref="Q79:Q108" si="21">SUM(L79:P79)</f>
        <v>6200000</v>
      </c>
      <c r="R79" s="38">
        <v>6200000</v>
      </c>
      <c r="S79" s="38">
        <f t="shared" si="18"/>
        <v>0</v>
      </c>
      <c r="T79" s="36">
        <f t="shared" si="19"/>
        <v>1</v>
      </c>
      <c r="U79" s="38">
        <f t="shared" si="12"/>
        <v>775000</v>
      </c>
      <c r="V79" s="38">
        <f t="shared" si="13"/>
        <v>3875000</v>
      </c>
      <c r="W79" s="38">
        <f t="shared" si="20"/>
        <v>-3875000</v>
      </c>
      <c r="X79" s="15">
        <v>43949</v>
      </c>
      <c r="Y79" s="15">
        <v>44196</v>
      </c>
      <c r="Z79" s="15">
        <v>44196</v>
      </c>
      <c r="AA79" s="37">
        <f t="shared" si="17"/>
        <v>0</v>
      </c>
      <c r="AB79" s="13">
        <f t="shared" si="14"/>
        <v>178</v>
      </c>
      <c r="AC79" s="13">
        <f t="shared" si="15"/>
        <v>8</v>
      </c>
      <c r="AD79" s="19">
        <v>44013</v>
      </c>
      <c r="AE79" s="13">
        <f t="shared" si="16"/>
        <v>5</v>
      </c>
      <c r="AF79" s="19"/>
      <c r="AG79" s="13">
        <v>26320</v>
      </c>
      <c r="AH79" s="7">
        <v>263</v>
      </c>
      <c r="AI79" s="14">
        <v>198320</v>
      </c>
      <c r="AJ79" s="17">
        <v>43950</v>
      </c>
      <c r="AK79" s="9" t="s">
        <v>391</v>
      </c>
      <c r="AL79" s="8">
        <v>43950</v>
      </c>
      <c r="AM79" s="17" t="s">
        <v>725</v>
      </c>
      <c r="AN79" s="8"/>
      <c r="AO79" s="8"/>
      <c r="AP79" s="18"/>
      <c r="AQ79" s="10" t="s">
        <v>202</v>
      </c>
      <c r="AR79" s="9" t="s">
        <v>117</v>
      </c>
    </row>
    <row r="80" spans="1:44" ht="89.25" customHeight="1" x14ac:dyDescent="0.2">
      <c r="A80" s="2" t="s">
        <v>453</v>
      </c>
      <c r="B80" s="7" t="s">
        <v>204</v>
      </c>
      <c r="C80" s="31" t="s">
        <v>127</v>
      </c>
      <c r="D80" s="11" t="s">
        <v>69</v>
      </c>
      <c r="E80" s="32" t="s">
        <v>474</v>
      </c>
      <c r="F80" s="20" t="s">
        <v>475</v>
      </c>
      <c r="G80" s="3" t="s">
        <v>210</v>
      </c>
      <c r="H80" s="4" t="s">
        <v>451</v>
      </c>
      <c r="I80" s="33">
        <v>284100000</v>
      </c>
      <c r="J80" s="38">
        <v>0</v>
      </c>
      <c r="K80" s="38">
        <v>0</v>
      </c>
      <c r="L80" s="38">
        <v>284100000</v>
      </c>
      <c r="M80" s="38"/>
      <c r="N80" s="38"/>
      <c r="O80" s="38"/>
      <c r="P80" s="38"/>
      <c r="Q80" s="38">
        <f t="shared" si="21"/>
        <v>284100000</v>
      </c>
      <c r="R80" s="38">
        <v>184070000</v>
      </c>
      <c r="S80" s="38">
        <f t="shared" si="18"/>
        <v>100030000</v>
      </c>
      <c r="T80" s="36">
        <f t="shared" si="19"/>
        <v>0.64790566701865537</v>
      </c>
      <c r="U80" s="38">
        <f t="shared" si="12"/>
        <v>23008750</v>
      </c>
      <c r="V80" s="38">
        <f t="shared" si="13"/>
        <v>115043750</v>
      </c>
      <c r="W80" s="38">
        <f t="shared" si="20"/>
        <v>-15013750</v>
      </c>
      <c r="X80" s="15">
        <v>43948</v>
      </c>
      <c r="Y80" s="15">
        <v>44196</v>
      </c>
      <c r="Z80" s="15">
        <v>44196</v>
      </c>
      <c r="AA80" s="37">
        <f t="shared" si="17"/>
        <v>0</v>
      </c>
      <c r="AB80" s="13">
        <f t="shared" si="14"/>
        <v>179</v>
      </c>
      <c r="AC80" s="13">
        <f t="shared" si="15"/>
        <v>8</v>
      </c>
      <c r="AD80" s="19">
        <v>44013</v>
      </c>
      <c r="AE80" s="13">
        <f t="shared" si="16"/>
        <v>5</v>
      </c>
      <c r="AF80" s="19"/>
      <c r="AG80" s="13">
        <v>31620</v>
      </c>
      <c r="AH80" s="7">
        <v>1894</v>
      </c>
      <c r="AI80" s="14">
        <v>199120</v>
      </c>
      <c r="AJ80" s="17">
        <v>43951</v>
      </c>
      <c r="AK80" s="9" t="s">
        <v>454</v>
      </c>
      <c r="AL80" s="8">
        <v>43956</v>
      </c>
      <c r="AM80" s="17" t="s">
        <v>725</v>
      </c>
      <c r="AN80" s="8"/>
      <c r="AO80" s="8"/>
      <c r="AP80" s="18">
        <v>43958</v>
      </c>
      <c r="AQ80" s="10" t="s">
        <v>145</v>
      </c>
      <c r="AR80" s="9" t="s">
        <v>75</v>
      </c>
    </row>
    <row r="81" spans="1:44" ht="89.25" customHeight="1" x14ac:dyDescent="0.2">
      <c r="A81" s="2" t="s">
        <v>483</v>
      </c>
      <c r="B81" s="7" t="s">
        <v>621</v>
      </c>
      <c r="C81" s="31" t="s">
        <v>431</v>
      </c>
      <c r="D81" s="11" t="s">
        <v>147</v>
      </c>
      <c r="E81" s="32" t="s">
        <v>534</v>
      </c>
      <c r="F81" s="20" t="s">
        <v>533</v>
      </c>
      <c r="G81" s="3" t="s">
        <v>484</v>
      </c>
      <c r="H81" s="4" t="s">
        <v>485</v>
      </c>
      <c r="I81" s="33">
        <v>28903315</v>
      </c>
      <c r="J81" s="38">
        <v>0</v>
      </c>
      <c r="K81" s="38">
        <v>0</v>
      </c>
      <c r="L81" s="38">
        <v>28903315</v>
      </c>
      <c r="M81" s="38"/>
      <c r="N81" s="38"/>
      <c r="O81" s="38"/>
      <c r="P81" s="38"/>
      <c r="Q81" s="38">
        <f t="shared" si="21"/>
        <v>28903315</v>
      </c>
      <c r="R81" s="38">
        <v>21033845</v>
      </c>
      <c r="S81" s="38">
        <f t="shared" si="18"/>
        <v>7869470</v>
      </c>
      <c r="T81" s="36">
        <f t="shared" si="19"/>
        <v>0.72773123082940483</v>
      </c>
      <c r="U81" s="38">
        <f t="shared" si="12"/>
        <v>2629230.625</v>
      </c>
      <c r="V81" s="38">
        <f t="shared" si="13"/>
        <v>13146153.125</v>
      </c>
      <c r="W81" s="38">
        <f t="shared" si="20"/>
        <v>-5276683.125</v>
      </c>
      <c r="X81" s="15">
        <v>43949</v>
      </c>
      <c r="Y81" s="15">
        <v>44196</v>
      </c>
      <c r="Z81" s="15">
        <v>44196</v>
      </c>
      <c r="AA81" s="37">
        <f t="shared" si="17"/>
        <v>0</v>
      </c>
      <c r="AB81" s="13">
        <f t="shared" si="14"/>
        <v>178</v>
      </c>
      <c r="AC81" s="13">
        <f t="shared" si="15"/>
        <v>8</v>
      </c>
      <c r="AD81" s="19">
        <v>44013</v>
      </c>
      <c r="AE81" s="13">
        <f t="shared" si="16"/>
        <v>5</v>
      </c>
      <c r="AF81" s="19"/>
      <c r="AG81" s="13">
        <v>20320</v>
      </c>
      <c r="AH81" s="7">
        <v>1892</v>
      </c>
      <c r="AI81" s="14">
        <v>198920</v>
      </c>
      <c r="AJ81" s="17">
        <v>43950</v>
      </c>
      <c r="AK81" s="9" t="s">
        <v>486</v>
      </c>
      <c r="AL81" s="8">
        <v>43955</v>
      </c>
      <c r="AM81" s="17" t="s">
        <v>725</v>
      </c>
      <c r="AN81" s="8"/>
      <c r="AO81" s="8"/>
      <c r="AP81" s="18">
        <v>43956</v>
      </c>
      <c r="AQ81" s="10" t="s">
        <v>188</v>
      </c>
      <c r="AR81" s="9" t="s">
        <v>40</v>
      </c>
    </row>
    <row r="82" spans="1:44" ht="89.25" customHeight="1" x14ac:dyDescent="0.2">
      <c r="A82" s="2" t="s">
        <v>478</v>
      </c>
      <c r="B82" s="7" t="s">
        <v>621</v>
      </c>
      <c r="C82" s="31" t="s">
        <v>245</v>
      </c>
      <c r="D82" s="11" t="s">
        <v>479</v>
      </c>
      <c r="E82" s="32" t="s">
        <v>540</v>
      </c>
      <c r="F82" s="20" t="s">
        <v>539</v>
      </c>
      <c r="G82" s="3" t="s">
        <v>480</v>
      </c>
      <c r="H82" s="4" t="s">
        <v>481</v>
      </c>
      <c r="I82" s="33">
        <v>29807575</v>
      </c>
      <c r="J82" s="38">
        <v>0</v>
      </c>
      <c r="K82" s="38">
        <v>0</v>
      </c>
      <c r="L82" s="38">
        <v>29807575</v>
      </c>
      <c r="M82" s="38"/>
      <c r="N82" s="38"/>
      <c r="O82" s="38"/>
      <c r="P82" s="38"/>
      <c r="Q82" s="38">
        <f t="shared" si="21"/>
        <v>29807575</v>
      </c>
      <c r="R82" s="38">
        <v>29807575</v>
      </c>
      <c r="S82" s="38">
        <f t="shared" si="18"/>
        <v>0</v>
      </c>
      <c r="T82" s="36">
        <f t="shared" si="19"/>
        <v>1</v>
      </c>
      <c r="U82" s="38">
        <f t="shared" si="12"/>
        <v>7451893.75</v>
      </c>
      <c r="V82" s="38">
        <f t="shared" si="13"/>
        <v>7451893.75</v>
      </c>
      <c r="W82" s="38">
        <f t="shared" si="20"/>
        <v>-7451893.75</v>
      </c>
      <c r="X82" s="15">
        <v>43949</v>
      </c>
      <c r="Y82" s="15">
        <v>44073</v>
      </c>
      <c r="Z82" s="15">
        <v>44073</v>
      </c>
      <c r="AA82" s="37">
        <f t="shared" si="17"/>
        <v>0</v>
      </c>
      <c r="AB82" s="13">
        <f t="shared" si="14"/>
        <v>89</v>
      </c>
      <c r="AC82" s="13">
        <f t="shared" si="15"/>
        <v>4</v>
      </c>
      <c r="AD82" s="19">
        <v>44013</v>
      </c>
      <c r="AE82" s="13">
        <f t="shared" si="16"/>
        <v>1</v>
      </c>
      <c r="AF82" s="19"/>
      <c r="AG82" s="13">
        <v>30020</v>
      </c>
      <c r="AH82" s="7">
        <v>1891</v>
      </c>
      <c r="AI82" s="14">
        <v>198720</v>
      </c>
      <c r="AJ82" s="17">
        <v>43950</v>
      </c>
      <c r="AK82" s="9" t="s">
        <v>482</v>
      </c>
      <c r="AL82" s="8">
        <v>43951</v>
      </c>
      <c r="AM82" s="17" t="s">
        <v>724</v>
      </c>
      <c r="AN82" s="9" t="s">
        <v>1450</v>
      </c>
      <c r="AO82" s="8"/>
      <c r="AP82" s="18">
        <v>43956</v>
      </c>
      <c r="AQ82" s="10" t="s">
        <v>195</v>
      </c>
      <c r="AR82" s="9" t="s">
        <v>40</v>
      </c>
    </row>
    <row r="83" spans="1:44" ht="89.25" customHeight="1" x14ac:dyDescent="0.2">
      <c r="A83" s="2" t="s">
        <v>576</v>
      </c>
      <c r="B83" s="7" t="s">
        <v>621</v>
      </c>
      <c r="C83" s="31" t="s">
        <v>438</v>
      </c>
      <c r="D83" s="11" t="s">
        <v>69</v>
      </c>
      <c r="E83" s="32" t="s">
        <v>590</v>
      </c>
      <c r="F83" s="20" t="s">
        <v>591</v>
      </c>
      <c r="G83" s="3" t="s">
        <v>577</v>
      </c>
      <c r="H83" s="4" t="s">
        <v>578</v>
      </c>
      <c r="I83" s="33">
        <v>4395000</v>
      </c>
      <c r="J83" s="38">
        <v>0</v>
      </c>
      <c r="K83" s="38">
        <v>0</v>
      </c>
      <c r="L83" s="38">
        <v>4395000</v>
      </c>
      <c r="M83" s="38"/>
      <c r="N83" s="38"/>
      <c r="O83" s="38"/>
      <c r="P83" s="38"/>
      <c r="Q83" s="38">
        <f t="shared" si="21"/>
        <v>4395000</v>
      </c>
      <c r="R83" s="38">
        <v>4395000</v>
      </c>
      <c r="S83" s="38">
        <f t="shared" si="18"/>
        <v>0</v>
      </c>
      <c r="T83" s="36">
        <f t="shared" si="19"/>
        <v>1</v>
      </c>
      <c r="U83" s="38">
        <f t="shared" si="12"/>
        <v>549375</v>
      </c>
      <c r="V83" s="38">
        <f t="shared" si="13"/>
        <v>2746875</v>
      </c>
      <c r="W83" s="38">
        <f t="shared" si="20"/>
        <v>-2746875</v>
      </c>
      <c r="X83" s="15">
        <v>43949</v>
      </c>
      <c r="Y83" s="15">
        <v>44196</v>
      </c>
      <c r="Z83" s="15">
        <v>44196</v>
      </c>
      <c r="AA83" s="37">
        <f t="shared" si="17"/>
        <v>0</v>
      </c>
      <c r="AB83" s="13">
        <f t="shared" si="14"/>
        <v>178</v>
      </c>
      <c r="AC83" s="13">
        <f t="shared" si="15"/>
        <v>8</v>
      </c>
      <c r="AD83" s="19">
        <v>44013</v>
      </c>
      <c r="AE83" s="13">
        <f t="shared" si="16"/>
        <v>5</v>
      </c>
      <c r="AF83" s="19"/>
      <c r="AG83" s="13">
        <v>27520</v>
      </c>
      <c r="AH83" s="7">
        <v>2018</v>
      </c>
      <c r="AI83" s="14">
        <v>211520</v>
      </c>
      <c r="AJ83" s="17">
        <v>43965</v>
      </c>
      <c r="AK83" s="9" t="s">
        <v>579</v>
      </c>
      <c r="AL83" s="8">
        <v>43969</v>
      </c>
      <c r="AM83" s="17" t="s">
        <v>725</v>
      </c>
      <c r="AN83" s="8"/>
      <c r="AO83" s="8"/>
      <c r="AP83" s="18">
        <v>43970</v>
      </c>
      <c r="AQ83" s="10" t="s">
        <v>580</v>
      </c>
      <c r="AR83" s="9" t="s">
        <v>117</v>
      </c>
    </row>
    <row r="84" spans="1:44" ht="89.25" customHeight="1" x14ac:dyDescent="0.2">
      <c r="A84" s="2" t="s">
        <v>487</v>
      </c>
      <c r="B84" s="7" t="s">
        <v>621</v>
      </c>
      <c r="C84" s="31" t="s">
        <v>318</v>
      </c>
      <c r="D84" s="11" t="s">
        <v>69</v>
      </c>
      <c r="E84" s="32" t="s">
        <v>536</v>
      </c>
      <c r="F84" s="20" t="s">
        <v>535</v>
      </c>
      <c r="G84" s="3" t="s">
        <v>488</v>
      </c>
      <c r="H84" s="4" t="s">
        <v>489</v>
      </c>
      <c r="I84" s="33">
        <v>57057195</v>
      </c>
      <c r="J84" s="38">
        <v>28528000</v>
      </c>
      <c r="K84" s="38">
        <v>0</v>
      </c>
      <c r="L84" s="38">
        <f>57057195+28528000</f>
        <v>85585195</v>
      </c>
      <c r="M84" s="38"/>
      <c r="N84" s="38"/>
      <c r="O84" s="38"/>
      <c r="P84" s="38"/>
      <c r="Q84" s="38">
        <f t="shared" si="21"/>
        <v>85585195</v>
      </c>
      <c r="R84" s="38">
        <v>46282650</v>
      </c>
      <c r="S84" s="38">
        <f t="shared" si="18"/>
        <v>39302545</v>
      </c>
      <c r="T84" s="36">
        <f t="shared" si="19"/>
        <v>0.54077869425897784</v>
      </c>
      <c r="U84" s="38">
        <f t="shared" si="12"/>
        <v>5785331.25</v>
      </c>
      <c r="V84" s="38">
        <f t="shared" si="13"/>
        <v>28926656.25</v>
      </c>
      <c r="W84" s="38">
        <f t="shared" si="20"/>
        <v>10375888.75</v>
      </c>
      <c r="X84" s="15">
        <v>43951</v>
      </c>
      <c r="Y84" s="15">
        <v>44196</v>
      </c>
      <c r="Z84" s="15">
        <v>44196</v>
      </c>
      <c r="AA84" s="37">
        <f t="shared" si="17"/>
        <v>0</v>
      </c>
      <c r="AB84" s="13">
        <f t="shared" si="14"/>
        <v>176</v>
      </c>
      <c r="AC84" s="13">
        <f t="shared" si="15"/>
        <v>8</v>
      </c>
      <c r="AD84" s="19">
        <v>44013</v>
      </c>
      <c r="AE84" s="13">
        <f t="shared" si="16"/>
        <v>5</v>
      </c>
      <c r="AF84" s="15" t="s">
        <v>1394</v>
      </c>
      <c r="AG84" s="13">
        <v>22020</v>
      </c>
      <c r="AH84" s="7">
        <v>1904</v>
      </c>
      <c r="AI84" s="14">
        <v>200120</v>
      </c>
      <c r="AJ84" s="17">
        <v>43955</v>
      </c>
      <c r="AK84" s="9" t="s">
        <v>490</v>
      </c>
      <c r="AL84" s="8">
        <v>43959</v>
      </c>
      <c r="AM84" s="17" t="s">
        <v>725</v>
      </c>
      <c r="AN84" s="8"/>
      <c r="AO84" s="8"/>
      <c r="AP84" s="18">
        <v>43964</v>
      </c>
      <c r="AQ84" s="10" t="s">
        <v>491</v>
      </c>
      <c r="AR84" s="9" t="s">
        <v>117</v>
      </c>
    </row>
    <row r="85" spans="1:44" ht="89.25" customHeight="1" x14ac:dyDescent="0.2">
      <c r="A85" s="2" t="s">
        <v>518</v>
      </c>
      <c r="B85" s="7" t="s">
        <v>621</v>
      </c>
      <c r="C85" s="31" t="s">
        <v>337</v>
      </c>
      <c r="D85" s="11" t="s">
        <v>69</v>
      </c>
      <c r="E85" s="32" t="s">
        <v>538</v>
      </c>
      <c r="F85" s="20" t="s">
        <v>537</v>
      </c>
      <c r="G85" s="3" t="s">
        <v>519</v>
      </c>
      <c r="H85" s="4" t="s">
        <v>520</v>
      </c>
      <c r="I85" s="33">
        <v>26520000</v>
      </c>
      <c r="J85" s="38">
        <v>0</v>
      </c>
      <c r="K85" s="38">
        <v>0</v>
      </c>
      <c r="L85" s="38">
        <v>26520000</v>
      </c>
      <c r="M85" s="38"/>
      <c r="N85" s="38"/>
      <c r="O85" s="38"/>
      <c r="P85" s="38"/>
      <c r="Q85" s="38">
        <f t="shared" si="21"/>
        <v>26520000</v>
      </c>
      <c r="R85" s="38">
        <v>20991900</v>
      </c>
      <c r="S85" s="38">
        <f t="shared" si="18"/>
        <v>5528100</v>
      </c>
      <c r="T85" s="36">
        <f t="shared" si="19"/>
        <v>0.79154977375565616</v>
      </c>
      <c r="U85" s="38">
        <f t="shared" si="12"/>
        <v>2623987.5</v>
      </c>
      <c r="V85" s="38">
        <f t="shared" si="13"/>
        <v>13119937.5</v>
      </c>
      <c r="W85" s="38">
        <f t="shared" si="20"/>
        <v>-7591837.5</v>
      </c>
      <c r="X85" s="15">
        <v>43951</v>
      </c>
      <c r="Y85" s="15">
        <v>44196</v>
      </c>
      <c r="Z85" s="15">
        <v>44196</v>
      </c>
      <c r="AA85" s="37">
        <f t="shared" si="17"/>
        <v>0</v>
      </c>
      <c r="AB85" s="13">
        <f t="shared" si="14"/>
        <v>176</v>
      </c>
      <c r="AC85" s="13">
        <f t="shared" si="15"/>
        <v>8</v>
      </c>
      <c r="AD85" s="19">
        <v>44013</v>
      </c>
      <c r="AE85" s="13">
        <f t="shared" si="16"/>
        <v>5</v>
      </c>
      <c r="AF85" s="19"/>
      <c r="AG85" s="13">
        <v>22020</v>
      </c>
      <c r="AH85" s="7">
        <v>1890</v>
      </c>
      <c r="AI85" s="14">
        <v>198820</v>
      </c>
      <c r="AJ85" s="17">
        <v>43950</v>
      </c>
      <c r="AK85" s="9" t="s">
        <v>521</v>
      </c>
      <c r="AL85" s="8">
        <v>43970</v>
      </c>
      <c r="AM85" s="17" t="s">
        <v>725</v>
      </c>
      <c r="AN85" s="8"/>
      <c r="AO85" s="8"/>
      <c r="AP85" s="18">
        <v>43972</v>
      </c>
      <c r="AQ85" s="10" t="s">
        <v>491</v>
      </c>
      <c r="AR85" s="9" t="s">
        <v>117</v>
      </c>
    </row>
    <row r="86" spans="1:44" ht="89.25" customHeight="1" x14ac:dyDescent="0.2">
      <c r="A86" s="2" t="s">
        <v>492</v>
      </c>
      <c r="B86" s="7" t="s">
        <v>621</v>
      </c>
      <c r="C86" s="31" t="s">
        <v>341</v>
      </c>
      <c r="D86" s="11" t="s">
        <v>69</v>
      </c>
      <c r="E86" s="32" t="s">
        <v>544</v>
      </c>
      <c r="F86" s="20" t="s">
        <v>542</v>
      </c>
      <c r="G86" s="3" t="s">
        <v>488</v>
      </c>
      <c r="H86" s="4" t="s">
        <v>493</v>
      </c>
      <c r="I86" s="33">
        <v>32000000</v>
      </c>
      <c r="J86" s="38">
        <v>0</v>
      </c>
      <c r="K86" s="38">
        <v>0</v>
      </c>
      <c r="L86" s="38">
        <v>32000000</v>
      </c>
      <c r="M86" s="38"/>
      <c r="N86" s="38"/>
      <c r="O86" s="38"/>
      <c r="P86" s="38"/>
      <c r="Q86" s="38">
        <f t="shared" si="21"/>
        <v>32000000</v>
      </c>
      <c r="R86" s="38">
        <v>1898000</v>
      </c>
      <c r="S86" s="38">
        <f t="shared" si="18"/>
        <v>30102000</v>
      </c>
      <c r="T86" s="36">
        <f t="shared" si="19"/>
        <v>5.9312499999999997E-2</v>
      </c>
      <c r="U86" s="38">
        <f t="shared" si="12"/>
        <v>237250</v>
      </c>
      <c r="V86" s="38">
        <f t="shared" si="13"/>
        <v>1186250</v>
      </c>
      <c r="W86" s="38">
        <f t="shared" si="20"/>
        <v>28915750</v>
      </c>
      <c r="X86" s="15">
        <v>43951</v>
      </c>
      <c r="Y86" s="15">
        <v>44196</v>
      </c>
      <c r="Z86" s="15">
        <v>44196</v>
      </c>
      <c r="AA86" s="37">
        <f t="shared" si="17"/>
        <v>0</v>
      </c>
      <c r="AB86" s="13">
        <f t="shared" si="14"/>
        <v>176</v>
      </c>
      <c r="AC86" s="13">
        <f t="shared" si="15"/>
        <v>8</v>
      </c>
      <c r="AD86" s="19">
        <v>44013</v>
      </c>
      <c r="AE86" s="13">
        <f t="shared" si="16"/>
        <v>5</v>
      </c>
      <c r="AF86" s="19"/>
      <c r="AG86" s="13">
        <v>22020</v>
      </c>
      <c r="AH86" s="7">
        <v>1903</v>
      </c>
      <c r="AI86" s="14">
        <v>200020</v>
      </c>
      <c r="AJ86" s="17">
        <v>43955</v>
      </c>
      <c r="AK86" s="9" t="s">
        <v>494</v>
      </c>
      <c r="AL86" s="8">
        <v>43959</v>
      </c>
      <c r="AM86" s="17" t="s">
        <v>725</v>
      </c>
      <c r="AN86" s="8"/>
      <c r="AO86" s="8"/>
      <c r="AP86" s="18">
        <v>43964</v>
      </c>
      <c r="AQ86" s="10" t="s">
        <v>491</v>
      </c>
      <c r="AR86" s="9" t="s">
        <v>117</v>
      </c>
    </row>
    <row r="87" spans="1:44" ht="89.25" customHeight="1" x14ac:dyDescent="0.2">
      <c r="A87" s="2" t="s">
        <v>515</v>
      </c>
      <c r="B87" s="7" t="s">
        <v>621</v>
      </c>
      <c r="C87" s="31" t="s">
        <v>309</v>
      </c>
      <c r="D87" s="11" t="s">
        <v>229</v>
      </c>
      <c r="E87" s="32" t="s">
        <v>543</v>
      </c>
      <c r="F87" s="20" t="s">
        <v>541</v>
      </c>
      <c r="G87" s="3" t="s">
        <v>516</v>
      </c>
      <c r="H87" s="4" t="s">
        <v>517</v>
      </c>
      <c r="I87" s="33">
        <v>10312000</v>
      </c>
      <c r="J87" s="38">
        <v>0</v>
      </c>
      <c r="K87" s="38">
        <v>0</v>
      </c>
      <c r="L87" s="38">
        <v>10312000</v>
      </c>
      <c r="M87" s="38"/>
      <c r="N87" s="38"/>
      <c r="O87" s="38"/>
      <c r="P87" s="38"/>
      <c r="Q87" s="38">
        <f t="shared" si="21"/>
        <v>10312000</v>
      </c>
      <c r="R87" s="38">
        <v>0</v>
      </c>
      <c r="S87" s="38">
        <f t="shared" si="18"/>
        <v>10312000</v>
      </c>
      <c r="T87" s="36">
        <f t="shared" si="19"/>
        <v>0</v>
      </c>
      <c r="U87" s="38">
        <f t="shared" si="12"/>
        <v>0</v>
      </c>
      <c r="V87" s="38">
        <f t="shared" si="13"/>
        <v>0</v>
      </c>
      <c r="W87" s="38">
        <f t="shared" si="20"/>
        <v>10312000</v>
      </c>
      <c r="X87" s="15">
        <v>43966</v>
      </c>
      <c r="Y87" s="15">
        <v>44135</v>
      </c>
      <c r="Z87" s="15">
        <v>44135</v>
      </c>
      <c r="AA87" s="37">
        <f t="shared" si="17"/>
        <v>0</v>
      </c>
      <c r="AB87" s="13">
        <f t="shared" si="14"/>
        <v>121</v>
      </c>
      <c r="AC87" s="13">
        <f t="shared" si="15"/>
        <v>5</v>
      </c>
      <c r="AD87" s="19">
        <v>44013</v>
      </c>
      <c r="AE87" s="13">
        <f t="shared" si="16"/>
        <v>3</v>
      </c>
      <c r="AF87" s="19"/>
      <c r="AG87" s="13">
        <v>34320</v>
      </c>
      <c r="AH87" s="7">
        <v>2034</v>
      </c>
      <c r="AI87" s="14">
        <v>213020</v>
      </c>
      <c r="AJ87" s="17">
        <v>43970</v>
      </c>
      <c r="AK87" s="9" t="s">
        <v>46</v>
      </c>
      <c r="AL87" s="8" t="s">
        <v>46</v>
      </c>
      <c r="AM87" s="17" t="s">
        <v>724</v>
      </c>
      <c r="AN87" s="9" t="s">
        <v>1451</v>
      </c>
      <c r="AO87" s="8"/>
      <c r="AP87" s="18">
        <v>43972</v>
      </c>
      <c r="AQ87" s="10" t="s">
        <v>344</v>
      </c>
      <c r="AR87" s="9" t="s">
        <v>40</v>
      </c>
    </row>
    <row r="88" spans="1:44" ht="89.25" customHeight="1" x14ac:dyDescent="0.2">
      <c r="A88" s="2" t="s">
        <v>571</v>
      </c>
      <c r="B88" s="7" t="s">
        <v>621</v>
      </c>
      <c r="C88" s="31" t="s">
        <v>435</v>
      </c>
      <c r="D88" s="11" t="s">
        <v>69</v>
      </c>
      <c r="E88" s="32" t="s">
        <v>592</v>
      </c>
      <c r="F88" s="20" t="s">
        <v>593</v>
      </c>
      <c r="G88" s="3" t="s">
        <v>572</v>
      </c>
      <c r="H88" s="4" t="s">
        <v>573</v>
      </c>
      <c r="I88" s="33">
        <v>4000000</v>
      </c>
      <c r="J88" s="38">
        <v>0</v>
      </c>
      <c r="K88" s="38">
        <v>0</v>
      </c>
      <c r="L88" s="38">
        <v>4000000</v>
      </c>
      <c r="M88" s="38"/>
      <c r="N88" s="38"/>
      <c r="O88" s="38"/>
      <c r="P88" s="38"/>
      <c r="Q88" s="38">
        <f t="shared" si="21"/>
        <v>4000000</v>
      </c>
      <c r="R88" s="38">
        <v>3992688</v>
      </c>
      <c r="S88" s="38">
        <f t="shared" si="18"/>
        <v>7312</v>
      </c>
      <c r="T88" s="36">
        <f t="shared" si="19"/>
        <v>0.99817199999999995</v>
      </c>
      <c r="U88" s="38">
        <f t="shared" si="12"/>
        <v>570384</v>
      </c>
      <c r="V88" s="38">
        <f t="shared" si="13"/>
        <v>2851920</v>
      </c>
      <c r="W88" s="38">
        <f t="shared" si="20"/>
        <v>-2844608</v>
      </c>
      <c r="X88" s="15">
        <v>43956</v>
      </c>
      <c r="Y88" s="15">
        <v>44196</v>
      </c>
      <c r="Z88" s="15">
        <v>44196</v>
      </c>
      <c r="AA88" s="37">
        <f t="shared" si="17"/>
        <v>0</v>
      </c>
      <c r="AB88" s="13">
        <f t="shared" si="14"/>
        <v>173</v>
      </c>
      <c r="AC88" s="13">
        <f t="shared" si="15"/>
        <v>7</v>
      </c>
      <c r="AD88" s="19">
        <v>44013</v>
      </c>
      <c r="AE88" s="13">
        <f t="shared" si="16"/>
        <v>5</v>
      </c>
      <c r="AF88" s="19"/>
      <c r="AG88" s="13">
        <v>34120</v>
      </c>
      <c r="AH88" s="7">
        <v>1978</v>
      </c>
      <c r="AI88" s="14">
        <v>207920</v>
      </c>
      <c r="AJ88" s="17">
        <v>43959</v>
      </c>
      <c r="AK88" s="9" t="s">
        <v>574</v>
      </c>
      <c r="AL88" s="8">
        <v>43964</v>
      </c>
      <c r="AM88" s="17" t="s">
        <v>725</v>
      </c>
      <c r="AN88" s="8"/>
      <c r="AO88" s="8"/>
      <c r="AP88" s="18">
        <v>43969</v>
      </c>
      <c r="AQ88" s="10" t="s">
        <v>575</v>
      </c>
      <c r="AR88" s="9" t="s">
        <v>117</v>
      </c>
    </row>
    <row r="89" spans="1:44" ht="89.25" customHeight="1" x14ac:dyDescent="0.2">
      <c r="A89" s="2" t="s">
        <v>495</v>
      </c>
      <c r="B89" s="7" t="s">
        <v>204</v>
      </c>
      <c r="C89" s="31" t="s">
        <v>175</v>
      </c>
      <c r="D89" s="11" t="s">
        <v>229</v>
      </c>
      <c r="E89" s="34" t="s">
        <v>546</v>
      </c>
      <c r="F89" s="20" t="s">
        <v>545</v>
      </c>
      <c r="G89" s="3" t="s">
        <v>496</v>
      </c>
      <c r="H89" s="4" t="s">
        <v>497</v>
      </c>
      <c r="I89" s="33">
        <v>230706600</v>
      </c>
      <c r="J89" s="38">
        <v>0</v>
      </c>
      <c r="K89" s="38">
        <v>0</v>
      </c>
      <c r="L89" s="38">
        <v>230706600</v>
      </c>
      <c r="M89" s="38"/>
      <c r="N89" s="38"/>
      <c r="O89" s="38"/>
      <c r="P89" s="38"/>
      <c r="Q89" s="38">
        <f t="shared" si="21"/>
        <v>230706600</v>
      </c>
      <c r="R89" s="38">
        <v>230706596</v>
      </c>
      <c r="S89" s="38">
        <f t="shared" si="18"/>
        <v>4</v>
      </c>
      <c r="T89" s="36">
        <f t="shared" si="19"/>
        <v>0.99999998266196111</v>
      </c>
      <c r="U89" s="38">
        <f t="shared" si="12"/>
        <v>76902198.666666672</v>
      </c>
      <c r="V89" s="38">
        <f t="shared" si="13"/>
        <v>76902198.666666672</v>
      </c>
      <c r="W89" s="38">
        <f t="shared" si="20"/>
        <v>-76902194.666666672</v>
      </c>
      <c r="X89" s="15">
        <v>43955</v>
      </c>
      <c r="Y89" s="15">
        <v>44058</v>
      </c>
      <c r="Z89" s="15">
        <v>44058</v>
      </c>
      <c r="AA89" s="37">
        <f t="shared" si="17"/>
        <v>0</v>
      </c>
      <c r="AB89" s="13">
        <f t="shared" si="14"/>
        <v>75</v>
      </c>
      <c r="AC89" s="13">
        <f t="shared" si="15"/>
        <v>3</v>
      </c>
      <c r="AD89" s="19">
        <v>44013</v>
      </c>
      <c r="AE89" s="13">
        <f t="shared" si="16"/>
        <v>1</v>
      </c>
      <c r="AF89" s="15" t="s">
        <v>966</v>
      </c>
      <c r="AG89" s="13">
        <v>31720</v>
      </c>
      <c r="AH89" s="7">
        <v>1958</v>
      </c>
      <c r="AI89" s="14">
        <v>31720</v>
      </c>
      <c r="AJ89" s="17">
        <v>43957</v>
      </c>
      <c r="AK89" s="9" t="s">
        <v>498</v>
      </c>
      <c r="AL89" s="8">
        <v>43958</v>
      </c>
      <c r="AM89" s="17" t="s">
        <v>724</v>
      </c>
      <c r="AN89" s="9" t="s">
        <v>1386</v>
      </c>
      <c r="AO89" s="8"/>
      <c r="AP89" s="18">
        <v>43964</v>
      </c>
      <c r="AQ89" s="10" t="s">
        <v>402</v>
      </c>
      <c r="AR89" s="9" t="s">
        <v>40</v>
      </c>
    </row>
    <row r="90" spans="1:44" ht="89.25" customHeight="1" x14ac:dyDescent="0.2">
      <c r="A90" s="2" t="s">
        <v>502</v>
      </c>
      <c r="B90" s="7" t="s">
        <v>346</v>
      </c>
      <c r="C90" s="31" t="s">
        <v>50</v>
      </c>
      <c r="D90" s="11" t="s">
        <v>69</v>
      </c>
      <c r="E90" s="34" t="s">
        <v>548</v>
      </c>
      <c r="F90" s="20" t="s">
        <v>547</v>
      </c>
      <c r="G90" s="3" t="s">
        <v>91</v>
      </c>
      <c r="H90" s="4" t="s">
        <v>503</v>
      </c>
      <c r="I90" s="33">
        <v>166972588</v>
      </c>
      <c r="J90" s="38">
        <v>0</v>
      </c>
      <c r="K90" s="38">
        <v>0</v>
      </c>
      <c r="L90" s="38">
        <v>166972588</v>
      </c>
      <c r="M90" s="38"/>
      <c r="N90" s="38"/>
      <c r="O90" s="38"/>
      <c r="P90" s="38"/>
      <c r="Q90" s="38">
        <f t="shared" si="21"/>
        <v>166972588</v>
      </c>
      <c r="R90" s="38">
        <v>89968440</v>
      </c>
      <c r="S90" s="38">
        <f t="shared" si="18"/>
        <v>77004148</v>
      </c>
      <c r="T90" s="36">
        <f t="shared" si="19"/>
        <v>0.53882161783346139</v>
      </c>
      <c r="U90" s="38">
        <f t="shared" si="12"/>
        <v>12852634.285714285</v>
      </c>
      <c r="V90" s="38">
        <f t="shared" si="13"/>
        <v>64263171.428571425</v>
      </c>
      <c r="W90" s="38">
        <f t="shared" si="20"/>
        <v>12740976.571428575</v>
      </c>
      <c r="X90" s="15">
        <v>43956</v>
      </c>
      <c r="Y90" s="15">
        <v>44196</v>
      </c>
      <c r="Z90" s="15">
        <v>44196</v>
      </c>
      <c r="AA90" s="37">
        <f t="shared" si="17"/>
        <v>0</v>
      </c>
      <c r="AB90" s="13">
        <f t="shared" si="14"/>
        <v>173</v>
      </c>
      <c r="AC90" s="13">
        <f t="shared" si="15"/>
        <v>7</v>
      </c>
      <c r="AD90" s="19">
        <v>44013</v>
      </c>
      <c r="AE90" s="13">
        <f t="shared" si="16"/>
        <v>5</v>
      </c>
      <c r="AF90" s="19"/>
      <c r="AG90" s="13">
        <v>17220</v>
      </c>
      <c r="AH90" s="7">
        <v>1929</v>
      </c>
      <c r="AI90" s="14">
        <v>202620</v>
      </c>
      <c r="AJ90" s="17">
        <v>43956</v>
      </c>
      <c r="AK90" s="9" t="s">
        <v>504</v>
      </c>
      <c r="AL90" s="8">
        <v>43958</v>
      </c>
      <c r="AM90" s="17" t="s">
        <v>725</v>
      </c>
      <c r="AN90" s="8"/>
      <c r="AO90" s="8"/>
      <c r="AP90" s="18">
        <v>43964</v>
      </c>
      <c r="AQ90" s="10" t="s">
        <v>95</v>
      </c>
      <c r="AR90" s="9" t="s">
        <v>75</v>
      </c>
    </row>
    <row r="91" spans="1:44" ht="89.25" customHeight="1" x14ac:dyDescent="0.2">
      <c r="A91" s="2" t="s">
        <v>499</v>
      </c>
      <c r="B91" s="7" t="s">
        <v>346</v>
      </c>
      <c r="C91" s="31" t="s">
        <v>50</v>
      </c>
      <c r="D91" s="11" t="s">
        <v>69</v>
      </c>
      <c r="E91" s="34" t="s">
        <v>548</v>
      </c>
      <c r="F91" s="20" t="s">
        <v>547</v>
      </c>
      <c r="G91" s="3" t="s">
        <v>77</v>
      </c>
      <c r="H91" s="4" t="s">
        <v>500</v>
      </c>
      <c r="I91" s="33">
        <v>73678212</v>
      </c>
      <c r="J91" s="38">
        <v>0</v>
      </c>
      <c r="K91" s="38">
        <v>0</v>
      </c>
      <c r="L91" s="38">
        <v>73678212</v>
      </c>
      <c r="M91" s="38"/>
      <c r="N91" s="38"/>
      <c r="O91" s="38"/>
      <c r="P91" s="38"/>
      <c r="Q91" s="38">
        <f t="shared" si="21"/>
        <v>73678212</v>
      </c>
      <c r="R91" s="38">
        <v>26676682</v>
      </c>
      <c r="S91" s="38">
        <f t="shared" si="18"/>
        <v>47001530</v>
      </c>
      <c r="T91" s="36">
        <f t="shared" si="19"/>
        <v>0.36207015990018865</v>
      </c>
      <c r="U91" s="38">
        <f t="shared" si="12"/>
        <v>3810954.5714285714</v>
      </c>
      <c r="V91" s="38">
        <f t="shared" si="13"/>
        <v>19054772.857142858</v>
      </c>
      <c r="W91" s="38">
        <f t="shared" si="20"/>
        <v>27946757.142857142</v>
      </c>
      <c r="X91" s="15">
        <v>43956</v>
      </c>
      <c r="Y91" s="15">
        <v>44196</v>
      </c>
      <c r="Z91" s="15">
        <v>44196</v>
      </c>
      <c r="AA91" s="37">
        <f t="shared" si="17"/>
        <v>0</v>
      </c>
      <c r="AB91" s="13">
        <f t="shared" si="14"/>
        <v>173</v>
      </c>
      <c r="AC91" s="13">
        <f t="shared" si="15"/>
        <v>7</v>
      </c>
      <c r="AD91" s="19">
        <v>44013</v>
      </c>
      <c r="AE91" s="13">
        <f t="shared" si="16"/>
        <v>5</v>
      </c>
      <c r="AF91" s="19"/>
      <c r="AG91" s="13">
        <v>17220</v>
      </c>
      <c r="AH91" s="7">
        <v>1946</v>
      </c>
      <c r="AI91" s="14">
        <v>205020</v>
      </c>
      <c r="AJ91" s="17">
        <v>43957</v>
      </c>
      <c r="AK91" s="9" t="s">
        <v>501</v>
      </c>
      <c r="AL91" s="8">
        <v>43958</v>
      </c>
      <c r="AM91" s="17" t="s">
        <v>725</v>
      </c>
      <c r="AN91" s="8"/>
      <c r="AO91" s="8"/>
      <c r="AP91" s="18">
        <v>43964</v>
      </c>
      <c r="AQ91" s="10" t="s">
        <v>81</v>
      </c>
      <c r="AR91" s="9" t="s">
        <v>75</v>
      </c>
    </row>
    <row r="92" spans="1:44" ht="89.25" customHeight="1" x14ac:dyDescent="0.2">
      <c r="A92" s="2" t="s">
        <v>526</v>
      </c>
      <c r="B92" s="7" t="s">
        <v>204</v>
      </c>
      <c r="C92" s="31" t="s">
        <v>42</v>
      </c>
      <c r="D92" s="11" t="s">
        <v>169</v>
      </c>
      <c r="E92" s="34" t="s">
        <v>549</v>
      </c>
      <c r="F92" s="20" t="s">
        <v>550</v>
      </c>
      <c r="G92" s="3" t="s">
        <v>527</v>
      </c>
      <c r="H92" s="4" t="s">
        <v>528</v>
      </c>
      <c r="I92" s="33">
        <v>100000000</v>
      </c>
      <c r="J92" s="38">
        <v>0</v>
      </c>
      <c r="K92" s="38">
        <v>0</v>
      </c>
      <c r="L92" s="38">
        <v>100000000</v>
      </c>
      <c r="M92" s="38"/>
      <c r="N92" s="38"/>
      <c r="O92" s="38"/>
      <c r="P92" s="38"/>
      <c r="Q92" s="38">
        <f t="shared" si="21"/>
        <v>100000000</v>
      </c>
      <c r="R92" s="38">
        <v>68226137</v>
      </c>
      <c r="S92" s="38">
        <f t="shared" si="18"/>
        <v>31773863</v>
      </c>
      <c r="T92" s="36">
        <f t="shared" si="19"/>
        <v>0.68226136999999998</v>
      </c>
      <c r="U92" s="38">
        <f t="shared" si="12"/>
        <v>9746591</v>
      </c>
      <c r="V92" s="38">
        <f t="shared" si="13"/>
        <v>48732955</v>
      </c>
      <c r="W92" s="38">
        <f t="shared" si="20"/>
        <v>-16959092</v>
      </c>
      <c r="X92" s="15">
        <v>43957</v>
      </c>
      <c r="Y92" s="15">
        <v>44196</v>
      </c>
      <c r="Z92" s="15">
        <v>44196</v>
      </c>
      <c r="AA92" s="37">
        <f t="shared" si="17"/>
        <v>0</v>
      </c>
      <c r="AB92" s="13">
        <f>NETWORKDAYS(X92,Y92)</f>
        <v>172</v>
      </c>
      <c r="AC92" s="13">
        <f t="shared" si="15"/>
        <v>7</v>
      </c>
      <c r="AD92" s="19">
        <v>44013</v>
      </c>
      <c r="AE92" s="13">
        <f t="shared" si="16"/>
        <v>5</v>
      </c>
      <c r="AF92" s="19"/>
      <c r="AG92" s="13">
        <v>16420</v>
      </c>
      <c r="AH92" s="7">
        <v>2032</v>
      </c>
      <c r="AI92" s="14">
        <v>212820</v>
      </c>
      <c r="AJ92" s="17">
        <v>43969</v>
      </c>
      <c r="AK92" s="9" t="s">
        <v>529</v>
      </c>
      <c r="AL92" s="8">
        <v>43973</v>
      </c>
      <c r="AM92" s="17" t="s">
        <v>725</v>
      </c>
      <c r="AN92" s="8"/>
      <c r="AO92" s="8"/>
      <c r="AP92" s="18">
        <v>43977</v>
      </c>
      <c r="AQ92" s="10" t="s">
        <v>530</v>
      </c>
      <c r="AR92" s="9" t="s">
        <v>40</v>
      </c>
    </row>
    <row r="93" spans="1:44" ht="89.25" customHeight="1" x14ac:dyDescent="0.2">
      <c r="A93" s="2" t="s">
        <v>620</v>
      </c>
      <c r="B93" s="7" t="s">
        <v>621</v>
      </c>
      <c r="C93" s="31" t="s">
        <v>427</v>
      </c>
      <c r="D93" s="11" t="s">
        <v>69</v>
      </c>
      <c r="E93" s="34" t="s">
        <v>594</v>
      </c>
      <c r="F93" s="20" t="s">
        <v>595</v>
      </c>
      <c r="G93" s="3" t="s">
        <v>622</v>
      </c>
      <c r="H93" s="4" t="s">
        <v>623</v>
      </c>
      <c r="I93" s="33">
        <v>35500000</v>
      </c>
      <c r="J93" s="38">
        <v>0</v>
      </c>
      <c r="K93" s="38">
        <v>0</v>
      </c>
      <c r="L93" s="38">
        <v>35500000</v>
      </c>
      <c r="M93" s="38"/>
      <c r="N93" s="38"/>
      <c r="O93" s="38"/>
      <c r="P93" s="38"/>
      <c r="Q93" s="38">
        <f t="shared" si="21"/>
        <v>35500000</v>
      </c>
      <c r="R93" s="38">
        <v>35491040</v>
      </c>
      <c r="S93" s="38">
        <f t="shared" si="18"/>
        <v>8960</v>
      </c>
      <c r="T93" s="36">
        <f t="shared" si="19"/>
        <v>0.99974760563380283</v>
      </c>
      <c r="U93" s="38">
        <f t="shared" si="12"/>
        <v>5915173.333333333</v>
      </c>
      <c r="V93" s="38">
        <f t="shared" si="13"/>
        <v>29575866.666666664</v>
      </c>
      <c r="W93" s="38">
        <f t="shared" si="20"/>
        <v>-29566906.666666664</v>
      </c>
      <c r="X93" s="15">
        <v>43985</v>
      </c>
      <c r="Y93" s="15">
        <v>44196</v>
      </c>
      <c r="Z93" s="15">
        <v>44196</v>
      </c>
      <c r="AA93" s="37">
        <f t="shared" si="17"/>
        <v>0</v>
      </c>
      <c r="AB93" s="13">
        <f>NETWORKDAYS(X93,Y93)</f>
        <v>152</v>
      </c>
      <c r="AC93" s="13">
        <f t="shared" si="15"/>
        <v>6</v>
      </c>
      <c r="AD93" s="19">
        <v>44013</v>
      </c>
      <c r="AE93" s="13">
        <f t="shared" si="16"/>
        <v>5</v>
      </c>
      <c r="AF93" s="19"/>
      <c r="AG93" s="13">
        <v>33720</v>
      </c>
      <c r="AH93" s="7">
        <v>337</v>
      </c>
      <c r="AI93" s="14">
        <v>221520</v>
      </c>
      <c r="AJ93" s="17">
        <v>2120</v>
      </c>
      <c r="AK93" s="9" t="s">
        <v>624</v>
      </c>
      <c r="AL93" s="8">
        <v>43986</v>
      </c>
      <c r="AM93" s="17" t="s">
        <v>725</v>
      </c>
      <c r="AN93" s="8"/>
      <c r="AO93" s="8"/>
      <c r="AP93" s="18">
        <v>43990</v>
      </c>
      <c r="AQ93" s="10" t="s">
        <v>585</v>
      </c>
      <c r="AR93" s="9" t="s">
        <v>117</v>
      </c>
    </row>
    <row r="94" spans="1:44" ht="89.25" customHeight="1" x14ac:dyDescent="0.2">
      <c r="A94" s="2" t="s">
        <v>586</v>
      </c>
      <c r="B94" s="7" t="s">
        <v>621</v>
      </c>
      <c r="C94" s="31" t="s">
        <v>427</v>
      </c>
      <c r="D94" s="11" t="s">
        <v>69</v>
      </c>
      <c r="E94" s="32" t="s">
        <v>594</v>
      </c>
      <c r="F94" s="20" t="s">
        <v>595</v>
      </c>
      <c r="G94" s="3" t="s">
        <v>428</v>
      </c>
      <c r="H94" s="4" t="s">
        <v>583</v>
      </c>
      <c r="I94" s="33">
        <v>16000000</v>
      </c>
      <c r="J94" s="38">
        <v>8000000</v>
      </c>
      <c r="K94" s="38">
        <v>0</v>
      </c>
      <c r="L94" s="38">
        <f>16000000+8000000</f>
        <v>24000000</v>
      </c>
      <c r="M94" s="38"/>
      <c r="N94" s="38"/>
      <c r="O94" s="38"/>
      <c r="P94" s="38"/>
      <c r="Q94" s="38">
        <f t="shared" si="21"/>
        <v>24000000</v>
      </c>
      <c r="R94" s="38">
        <v>23923431</v>
      </c>
      <c r="S94" s="38">
        <f t="shared" si="18"/>
        <v>76569</v>
      </c>
      <c r="T94" s="36">
        <f t="shared" si="19"/>
        <v>0.99680962500000003</v>
      </c>
      <c r="U94" s="38">
        <f t="shared" si="12"/>
        <v>3417633</v>
      </c>
      <c r="V94" s="38">
        <f t="shared" si="13"/>
        <v>17088165</v>
      </c>
      <c r="W94" s="38">
        <f t="shared" si="20"/>
        <v>-17011596</v>
      </c>
      <c r="X94" s="15">
        <v>43963</v>
      </c>
      <c r="Y94" s="15">
        <v>44196</v>
      </c>
      <c r="Z94" s="15">
        <v>44196</v>
      </c>
      <c r="AA94" s="37">
        <f t="shared" si="17"/>
        <v>0</v>
      </c>
      <c r="AB94" s="13">
        <f>NETWORKDAYS(X94,Y94)</f>
        <v>168</v>
      </c>
      <c r="AC94" s="13">
        <f t="shared" si="15"/>
        <v>7</v>
      </c>
      <c r="AD94" s="19">
        <v>44013</v>
      </c>
      <c r="AE94" s="13">
        <f t="shared" si="16"/>
        <v>5</v>
      </c>
      <c r="AF94" s="15" t="s">
        <v>1382</v>
      </c>
      <c r="AG94" s="13">
        <v>16420</v>
      </c>
      <c r="AH94" s="7">
        <v>2039</v>
      </c>
      <c r="AI94" s="14">
        <v>213520</v>
      </c>
      <c r="AJ94" s="17">
        <v>43972</v>
      </c>
      <c r="AK94" s="9" t="s">
        <v>587</v>
      </c>
      <c r="AL94" s="8">
        <v>43973</v>
      </c>
      <c r="AM94" s="17" t="s">
        <v>725</v>
      </c>
      <c r="AN94" s="8"/>
      <c r="AO94" s="8"/>
      <c r="AP94" s="18">
        <v>43977</v>
      </c>
      <c r="AQ94" s="10" t="s">
        <v>585</v>
      </c>
      <c r="AR94" s="9" t="s">
        <v>117</v>
      </c>
    </row>
    <row r="95" spans="1:44" ht="89.25" customHeight="1" x14ac:dyDescent="0.2">
      <c r="A95" s="2" t="s">
        <v>600</v>
      </c>
      <c r="B95" s="7" t="s">
        <v>845</v>
      </c>
      <c r="C95" s="31" t="s">
        <v>237</v>
      </c>
      <c r="D95" s="11" t="s">
        <v>229</v>
      </c>
      <c r="E95" s="32" t="s">
        <v>603</v>
      </c>
      <c r="F95" s="20" t="s">
        <v>604</v>
      </c>
      <c r="G95" s="3" t="s">
        <v>601</v>
      </c>
      <c r="H95" s="4" t="s">
        <v>602</v>
      </c>
      <c r="I95" s="33">
        <v>8282400</v>
      </c>
      <c r="J95" s="38">
        <v>0</v>
      </c>
      <c r="K95" s="38">
        <v>0</v>
      </c>
      <c r="L95" s="38">
        <v>8282400</v>
      </c>
      <c r="M95" s="38"/>
      <c r="N95" s="38"/>
      <c r="O95" s="38"/>
      <c r="P95" s="38"/>
      <c r="Q95" s="38">
        <f t="shared" si="21"/>
        <v>8282400</v>
      </c>
      <c r="R95" s="38">
        <v>8282400</v>
      </c>
      <c r="S95" s="38">
        <f t="shared" si="18"/>
        <v>0</v>
      </c>
      <c r="T95" s="36">
        <f t="shared" si="19"/>
        <v>1</v>
      </c>
      <c r="U95" s="38" t="e">
        <f t="shared" si="12"/>
        <v>#DIV/0!</v>
      </c>
      <c r="V95" s="38" t="e">
        <f t="shared" si="13"/>
        <v>#DIV/0!</v>
      </c>
      <c r="W95" s="38" t="e">
        <f t="shared" si="20"/>
        <v>#DIV/0!</v>
      </c>
      <c r="X95" s="15">
        <v>43965</v>
      </c>
      <c r="Y95" s="15">
        <v>43972</v>
      </c>
      <c r="Z95" s="15">
        <v>43972</v>
      </c>
      <c r="AA95" s="37">
        <f t="shared" si="17"/>
        <v>0</v>
      </c>
      <c r="AB95" s="13">
        <f>NETWORKDAYS(X95,Y95)</f>
        <v>6</v>
      </c>
      <c r="AC95" s="13">
        <f t="shared" si="15"/>
        <v>0</v>
      </c>
      <c r="AD95" s="19">
        <v>44013</v>
      </c>
      <c r="AE95" s="13" t="e">
        <f t="shared" si="16"/>
        <v>#NUM!</v>
      </c>
      <c r="AF95" s="19"/>
      <c r="AG95" s="13">
        <v>48620</v>
      </c>
      <c r="AH95" s="7">
        <v>2018</v>
      </c>
      <c r="AI95" s="14">
        <v>211520</v>
      </c>
      <c r="AJ95" s="17">
        <v>43965</v>
      </c>
      <c r="AK95" s="9" t="s">
        <v>46</v>
      </c>
      <c r="AL95" s="8" t="s">
        <v>46</v>
      </c>
      <c r="AM95" s="17" t="s">
        <v>724</v>
      </c>
      <c r="AN95" s="9" t="s">
        <v>1387</v>
      </c>
      <c r="AO95" s="8"/>
      <c r="AP95" s="18">
        <v>43970</v>
      </c>
      <c r="AQ95" s="10" t="s">
        <v>39</v>
      </c>
      <c r="AR95" s="9" t="s">
        <v>40</v>
      </c>
    </row>
    <row r="96" spans="1:44" ht="89.25" customHeight="1" x14ac:dyDescent="0.2">
      <c r="A96" s="2" t="s">
        <v>510</v>
      </c>
      <c r="B96" s="7" t="s">
        <v>845</v>
      </c>
      <c r="C96" s="31" t="s">
        <v>233</v>
      </c>
      <c r="D96" s="11" t="s">
        <v>69</v>
      </c>
      <c r="E96" s="32" t="s">
        <v>553</v>
      </c>
      <c r="F96" s="20" t="s">
        <v>554</v>
      </c>
      <c r="G96" s="3" t="s">
        <v>511</v>
      </c>
      <c r="H96" s="4" t="s">
        <v>512</v>
      </c>
      <c r="I96" s="33">
        <v>200000000</v>
      </c>
      <c r="J96" s="38">
        <v>100000000</v>
      </c>
      <c r="K96" s="38">
        <v>0</v>
      </c>
      <c r="L96" s="38">
        <f>200000000+100000000</f>
        <v>300000000</v>
      </c>
      <c r="M96" s="38"/>
      <c r="N96" s="38"/>
      <c r="O96" s="38"/>
      <c r="P96" s="38"/>
      <c r="Q96" s="38">
        <f t="shared" si="21"/>
        <v>300000000</v>
      </c>
      <c r="R96" s="38">
        <v>204960000</v>
      </c>
      <c r="S96" s="38">
        <f t="shared" si="18"/>
        <v>95040000</v>
      </c>
      <c r="T96" s="36">
        <f t="shared" si="19"/>
        <v>0.68320000000000003</v>
      </c>
      <c r="U96" s="38">
        <f t="shared" si="12"/>
        <v>29280000</v>
      </c>
      <c r="V96" s="38">
        <f t="shared" si="13"/>
        <v>146400000</v>
      </c>
      <c r="W96" s="38">
        <f t="shared" si="20"/>
        <v>-51360000</v>
      </c>
      <c r="X96" s="15">
        <v>43965</v>
      </c>
      <c r="Y96" s="15">
        <v>44195</v>
      </c>
      <c r="Z96" s="15">
        <v>44195</v>
      </c>
      <c r="AA96" s="37">
        <f t="shared" si="17"/>
        <v>0</v>
      </c>
      <c r="AB96" s="13">
        <f t="shared" si="14"/>
        <v>165</v>
      </c>
      <c r="AC96" s="13">
        <f t="shared" si="15"/>
        <v>7</v>
      </c>
      <c r="AD96" s="19">
        <v>44013</v>
      </c>
      <c r="AE96" s="13">
        <f t="shared" si="16"/>
        <v>5</v>
      </c>
      <c r="AF96" s="15" t="s">
        <v>1271</v>
      </c>
      <c r="AG96" s="13">
        <v>44720</v>
      </c>
      <c r="AH96" s="7">
        <v>447</v>
      </c>
      <c r="AI96" s="14">
        <v>211220</v>
      </c>
      <c r="AJ96" s="17">
        <v>43964</v>
      </c>
      <c r="AK96" s="9" t="s">
        <v>513</v>
      </c>
      <c r="AL96" s="8">
        <v>43965</v>
      </c>
      <c r="AM96" s="17" t="s">
        <v>725</v>
      </c>
      <c r="AN96" s="8"/>
      <c r="AO96" s="8"/>
      <c r="AP96" s="18">
        <v>43970</v>
      </c>
      <c r="AQ96" s="10" t="s">
        <v>514</v>
      </c>
      <c r="AR96" s="9" t="s">
        <v>117</v>
      </c>
    </row>
    <row r="97" spans="1:44" ht="89.25" customHeight="1" x14ac:dyDescent="0.2">
      <c r="A97" s="2" t="s">
        <v>581</v>
      </c>
      <c r="B97" s="7" t="s">
        <v>621</v>
      </c>
      <c r="C97" s="31" t="s">
        <v>312</v>
      </c>
      <c r="D97" s="11" t="s">
        <v>69</v>
      </c>
      <c r="E97" s="32" t="s">
        <v>596</v>
      </c>
      <c r="F97" s="20" t="s">
        <v>597</v>
      </c>
      <c r="G97" s="3" t="s">
        <v>582</v>
      </c>
      <c r="H97" s="4" t="s">
        <v>583</v>
      </c>
      <c r="I97" s="33">
        <v>5200000</v>
      </c>
      <c r="J97" s="38">
        <v>0</v>
      </c>
      <c r="K97" s="38">
        <v>0</v>
      </c>
      <c r="L97" s="38">
        <v>5200000</v>
      </c>
      <c r="M97" s="38"/>
      <c r="N97" s="38"/>
      <c r="O97" s="38"/>
      <c r="P97" s="38"/>
      <c r="Q97" s="38">
        <f t="shared" si="21"/>
        <v>5200000</v>
      </c>
      <c r="R97" s="38">
        <v>5170760</v>
      </c>
      <c r="S97" s="38">
        <f t="shared" si="18"/>
        <v>29240</v>
      </c>
      <c r="T97" s="36">
        <f t="shared" si="19"/>
        <v>0.99437692307692305</v>
      </c>
      <c r="U97" s="38">
        <f t="shared" si="12"/>
        <v>738680</v>
      </c>
      <c r="V97" s="38">
        <f t="shared" si="13"/>
        <v>3693400</v>
      </c>
      <c r="W97" s="38">
        <f t="shared" si="20"/>
        <v>-3664160</v>
      </c>
      <c r="X97" s="15">
        <v>43977</v>
      </c>
      <c r="Y97" s="15">
        <v>44196</v>
      </c>
      <c r="Z97" s="15">
        <v>44196</v>
      </c>
      <c r="AA97" s="37">
        <f t="shared" si="17"/>
        <v>0</v>
      </c>
      <c r="AB97" s="13">
        <f t="shared" si="14"/>
        <v>158</v>
      </c>
      <c r="AC97" s="13">
        <f t="shared" si="15"/>
        <v>7</v>
      </c>
      <c r="AD97" s="19">
        <v>44013</v>
      </c>
      <c r="AE97" s="13">
        <f t="shared" si="16"/>
        <v>5</v>
      </c>
      <c r="AF97" s="19"/>
      <c r="AG97" s="13">
        <v>33720</v>
      </c>
      <c r="AH97" s="7">
        <v>2093</v>
      </c>
      <c r="AI97" s="14">
        <v>218820</v>
      </c>
      <c r="AJ97" s="17">
        <v>43979</v>
      </c>
      <c r="AK97" s="9" t="s">
        <v>584</v>
      </c>
      <c r="AL97" s="8">
        <v>43979</v>
      </c>
      <c r="AM97" s="17" t="s">
        <v>725</v>
      </c>
      <c r="AN97" s="8"/>
      <c r="AO97" s="8"/>
      <c r="AP97" s="18">
        <v>43980</v>
      </c>
      <c r="AQ97" s="10" t="s">
        <v>585</v>
      </c>
      <c r="AR97" s="9" t="s">
        <v>117</v>
      </c>
    </row>
    <row r="98" spans="1:44" ht="89.25" customHeight="1" x14ac:dyDescent="0.2">
      <c r="A98" s="2" t="s">
        <v>643</v>
      </c>
      <c r="B98" s="7" t="s">
        <v>384</v>
      </c>
      <c r="C98" s="31" t="s">
        <v>60</v>
      </c>
      <c r="D98" s="11" t="s">
        <v>229</v>
      </c>
      <c r="E98" s="32" t="s">
        <v>644</v>
      </c>
      <c r="F98" s="20" t="s">
        <v>645</v>
      </c>
      <c r="G98" s="3" t="s">
        <v>646</v>
      </c>
      <c r="H98" s="4" t="s">
        <v>647</v>
      </c>
      <c r="I98" s="33">
        <v>79917113.579999998</v>
      </c>
      <c r="J98" s="38">
        <v>0</v>
      </c>
      <c r="K98" s="38">
        <v>0</v>
      </c>
      <c r="L98" s="38">
        <v>79917113.579999998</v>
      </c>
      <c r="M98" s="38"/>
      <c r="N98" s="38"/>
      <c r="O98" s="38"/>
      <c r="P98" s="38"/>
      <c r="Q98" s="38">
        <f t="shared" si="21"/>
        <v>79917113.579999998</v>
      </c>
      <c r="R98" s="38">
        <v>59635400</v>
      </c>
      <c r="S98" s="38">
        <f t="shared" si="18"/>
        <v>20281713.579999998</v>
      </c>
      <c r="T98" s="36">
        <f t="shared" si="19"/>
        <v>0.74621563928610546</v>
      </c>
      <c r="U98" s="38">
        <f t="shared" si="12"/>
        <v>9939233.333333334</v>
      </c>
      <c r="V98" s="38">
        <f t="shared" si="13"/>
        <v>49696166.666666672</v>
      </c>
      <c r="W98" s="38">
        <f t="shared" si="20"/>
        <v>-29414453.086666673</v>
      </c>
      <c r="X98" s="15">
        <v>43991</v>
      </c>
      <c r="Y98" s="15">
        <v>44175</v>
      </c>
      <c r="Z98" s="15">
        <v>44175</v>
      </c>
      <c r="AA98" s="37">
        <f t="shared" si="17"/>
        <v>0</v>
      </c>
      <c r="AB98" s="13">
        <f t="shared" si="14"/>
        <v>133</v>
      </c>
      <c r="AC98" s="13">
        <f t="shared" si="15"/>
        <v>6</v>
      </c>
      <c r="AD98" s="19">
        <v>44013</v>
      </c>
      <c r="AE98" s="13">
        <f t="shared" si="16"/>
        <v>5</v>
      </c>
      <c r="AF98" s="15" t="s">
        <v>806</v>
      </c>
      <c r="AG98" s="13">
        <v>20220</v>
      </c>
      <c r="AH98" s="7">
        <v>2189</v>
      </c>
      <c r="AI98" s="14">
        <v>228420</v>
      </c>
      <c r="AJ98" s="17">
        <v>43992</v>
      </c>
      <c r="AK98" s="9" t="s">
        <v>648</v>
      </c>
      <c r="AL98" s="8">
        <v>43991</v>
      </c>
      <c r="AM98" s="17" t="s">
        <v>725</v>
      </c>
      <c r="AN98" s="8"/>
      <c r="AO98" s="8"/>
      <c r="AP98" s="18">
        <v>43993</v>
      </c>
      <c r="AQ98" s="10" t="s">
        <v>649</v>
      </c>
      <c r="AR98" s="9" t="s">
        <v>40</v>
      </c>
    </row>
    <row r="99" spans="1:44" ht="89.25" customHeight="1" x14ac:dyDescent="0.2">
      <c r="A99" s="2" t="s">
        <v>720</v>
      </c>
      <c r="B99" s="7" t="s">
        <v>384</v>
      </c>
      <c r="C99" s="31" t="s">
        <v>60</v>
      </c>
      <c r="D99" s="11" t="s">
        <v>229</v>
      </c>
      <c r="E99" s="32" t="s">
        <v>644</v>
      </c>
      <c r="F99" s="20" t="s">
        <v>645</v>
      </c>
      <c r="G99" s="3" t="s">
        <v>650</v>
      </c>
      <c r="H99" s="4" t="s">
        <v>647</v>
      </c>
      <c r="I99" s="33">
        <v>125522586</v>
      </c>
      <c r="J99" s="38">
        <v>0</v>
      </c>
      <c r="K99" s="38">
        <v>0</v>
      </c>
      <c r="L99" s="38">
        <v>125522586</v>
      </c>
      <c r="M99" s="38"/>
      <c r="N99" s="38"/>
      <c r="O99" s="38"/>
      <c r="P99" s="38"/>
      <c r="Q99" s="38">
        <f t="shared" si="21"/>
        <v>125522586</v>
      </c>
      <c r="R99" s="38">
        <v>125522586</v>
      </c>
      <c r="S99" s="38">
        <f t="shared" si="18"/>
        <v>0</v>
      </c>
      <c r="T99" s="36">
        <f t="shared" si="19"/>
        <v>1</v>
      </c>
      <c r="U99" s="38">
        <f t="shared" si="12"/>
        <v>125522586</v>
      </c>
      <c r="V99" s="38">
        <f t="shared" si="13"/>
        <v>0</v>
      </c>
      <c r="W99" s="38">
        <f t="shared" si="20"/>
        <v>0</v>
      </c>
      <c r="X99" s="15">
        <v>43990</v>
      </c>
      <c r="Y99" s="15">
        <v>44043</v>
      </c>
      <c r="Z99" s="15">
        <v>44043</v>
      </c>
      <c r="AA99" s="37">
        <f t="shared" si="17"/>
        <v>0</v>
      </c>
      <c r="AB99" s="13">
        <f t="shared" si="14"/>
        <v>40</v>
      </c>
      <c r="AC99" s="13">
        <f t="shared" si="15"/>
        <v>1</v>
      </c>
      <c r="AD99" s="19">
        <v>44013</v>
      </c>
      <c r="AE99" s="13">
        <f t="shared" si="16"/>
        <v>0</v>
      </c>
      <c r="AF99" s="19"/>
      <c r="AG99" s="13">
        <v>20220</v>
      </c>
      <c r="AH99" s="7">
        <v>2183</v>
      </c>
      <c r="AI99" s="14">
        <v>228020</v>
      </c>
      <c r="AJ99" s="17">
        <v>43992</v>
      </c>
      <c r="AK99" s="9" t="s">
        <v>651</v>
      </c>
      <c r="AL99" s="8">
        <v>43991</v>
      </c>
      <c r="AM99" s="17" t="s">
        <v>724</v>
      </c>
      <c r="AN99" s="9" t="s">
        <v>1387</v>
      </c>
      <c r="AO99" s="8"/>
      <c r="AP99" s="18">
        <v>43993</v>
      </c>
      <c r="AQ99" s="10" t="s">
        <v>649</v>
      </c>
      <c r="AR99" s="9" t="s">
        <v>40</v>
      </c>
    </row>
    <row r="100" spans="1:44" ht="89.25" customHeight="1" x14ac:dyDescent="0.2">
      <c r="A100" s="2" t="s">
        <v>675</v>
      </c>
      <c r="B100" s="7" t="s">
        <v>204</v>
      </c>
      <c r="C100" s="31" t="s">
        <v>84</v>
      </c>
      <c r="D100" s="11" t="s">
        <v>659</v>
      </c>
      <c r="E100" s="32" t="s">
        <v>676</v>
      </c>
      <c r="F100" s="20" t="s">
        <v>677</v>
      </c>
      <c r="G100" s="3" t="s">
        <v>678</v>
      </c>
      <c r="H100" s="4" t="s">
        <v>679</v>
      </c>
      <c r="I100" s="33">
        <v>108763360.48</v>
      </c>
      <c r="J100" s="38">
        <v>0</v>
      </c>
      <c r="K100" s="38">
        <v>0</v>
      </c>
      <c r="L100" s="38">
        <v>108763360.48</v>
      </c>
      <c r="M100" s="38"/>
      <c r="N100" s="38"/>
      <c r="O100" s="38"/>
      <c r="P100" s="38"/>
      <c r="Q100" s="38">
        <f t="shared" si="21"/>
        <v>108763360.48</v>
      </c>
      <c r="R100" s="38">
        <v>108763360</v>
      </c>
      <c r="S100" s="38">
        <v>0</v>
      </c>
      <c r="T100" s="36">
        <f t="shared" si="19"/>
        <v>0.99999999558674901</v>
      </c>
      <c r="U100" s="38">
        <f t="shared" si="12"/>
        <v>54381680</v>
      </c>
      <c r="V100" s="38">
        <f t="shared" si="13"/>
        <v>54381680</v>
      </c>
      <c r="W100" s="38">
        <f t="shared" si="20"/>
        <v>-54381679.519999996</v>
      </c>
      <c r="X100" s="15">
        <v>43984</v>
      </c>
      <c r="Y100" s="15">
        <v>44074</v>
      </c>
      <c r="Z100" s="15">
        <v>44074</v>
      </c>
      <c r="AA100" s="37">
        <f t="shared" si="17"/>
        <v>0</v>
      </c>
      <c r="AB100" s="13">
        <f t="shared" si="14"/>
        <v>65</v>
      </c>
      <c r="AC100" s="13">
        <f t="shared" si="15"/>
        <v>2</v>
      </c>
      <c r="AD100" s="19">
        <v>44013</v>
      </c>
      <c r="AE100" s="13">
        <f t="shared" si="16"/>
        <v>1</v>
      </c>
      <c r="AF100" s="15" t="s">
        <v>775</v>
      </c>
      <c r="AG100" s="13">
        <v>28520</v>
      </c>
      <c r="AH100" s="7">
        <v>2180</v>
      </c>
      <c r="AI100" s="14">
        <v>227020</v>
      </c>
      <c r="AJ100" s="17">
        <v>43992</v>
      </c>
      <c r="AK100" s="9" t="s">
        <v>680</v>
      </c>
      <c r="AL100" s="8">
        <v>43991</v>
      </c>
      <c r="AM100" s="17" t="s">
        <v>724</v>
      </c>
      <c r="AN100" s="9" t="s">
        <v>1411</v>
      </c>
      <c r="AO100" s="8"/>
      <c r="AP100" s="18">
        <v>43993</v>
      </c>
      <c r="AQ100" s="10" t="s">
        <v>665</v>
      </c>
      <c r="AR100" s="9" t="s">
        <v>40</v>
      </c>
    </row>
    <row r="101" spans="1:44" ht="89.25" customHeight="1" x14ac:dyDescent="0.2">
      <c r="A101" s="2" t="s">
        <v>505</v>
      </c>
      <c r="B101" s="7" t="s">
        <v>845</v>
      </c>
      <c r="C101" s="31" t="s">
        <v>184</v>
      </c>
      <c r="D101" s="11" t="s">
        <v>229</v>
      </c>
      <c r="E101" s="32" t="s">
        <v>552</v>
      </c>
      <c r="F101" s="20" t="s">
        <v>551</v>
      </c>
      <c r="G101" s="3" t="s">
        <v>506</v>
      </c>
      <c r="H101" s="4" t="s">
        <v>507</v>
      </c>
      <c r="I101" s="33">
        <v>92460000</v>
      </c>
      <c r="J101" s="38">
        <v>0</v>
      </c>
      <c r="K101" s="38">
        <v>0</v>
      </c>
      <c r="L101" s="38">
        <v>92460000</v>
      </c>
      <c r="M101" s="38"/>
      <c r="N101" s="38"/>
      <c r="O101" s="38"/>
      <c r="P101" s="38"/>
      <c r="Q101" s="38">
        <f t="shared" si="21"/>
        <v>92460000</v>
      </c>
      <c r="R101" s="38">
        <v>92460000</v>
      </c>
      <c r="S101" s="38">
        <f t="shared" si="18"/>
        <v>0</v>
      </c>
      <c r="T101" s="36">
        <f t="shared" si="19"/>
        <v>1</v>
      </c>
      <c r="U101" s="38">
        <f t="shared" si="12"/>
        <v>13208571.428571429</v>
      </c>
      <c r="V101" s="38">
        <f t="shared" si="13"/>
        <v>66042857.142857149</v>
      </c>
      <c r="W101" s="38">
        <f t="shared" si="20"/>
        <v>-66042857.142857149</v>
      </c>
      <c r="X101" s="15">
        <v>43966</v>
      </c>
      <c r="Y101" s="15">
        <v>44196</v>
      </c>
      <c r="Z101" s="15">
        <v>44196</v>
      </c>
      <c r="AA101" s="37">
        <f t="shared" si="17"/>
        <v>0</v>
      </c>
      <c r="AB101" s="13">
        <f t="shared" si="14"/>
        <v>165</v>
      </c>
      <c r="AC101" s="13">
        <f t="shared" si="15"/>
        <v>7</v>
      </c>
      <c r="AD101" s="19">
        <v>44013</v>
      </c>
      <c r="AE101" s="13">
        <f t="shared" si="16"/>
        <v>5</v>
      </c>
      <c r="AF101" s="19"/>
      <c r="AG101" s="13">
        <v>48520</v>
      </c>
      <c r="AH101" s="7">
        <v>2017</v>
      </c>
      <c r="AI101" s="14">
        <v>211320</v>
      </c>
      <c r="AJ101" s="17">
        <v>43965</v>
      </c>
      <c r="AK101" s="9" t="s">
        <v>508</v>
      </c>
      <c r="AL101" s="8">
        <v>43966</v>
      </c>
      <c r="AM101" s="17" t="s">
        <v>725</v>
      </c>
      <c r="AN101" s="8"/>
      <c r="AO101" s="8"/>
      <c r="AP101" s="18">
        <v>43966</v>
      </c>
      <c r="AQ101" s="10" t="s">
        <v>509</v>
      </c>
      <c r="AR101" s="9" t="s">
        <v>75</v>
      </c>
    </row>
    <row r="102" spans="1:44" ht="89.25" customHeight="1" x14ac:dyDescent="0.2">
      <c r="A102" s="2" t="s">
        <v>555</v>
      </c>
      <c r="B102" s="7" t="s">
        <v>621</v>
      </c>
      <c r="C102" s="31" t="s">
        <v>191</v>
      </c>
      <c r="D102" s="11" t="s">
        <v>132</v>
      </c>
      <c r="E102" s="32" t="s">
        <v>559</v>
      </c>
      <c r="F102" s="20" t="s">
        <v>560</v>
      </c>
      <c r="G102" s="3" t="s">
        <v>556</v>
      </c>
      <c r="H102" s="4" t="s">
        <v>557</v>
      </c>
      <c r="I102" s="33">
        <v>48000000</v>
      </c>
      <c r="J102" s="38">
        <v>0</v>
      </c>
      <c r="K102" s="38">
        <v>0</v>
      </c>
      <c r="L102" s="38">
        <v>48000000</v>
      </c>
      <c r="M102" s="38"/>
      <c r="N102" s="38"/>
      <c r="O102" s="38"/>
      <c r="P102" s="38"/>
      <c r="Q102" s="38">
        <f t="shared" si="21"/>
        <v>48000000</v>
      </c>
      <c r="R102" s="38">
        <v>14402613</v>
      </c>
      <c r="S102" s="38">
        <f t="shared" si="18"/>
        <v>33597387</v>
      </c>
      <c r="T102" s="36">
        <f t="shared" si="19"/>
        <v>0.30005443749999999</v>
      </c>
      <c r="U102" s="38">
        <f t="shared" si="12"/>
        <v>2057516.142857143</v>
      </c>
      <c r="V102" s="38">
        <f t="shared" si="13"/>
        <v>10287580.714285715</v>
      </c>
      <c r="W102" s="38">
        <f t="shared" si="20"/>
        <v>23309806.285714284</v>
      </c>
      <c r="X102" s="15">
        <v>43965</v>
      </c>
      <c r="Y102" s="15">
        <v>44196</v>
      </c>
      <c r="Z102" s="15">
        <v>44196</v>
      </c>
      <c r="AA102" s="37">
        <f t="shared" si="17"/>
        <v>0</v>
      </c>
      <c r="AB102" s="13">
        <f t="shared" si="14"/>
        <v>166</v>
      </c>
      <c r="AC102" s="13">
        <f t="shared" si="15"/>
        <v>7</v>
      </c>
      <c r="AD102" s="19">
        <v>44013</v>
      </c>
      <c r="AE102" s="13">
        <f t="shared" si="16"/>
        <v>5</v>
      </c>
      <c r="AF102" s="19"/>
      <c r="AG102" s="13">
        <v>25020</v>
      </c>
      <c r="AH102" s="7">
        <v>2035</v>
      </c>
      <c r="AI102" s="14">
        <v>213120</v>
      </c>
      <c r="AJ102" s="17">
        <v>43971</v>
      </c>
      <c r="AK102" s="9" t="s">
        <v>558</v>
      </c>
      <c r="AL102" s="8">
        <v>43970</v>
      </c>
      <c r="AM102" s="17" t="s">
        <v>725</v>
      </c>
      <c r="AN102" s="8"/>
      <c r="AO102" s="8"/>
      <c r="AP102" s="18">
        <v>43977</v>
      </c>
      <c r="AQ102" s="10" t="s">
        <v>402</v>
      </c>
      <c r="AR102" s="9" t="s">
        <v>40</v>
      </c>
    </row>
    <row r="103" spans="1:44" ht="89.25" customHeight="1" x14ac:dyDescent="0.2">
      <c r="A103" s="2" t="s">
        <v>561</v>
      </c>
      <c r="B103" s="7" t="s">
        <v>621</v>
      </c>
      <c r="C103" s="31" t="s">
        <v>302</v>
      </c>
      <c r="D103" s="11" t="s">
        <v>229</v>
      </c>
      <c r="E103" s="32" t="s">
        <v>598</v>
      </c>
      <c r="F103" s="20" t="s">
        <v>599</v>
      </c>
      <c r="G103" s="3" t="s">
        <v>562</v>
      </c>
      <c r="H103" s="4" t="s">
        <v>563</v>
      </c>
      <c r="I103" s="33">
        <v>3587523</v>
      </c>
      <c r="J103" s="38">
        <v>0</v>
      </c>
      <c r="K103" s="38">
        <v>0</v>
      </c>
      <c r="L103" s="38">
        <v>3587523</v>
      </c>
      <c r="M103" s="38"/>
      <c r="N103" s="38"/>
      <c r="O103" s="38"/>
      <c r="P103" s="38"/>
      <c r="Q103" s="38">
        <f t="shared" si="21"/>
        <v>3587523</v>
      </c>
      <c r="R103" s="38">
        <v>3587523</v>
      </c>
      <c r="S103" s="38">
        <f t="shared" si="18"/>
        <v>0</v>
      </c>
      <c r="T103" s="36">
        <f t="shared" si="19"/>
        <v>1</v>
      </c>
      <c r="U103" s="38">
        <f t="shared" si="12"/>
        <v>1793761.5</v>
      </c>
      <c r="V103" s="38">
        <f t="shared" si="13"/>
        <v>0</v>
      </c>
      <c r="W103" s="38">
        <f t="shared" si="20"/>
        <v>0</v>
      </c>
      <c r="X103" s="15">
        <v>43971</v>
      </c>
      <c r="Y103" s="15">
        <v>44042</v>
      </c>
      <c r="Z103" s="15">
        <v>44042</v>
      </c>
      <c r="AA103" s="37">
        <f t="shared" si="17"/>
        <v>0</v>
      </c>
      <c r="AB103" s="13">
        <f t="shared" si="14"/>
        <v>52</v>
      </c>
      <c r="AC103" s="13">
        <f t="shared" si="15"/>
        <v>2</v>
      </c>
      <c r="AD103" s="19">
        <v>44013</v>
      </c>
      <c r="AE103" s="13">
        <f t="shared" si="16"/>
        <v>0</v>
      </c>
      <c r="AF103" s="19"/>
      <c r="AG103" s="13">
        <v>226220</v>
      </c>
      <c r="AH103" s="7">
        <v>2045</v>
      </c>
      <c r="AI103" s="14">
        <v>214120</v>
      </c>
      <c r="AJ103" s="17">
        <v>43886</v>
      </c>
      <c r="AK103" s="9" t="s">
        <v>564</v>
      </c>
      <c r="AL103" s="8">
        <v>43978</v>
      </c>
      <c r="AM103" s="17" t="s">
        <v>724</v>
      </c>
      <c r="AN103" s="9" t="s">
        <v>1387</v>
      </c>
      <c r="AO103" s="8"/>
      <c r="AP103" s="18">
        <v>43980</v>
      </c>
      <c r="AQ103" s="10" t="s">
        <v>565</v>
      </c>
      <c r="AR103" s="9" t="s">
        <v>40</v>
      </c>
    </row>
    <row r="104" spans="1:44" ht="89.25" customHeight="1" x14ac:dyDescent="0.2">
      <c r="A104" s="2" t="s">
        <v>605</v>
      </c>
      <c r="B104" s="7" t="s">
        <v>621</v>
      </c>
      <c r="C104" s="31" t="s">
        <v>345</v>
      </c>
      <c r="D104" s="11" t="s">
        <v>69</v>
      </c>
      <c r="E104" s="32" t="s">
        <v>614</v>
      </c>
      <c r="F104" s="20" t="s">
        <v>615</v>
      </c>
      <c r="G104" s="3" t="s">
        <v>519</v>
      </c>
      <c r="H104" s="4" t="s">
        <v>719</v>
      </c>
      <c r="I104" s="33">
        <v>48384000</v>
      </c>
      <c r="J104" s="38">
        <v>0</v>
      </c>
      <c r="K104" s="38">
        <v>0</v>
      </c>
      <c r="L104" s="38">
        <v>48384000</v>
      </c>
      <c r="M104" s="38"/>
      <c r="N104" s="38"/>
      <c r="O104" s="38"/>
      <c r="P104" s="38"/>
      <c r="Q104" s="38">
        <f t="shared" si="21"/>
        <v>48384000</v>
      </c>
      <c r="R104" s="38">
        <v>3264000</v>
      </c>
      <c r="S104" s="38">
        <f t="shared" si="18"/>
        <v>45120000</v>
      </c>
      <c r="T104" s="36">
        <f t="shared" si="19"/>
        <v>6.7460317460317457E-2</v>
      </c>
      <c r="U104" s="38">
        <f t="shared" si="12"/>
        <v>544000</v>
      </c>
      <c r="V104" s="38">
        <f t="shared" si="13"/>
        <v>2720000</v>
      </c>
      <c r="W104" s="38">
        <f t="shared" si="20"/>
        <v>42400000</v>
      </c>
      <c r="X104" s="15">
        <v>43983</v>
      </c>
      <c r="Y104" s="15">
        <v>44196</v>
      </c>
      <c r="Z104" s="15">
        <v>44196</v>
      </c>
      <c r="AA104" s="37">
        <f t="shared" si="17"/>
        <v>0</v>
      </c>
      <c r="AB104" s="13">
        <f t="shared" si="14"/>
        <v>154</v>
      </c>
      <c r="AC104" s="13">
        <f t="shared" si="15"/>
        <v>6</v>
      </c>
      <c r="AD104" s="19">
        <v>44013</v>
      </c>
      <c r="AE104" s="13">
        <f t="shared" si="16"/>
        <v>5</v>
      </c>
      <c r="AF104" s="19"/>
      <c r="AG104" s="13">
        <v>22020</v>
      </c>
      <c r="AH104" s="7">
        <v>2109</v>
      </c>
      <c r="AI104" s="14">
        <v>220520</v>
      </c>
      <c r="AJ104" s="17">
        <v>43983</v>
      </c>
      <c r="AK104" s="9" t="s">
        <v>606</v>
      </c>
      <c r="AL104" s="8">
        <v>43983</v>
      </c>
      <c r="AM104" s="17" t="s">
        <v>725</v>
      </c>
      <c r="AN104" s="8"/>
      <c r="AO104" s="8"/>
      <c r="AP104" s="18">
        <v>43984</v>
      </c>
      <c r="AQ104" s="10" t="s">
        <v>607</v>
      </c>
      <c r="AR104" s="9" t="s">
        <v>117</v>
      </c>
    </row>
    <row r="105" spans="1:44" ht="89.25" customHeight="1" x14ac:dyDescent="0.2">
      <c r="A105" s="2" t="s">
        <v>616</v>
      </c>
      <c r="B105" s="7" t="s">
        <v>621</v>
      </c>
      <c r="C105" s="31" t="s">
        <v>566</v>
      </c>
      <c r="D105" s="11" t="s">
        <v>147</v>
      </c>
      <c r="E105" s="32" t="s">
        <v>705</v>
      </c>
      <c r="F105" s="20" t="s">
        <v>706</v>
      </c>
      <c r="G105" s="3" t="s">
        <v>617</v>
      </c>
      <c r="H105" s="4" t="s">
        <v>618</v>
      </c>
      <c r="I105" s="33">
        <v>25000000</v>
      </c>
      <c r="J105" s="38">
        <v>0</v>
      </c>
      <c r="K105" s="38">
        <v>0</v>
      </c>
      <c r="L105" s="38">
        <v>25000000</v>
      </c>
      <c r="M105" s="38"/>
      <c r="N105" s="38"/>
      <c r="O105" s="38"/>
      <c r="P105" s="38"/>
      <c r="Q105" s="38">
        <f t="shared" si="21"/>
        <v>25000000</v>
      </c>
      <c r="R105" s="38">
        <v>13650300</v>
      </c>
      <c r="S105" s="38">
        <f t="shared" si="18"/>
        <v>11349700</v>
      </c>
      <c r="T105" s="36">
        <f t="shared" si="19"/>
        <v>0.54601200000000005</v>
      </c>
      <c r="U105" s="38">
        <f t="shared" si="12"/>
        <v>2275050</v>
      </c>
      <c r="V105" s="38">
        <f t="shared" si="13"/>
        <v>11375250</v>
      </c>
      <c r="W105" s="38">
        <f t="shared" si="20"/>
        <v>-25550</v>
      </c>
      <c r="X105" s="15">
        <v>43985</v>
      </c>
      <c r="Y105" s="15">
        <v>44196</v>
      </c>
      <c r="Z105" s="15">
        <v>44196</v>
      </c>
      <c r="AA105" s="37">
        <f t="shared" si="17"/>
        <v>0</v>
      </c>
      <c r="AB105" s="13">
        <f t="shared" si="14"/>
        <v>152</v>
      </c>
      <c r="AC105" s="13">
        <f t="shared" si="15"/>
        <v>6</v>
      </c>
      <c r="AD105" s="19">
        <v>44013</v>
      </c>
      <c r="AE105" s="13">
        <f t="shared" si="16"/>
        <v>5</v>
      </c>
      <c r="AF105" s="19"/>
      <c r="AG105" s="13">
        <v>53920</v>
      </c>
      <c r="AH105" s="7">
        <v>2110</v>
      </c>
      <c r="AI105" s="14">
        <v>220620</v>
      </c>
      <c r="AJ105" s="17">
        <v>43983</v>
      </c>
      <c r="AK105" s="9" t="s">
        <v>619</v>
      </c>
      <c r="AL105" s="8">
        <v>43985</v>
      </c>
      <c r="AM105" s="17" t="s">
        <v>725</v>
      </c>
      <c r="AN105" s="8"/>
      <c r="AO105" s="8"/>
      <c r="AP105" s="18">
        <v>43986</v>
      </c>
      <c r="AQ105" s="10" t="s">
        <v>188</v>
      </c>
      <c r="AR105" s="9" t="s">
        <v>40</v>
      </c>
    </row>
    <row r="106" spans="1:44" ht="118.5" customHeight="1" x14ac:dyDescent="0.2">
      <c r="A106" s="2" t="s">
        <v>776</v>
      </c>
      <c r="B106" s="7" t="s">
        <v>743</v>
      </c>
      <c r="C106" s="31" t="s">
        <v>213</v>
      </c>
      <c r="D106" s="11" t="s">
        <v>627</v>
      </c>
      <c r="E106" s="32" t="s">
        <v>785</v>
      </c>
      <c r="F106" s="20" t="s">
        <v>786</v>
      </c>
      <c r="G106" s="3" t="s">
        <v>777</v>
      </c>
      <c r="H106" s="4" t="s">
        <v>778</v>
      </c>
      <c r="I106" s="33">
        <v>118500000</v>
      </c>
      <c r="J106" s="38">
        <v>0</v>
      </c>
      <c r="K106" s="38">
        <v>47400000</v>
      </c>
      <c r="L106" s="38">
        <f>118500000-47400000</f>
        <v>71100000</v>
      </c>
      <c r="M106" s="38"/>
      <c r="N106" s="38"/>
      <c r="O106" s="38"/>
      <c r="P106" s="38"/>
      <c r="Q106" s="38">
        <f t="shared" si="21"/>
        <v>71100000</v>
      </c>
      <c r="R106" s="38">
        <v>6412000</v>
      </c>
      <c r="S106" s="38">
        <f t="shared" si="18"/>
        <v>64688000</v>
      </c>
      <c r="T106" s="36">
        <f>R106/L106</f>
        <v>9.0182841068917025E-2</v>
      </c>
      <c r="U106" s="38">
        <f t="shared" si="12"/>
        <v>1603000</v>
      </c>
      <c r="V106" s="38">
        <f t="shared" si="13"/>
        <v>6412000</v>
      </c>
      <c r="W106" s="38">
        <f>(Q106-R106)-V106</f>
        <v>58276000</v>
      </c>
      <c r="X106" s="15">
        <v>44026</v>
      </c>
      <c r="Y106" s="15">
        <v>44165</v>
      </c>
      <c r="Z106" s="15">
        <v>44347</v>
      </c>
      <c r="AA106" s="37">
        <f t="shared" si="17"/>
        <v>6</v>
      </c>
      <c r="AB106" s="13">
        <f t="shared" si="14"/>
        <v>100</v>
      </c>
      <c r="AC106" s="13">
        <f t="shared" si="15"/>
        <v>4</v>
      </c>
      <c r="AD106" s="19">
        <v>44013</v>
      </c>
      <c r="AE106" s="13">
        <f t="shared" si="16"/>
        <v>4</v>
      </c>
      <c r="AF106" s="15" t="s">
        <v>1410</v>
      </c>
      <c r="AG106" s="13">
        <v>36420</v>
      </c>
      <c r="AH106" s="7">
        <v>2441</v>
      </c>
      <c r="AI106" s="14">
        <v>252420</v>
      </c>
      <c r="AJ106" s="17">
        <v>44033</v>
      </c>
      <c r="AK106" s="9" t="s">
        <v>779</v>
      </c>
      <c r="AL106" s="8">
        <v>44035</v>
      </c>
      <c r="AM106" s="17" t="s">
        <v>725</v>
      </c>
      <c r="AN106" s="8"/>
      <c r="AO106" s="8"/>
      <c r="AP106" s="18">
        <v>44036</v>
      </c>
      <c r="AQ106" s="10" t="s">
        <v>780</v>
      </c>
      <c r="AR106" s="9" t="s">
        <v>747</v>
      </c>
    </row>
    <row r="107" spans="1:44" ht="89.25" customHeight="1" x14ac:dyDescent="0.2">
      <c r="A107" s="2" t="s">
        <v>657</v>
      </c>
      <c r="B107" s="7" t="s">
        <v>204</v>
      </c>
      <c r="C107" s="31" t="s">
        <v>658</v>
      </c>
      <c r="D107" s="11" t="s">
        <v>659</v>
      </c>
      <c r="E107" s="32" t="s">
        <v>660</v>
      </c>
      <c r="F107" s="20" t="s">
        <v>661</v>
      </c>
      <c r="G107" s="3" t="s">
        <v>662</v>
      </c>
      <c r="H107" s="4" t="s">
        <v>663</v>
      </c>
      <c r="I107" s="33">
        <v>515428838</v>
      </c>
      <c r="J107" s="38">
        <v>0</v>
      </c>
      <c r="K107" s="38">
        <v>0</v>
      </c>
      <c r="L107" s="38">
        <v>515428838</v>
      </c>
      <c r="M107" s="38"/>
      <c r="N107" s="38"/>
      <c r="O107" s="38"/>
      <c r="P107" s="38"/>
      <c r="Q107" s="38">
        <f t="shared" si="21"/>
        <v>515428838</v>
      </c>
      <c r="R107" s="38">
        <v>515428838</v>
      </c>
      <c r="S107" s="38">
        <f t="shared" si="18"/>
        <v>0</v>
      </c>
      <c r="T107" s="36">
        <f t="shared" si="19"/>
        <v>1</v>
      </c>
      <c r="U107" s="38">
        <f t="shared" si="12"/>
        <v>128857209.5</v>
      </c>
      <c r="V107" s="38">
        <f t="shared" si="13"/>
        <v>386571628.5</v>
      </c>
      <c r="W107" s="38">
        <f t="shared" si="20"/>
        <v>-386571628.5</v>
      </c>
      <c r="X107" s="15">
        <v>43991</v>
      </c>
      <c r="Y107" s="15">
        <v>44114</v>
      </c>
      <c r="Z107" s="15">
        <v>44114</v>
      </c>
      <c r="AA107" s="37">
        <f t="shared" si="17"/>
        <v>0</v>
      </c>
      <c r="AB107" s="13">
        <f t="shared" si="14"/>
        <v>89</v>
      </c>
      <c r="AC107" s="13">
        <f t="shared" si="15"/>
        <v>4</v>
      </c>
      <c r="AD107" s="19">
        <v>44013</v>
      </c>
      <c r="AE107" s="13">
        <f t="shared" si="16"/>
        <v>3</v>
      </c>
      <c r="AF107" s="19"/>
      <c r="AG107" s="13">
        <v>30120</v>
      </c>
      <c r="AH107" s="7">
        <v>2195</v>
      </c>
      <c r="AI107" s="14">
        <v>231120</v>
      </c>
      <c r="AJ107" s="17">
        <v>43999</v>
      </c>
      <c r="AK107" s="9" t="s">
        <v>664</v>
      </c>
      <c r="AL107" s="8">
        <v>43991</v>
      </c>
      <c r="AM107" s="17" t="s">
        <v>724</v>
      </c>
      <c r="AN107" s="9" t="s">
        <v>1452</v>
      </c>
      <c r="AO107" s="8"/>
      <c r="AP107" s="18">
        <v>44000</v>
      </c>
      <c r="AQ107" s="10" t="s">
        <v>665</v>
      </c>
      <c r="AR107" s="9" t="s">
        <v>40</v>
      </c>
    </row>
    <row r="108" spans="1:44" ht="89.25" customHeight="1" x14ac:dyDescent="0.2">
      <c r="A108" s="2" t="s">
        <v>633</v>
      </c>
      <c r="B108" s="7" t="s">
        <v>204</v>
      </c>
      <c r="C108" s="31" t="s">
        <v>233</v>
      </c>
      <c r="D108" s="11" t="s">
        <v>69</v>
      </c>
      <c r="E108" s="32" t="s">
        <v>634</v>
      </c>
      <c r="F108" s="20" t="s">
        <v>283</v>
      </c>
      <c r="G108" s="3" t="s">
        <v>635</v>
      </c>
      <c r="H108" s="4" t="s">
        <v>636</v>
      </c>
      <c r="I108" s="33">
        <v>101250000</v>
      </c>
      <c r="J108" s="38">
        <v>0</v>
      </c>
      <c r="K108" s="38">
        <v>0</v>
      </c>
      <c r="L108" s="38">
        <v>101250000</v>
      </c>
      <c r="M108" s="38"/>
      <c r="N108" s="38"/>
      <c r="O108" s="38"/>
      <c r="P108" s="38"/>
      <c r="Q108" s="38">
        <f t="shared" si="21"/>
        <v>101250000</v>
      </c>
      <c r="R108" s="38">
        <v>40500000</v>
      </c>
      <c r="S108" s="38">
        <f t="shared" si="18"/>
        <v>60750000</v>
      </c>
      <c r="T108" s="36">
        <f t="shared" si="19"/>
        <v>0.4</v>
      </c>
      <c r="U108" s="38">
        <f t="shared" si="12"/>
        <v>8100000</v>
      </c>
      <c r="V108" s="38">
        <f t="shared" si="13"/>
        <v>32400000</v>
      </c>
      <c r="W108" s="38">
        <f t="shared" si="20"/>
        <v>28350000</v>
      </c>
      <c r="X108" s="15">
        <v>43991</v>
      </c>
      <c r="Y108" s="15">
        <v>44165</v>
      </c>
      <c r="Z108" s="15">
        <v>44165</v>
      </c>
      <c r="AA108" s="37">
        <f t="shared" si="17"/>
        <v>0</v>
      </c>
      <c r="AB108" s="13">
        <f t="shared" si="14"/>
        <v>125</v>
      </c>
      <c r="AC108" s="13">
        <f t="shared" si="15"/>
        <v>5</v>
      </c>
      <c r="AD108" s="19">
        <v>44013</v>
      </c>
      <c r="AE108" s="13">
        <f t="shared" si="16"/>
        <v>4</v>
      </c>
      <c r="AF108" s="19"/>
      <c r="AG108" s="13">
        <v>19820</v>
      </c>
      <c r="AH108" s="7">
        <v>2186</v>
      </c>
      <c r="AI108" s="14">
        <v>228120</v>
      </c>
      <c r="AJ108" s="17">
        <v>43992</v>
      </c>
      <c r="AK108" s="9" t="s">
        <v>637</v>
      </c>
      <c r="AL108" s="8">
        <v>43994</v>
      </c>
      <c r="AM108" s="17" t="s">
        <v>725</v>
      </c>
      <c r="AN108" s="8"/>
      <c r="AO108" s="8"/>
      <c r="AP108" s="18">
        <v>43999</v>
      </c>
      <c r="AQ108" s="10" t="s">
        <v>356</v>
      </c>
      <c r="AR108" s="9" t="s">
        <v>747</v>
      </c>
    </row>
    <row r="109" spans="1:44" ht="89.25" customHeight="1" x14ac:dyDescent="0.2">
      <c r="A109" s="2" t="s">
        <v>625</v>
      </c>
      <c r="B109" s="7" t="s">
        <v>626</v>
      </c>
      <c r="C109" s="31" t="s">
        <v>218</v>
      </c>
      <c r="D109" s="11" t="s">
        <v>627</v>
      </c>
      <c r="E109" s="32" t="s">
        <v>628</v>
      </c>
      <c r="F109" s="20" t="s">
        <v>629</v>
      </c>
      <c r="G109" s="3" t="s">
        <v>630</v>
      </c>
      <c r="H109" s="4" t="s">
        <v>631</v>
      </c>
      <c r="I109" s="33">
        <v>450000000</v>
      </c>
      <c r="J109" s="38">
        <v>0</v>
      </c>
      <c r="K109" s="38">
        <v>0</v>
      </c>
      <c r="L109" s="38">
        <v>450000000</v>
      </c>
      <c r="M109" s="38"/>
      <c r="N109" s="38"/>
      <c r="O109" s="38"/>
      <c r="P109" s="38"/>
      <c r="Q109" s="38">
        <f t="shared" ref="Q109:Q119" si="22">SUM(L109:P109)</f>
        <v>450000000</v>
      </c>
      <c r="R109" s="38">
        <v>81775014</v>
      </c>
      <c r="S109" s="38">
        <f t="shared" si="18"/>
        <v>368224986</v>
      </c>
      <c r="T109" s="36">
        <f t="shared" si="19"/>
        <v>0.18172225333333333</v>
      </c>
      <c r="U109" s="38">
        <f t="shared" si="12"/>
        <v>16355002.800000001</v>
      </c>
      <c r="V109" s="38">
        <f t="shared" si="13"/>
        <v>65420011.200000003</v>
      </c>
      <c r="W109" s="38">
        <f t="shared" si="20"/>
        <v>302804974.80000001</v>
      </c>
      <c r="X109" s="15">
        <v>43992</v>
      </c>
      <c r="Y109" s="15">
        <v>44165</v>
      </c>
      <c r="Z109" s="15">
        <v>44165</v>
      </c>
      <c r="AA109" s="37">
        <f t="shared" si="17"/>
        <v>0</v>
      </c>
      <c r="AB109" s="13">
        <f t="shared" si="14"/>
        <v>124</v>
      </c>
      <c r="AC109" s="13">
        <f t="shared" si="15"/>
        <v>5</v>
      </c>
      <c r="AD109" s="19">
        <v>44013</v>
      </c>
      <c r="AE109" s="13">
        <f t="shared" si="16"/>
        <v>4</v>
      </c>
      <c r="AF109" s="19"/>
      <c r="AG109" s="13">
        <v>31520</v>
      </c>
      <c r="AH109" s="7">
        <v>2191</v>
      </c>
      <c r="AI109" s="14">
        <v>228620</v>
      </c>
      <c r="AJ109" s="17">
        <v>43992</v>
      </c>
      <c r="AK109" s="9" t="s">
        <v>632</v>
      </c>
      <c r="AL109" s="8">
        <v>43993</v>
      </c>
      <c r="AM109" s="17" t="s">
        <v>725</v>
      </c>
      <c r="AN109" s="8"/>
      <c r="AO109" s="8"/>
      <c r="AP109" s="18">
        <v>43993</v>
      </c>
      <c r="AQ109" s="10" t="s">
        <v>145</v>
      </c>
      <c r="AR109" s="9" t="s">
        <v>40</v>
      </c>
    </row>
    <row r="110" spans="1:44" ht="89.25" customHeight="1" x14ac:dyDescent="0.2">
      <c r="A110" s="2" t="s">
        <v>652</v>
      </c>
      <c r="B110" s="7" t="s">
        <v>621</v>
      </c>
      <c r="C110" s="31" t="s">
        <v>397</v>
      </c>
      <c r="D110" s="11" t="s">
        <v>69</v>
      </c>
      <c r="E110" s="32" t="s">
        <v>653</v>
      </c>
      <c r="F110" s="20" t="s">
        <v>707</v>
      </c>
      <c r="G110" s="3" t="s">
        <v>654</v>
      </c>
      <c r="H110" s="4" t="s">
        <v>655</v>
      </c>
      <c r="I110" s="33">
        <v>57000000</v>
      </c>
      <c r="J110" s="38">
        <v>28000000</v>
      </c>
      <c r="K110" s="38">
        <v>0</v>
      </c>
      <c r="L110" s="38">
        <f>57000000+28000000</f>
        <v>85000000</v>
      </c>
      <c r="M110" s="38"/>
      <c r="N110" s="38"/>
      <c r="O110" s="38"/>
      <c r="P110" s="38"/>
      <c r="Q110" s="38">
        <f t="shared" si="22"/>
        <v>85000000</v>
      </c>
      <c r="R110" s="38">
        <v>84985724</v>
      </c>
      <c r="S110" s="38">
        <f t="shared" si="18"/>
        <v>14276</v>
      </c>
      <c r="T110" s="36">
        <f t="shared" si="19"/>
        <v>0.99983204705882356</v>
      </c>
      <c r="U110" s="38">
        <f t="shared" si="12"/>
        <v>14164287.333333334</v>
      </c>
      <c r="V110" s="38">
        <f t="shared" si="13"/>
        <v>70821436.666666672</v>
      </c>
      <c r="W110" s="38">
        <f t="shared" si="20"/>
        <v>-70807160.666666672</v>
      </c>
      <c r="X110" s="15">
        <v>43992</v>
      </c>
      <c r="Y110" s="15">
        <v>44196</v>
      </c>
      <c r="Z110" s="15">
        <v>44196</v>
      </c>
      <c r="AA110" s="37">
        <f t="shared" si="17"/>
        <v>0</v>
      </c>
      <c r="AB110" s="13">
        <f t="shared" si="14"/>
        <v>147</v>
      </c>
      <c r="AC110" s="13">
        <f t="shared" si="15"/>
        <v>6</v>
      </c>
      <c r="AD110" s="19">
        <v>44013</v>
      </c>
      <c r="AE110" s="13">
        <f t="shared" si="16"/>
        <v>5</v>
      </c>
      <c r="AF110" s="15" t="s">
        <v>1272</v>
      </c>
      <c r="AG110" s="13">
        <v>17220</v>
      </c>
      <c r="AH110" s="7">
        <v>228320</v>
      </c>
      <c r="AI110" s="14">
        <v>2188</v>
      </c>
      <c r="AJ110" s="17">
        <v>43992</v>
      </c>
      <c r="AK110" s="9" t="s">
        <v>656</v>
      </c>
      <c r="AL110" s="8">
        <v>44000</v>
      </c>
      <c r="AM110" s="17" t="s">
        <v>725</v>
      </c>
      <c r="AN110" s="8"/>
      <c r="AO110" s="8"/>
      <c r="AP110" s="18">
        <v>44001</v>
      </c>
      <c r="AQ110" s="10" t="s">
        <v>74</v>
      </c>
      <c r="AR110" s="9" t="s">
        <v>75</v>
      </c>
    </row>
    <row r="111" spans="1:44" ht="89.25" customHeight="1" x14ac:dyDescent="0.2">
      <c r="A111" s="2" t="s">
        <v>638</v>
      </c>
      <c r="B111" s="7" t="s">
        <v>621</v>
      </c>
      <c r="C111" s="31" t="s">
        <v>576</v>
      </c>
      <c r="D111" s="11" t="s">
        <v>69</v>
      </c>
      <c r="E111" s="32" t="s">
        <v>639</v>
      </c>
      <c r="F111" s="20" t="s">
        <v>787</v>
      </c>
      <c r="G111" s="3" t="s">
        <v>640</v>
      </c>
      <c r="H111" s="4" t="s">
        <v>641</v>
      </c>
      <c r="I111" s="33">
        <v>57000000</v>
      </c>
      <c r="J111" s="38">
        <v>0</v>
      </c>
      <c r="K111" s="38">
        <v>0</v>
      </c>
      <c r="L111" s="38">
        <v>57000000</v>
      </c>
      <c r="M111" s="38"/>
      <c r="N111" s="38"/>
      <c r="O111" s="38"/>
      <c r="P111" s="38"/>
      <c r="Q111" s="38">
        <f t="shared" si="22"/>
        <v>57000000</v>
      </c>
      <c r="R111" s="38">
        <v>56260000</v>
      </c>
      <c r="S111" s="38">
        <f t="shared" si="18"/>
        <v>740000</v>
      </c>
      <c r="T111" s="36">
        <f t="shared" si="19"/>
        <v>0.98701754385964913</v>
      </c>
      <c r="U111" s="38">
        <f t="shared" si="12"/>
        <v>9376666.666666666</v>
      </c>
      <c r="V111" s="38">
        <f t="shared" si="13"/>
        <v>46883333.333333328</v>
      </c>
      <c r="W111" s="38">
        <f t="shared" si="20"/>
        <v>-46143333.333333328</v>
      </c>
      <c r="X111" s="15">
        <v>43991</v>
      </c>
      <c r="Y111" s="15">
        <v>44196</v>
      </c>
      <c r="Z111" s="15">
        <v>44196</v>
      </c>
      <c r="AA111" s="37">
        <f t="shared" si="17"/>
        <v>0</v>
      </c>
      <c r="AB111" s="13">
        <f t="shared" si="14"/>
        <v>148</v>
      </c>
      <c r="AC111" s="13">
        <f t="shared" si="15"/>
        <v>6</v>
      </c>
      <c r="AD111" s="19">
        <v>44013</v>
      </c>
      <c r="AE111" s="13">
        <f t="shared" si="16"/>
        <v>5</v>
      </c>
      <c r="AF111" s="19"/>
      <c r="AG111" s="13">
        <v>59620</v>
      </c>
      <c r="AH111" s="7">
        <v>2187</v>
      </c>
      <c r="AI111" s="14">
        <v>22820</v>
      </c>
      <c r="AJ111" s="17">
        <v>43992</v>
      </c>
      <c r="AK111" s="9" t="s">
        <v>642</v>
      </c>
      <c r="AL111" s="8">
        <v>43992</v>
      </c>
      <c r="AM111" s="17" t="s">
        <v>725</v>
      </c>
      <c r="AN111" s="8"/>
      <c r="AO111" s="8"/>
      <c r="AP111" s="18">
        <v>43993</v>
      </c>
      <c r="AQ111" s="10" t="s">
        <v>81</v>
      </c>
      <c r="AR111" s="9" t="s">
        <v>40</v>
      </c>
    </row>
    <row r="112" spans="1:44" ht="89.25" customHeight="1" x14ac:dyDescent="0.2">
      <c r="A112" s="2" t="s">
        <v>671</v>
      </c>
      <c r="B112" s="7" t="s">
        <v>621</v>
      </c>
      <c r="C112" s="31" t="s">
        <v>416</v>
      </c>
      <c r="D112" s="11" t="s">
        <v>69</v>
      </c>
      <c r="E112" s="32" t="s">
        <v>709</v>
      </c>
      <c r="F112" s="20" t="s">
        <v>708</v>
      </c>
      <c r="G112" s="3" t="s">
        <v>672</v>
      </c>
      <c r="H112" s="4" t="s">
        <v>673</v>
      </c>
      <c r="I112" s="33">
        <v>47000000</v>
      </c>
      <c r="J112" s="6">
        <v>23500000</v>
      </c>
      <c r="K112" s="38">
        <v>0</v>
      </c>
      <c r="L112" s="38">
        <f>47000000+23500000</f>
        <v>70500000</v>
      </c>
      <c r="M112" s="38"/>
      <c r="N112" s="38"/>
      <c r="O112" s="38"/>
      <c r="P112" s="38"/>
      <c r="Q112" s="38">
        <f>SUM(L112:P112)</f>
        <v>70500000</v>
      </c>
      <c r="R112" s="38">
        <v>70459011</v>
      </c>
      <c r="S112" s="38">
        <f t="shared" si="18"/>
        <v>40989</v>
      </c>
      <c r="T112" s="36">
        <f t="shared" si="19"/>
        <v>0.99941859574468084</v>
      </c>
      <c r="U112" s="38">
        <f t="shared" si="12"/>
        <v>11743168.5</v>
      </c>
      <c r="V112" s="38">
        <f t="shared" si="13"/>
        <v>58715842.5</v>
      </c>
      <c r="W112" s="38">
        <f t="shared" si="20"/>
        <v>-58674853.5</v>
      </c>
      <c r="X112" s="15">
        <v>43999</v>
      </c>
      <c r="Y112" s="15">
        <v>44196</v>
      </c>
      <c r="Z112" s="15">
        <v>44196</v>
      </c>
      <c r="AA112" s="37">
        <f t="shared" si="17"/>
        <v>0</v>
      </c>
      <c r="AB112" s="13">
        <f>NETWORKDAYS(X112,Y112)</f>
        <v>142</v>
      </c>
      <c r="AC112" s="13">
        <f t="shared" si="15"/>
        <v>6</v>
      </c>
      <c r="AD112" s="19">
        <v>44013</v>
      </c>
      <c r="AE112" s="13">
        <f t="shared" si="16"/>
        <v>5</v>
      </c>
      <c r="AF112" s="19">
        <v>44117</v>
      </c>
      <c r="AG112" s="13">
        <v>59620</v>
      </c>
      <c r="AH112" s="7">
        <v>2217</v>
      </c>
      <c r="AI112" s="14">
        <v>231220</v>
      </c>
      <c r="AJ112" s="17">
        <v>43999</v>
      </c>
      <c r="AK112" s="9" t="s">
        <v>674</v>
      </c>
      <c r="AL112" s="8">
        <v>44005</v>
      </c>
      <c r="AM112" s="17" t="s">
        <v>725</v>
      </c>
      <c r="AN112" s="8"/>
      <c r="AO112" s="8"/>
      <c r="AP112" s="18">
        <v>44006</v>
      </c>
      <c r="AQ112" s="10" t="s">
        <v>202</v>
      </c>
      <c r="AR112" s="9" t="s">
        <v>670</v>
      </c>
    </row>
    <row r="113" spans="1:44" ht="89.25" customHeight="1" x14ac:dyDescent="0.2">
      <c r="A113" s="2" t="s">
        <v>666</v>
      </c>
      <c r="B113" s="7" t="s">
        <v>621</v>
      </c>
      <c r="C113" s="31" t="s">
        <v>416</v>
      </c>
      <c r="D113" s="11" t="s">
        <v>69</v>
      </c>
      <c r="E113" s="32" t="s">
        <v>709</v>
      </c>
      <c r="F113" s="20" t="s">
        <v>708</v>
      </c>
      <c r="G113" s="3" t="s">
        <v>667</v>
      </c>
      <c r="H113" s="4" t="s">
        <v>668</v>
      </c>
      <c r="I113" s="33">
        <v>6000000</v>
      </c>
      <c r="J113" s="38">
        <v>0</v>
      </c>
      <c r="K113" s="38">
        <v>0</v>
      </c>
      <c r="L113" s="38">
        <v>6000000</v>
      </c>
      <c r="M113" s="38"/>
      <c r="N113" s="38"/>
      <c r="O113" s="38"/>
      <c r="P113" s="38"/>
      <c r="Q113" s="38">
        <f t="shared" si="22"/>
        <v>6000000</v>
      </c>
      <c r="R113" s="38">
        <v>6000000</v>
      </c>
      <c r="S113" s="38">
        <f t="shared" si="18"/>
        <v>0</v>
      </c>
      <c r="T113" s="36">
        <f t="shared" si="19"/>
        <v>1</v>
      </c>
      <c r="U113" s="38">
        <f t="shared" si="12"/>
        <v>1000000</v>
      </c>
      <c r="V113" s="38">
        <f t="shared" si="13"/>
        <v>5000000</v>
      </c>
      <c r="W113" s="38">
        <f t="shared" si="20"/>
        <v>-5000000</v>
      </c>
      <c r="X113" s="15">
        <v>43999</v>
      </c>
      <c r="Y113" s="15">
        <v>44196</v>
      </c>
      <c r="Z113" s="15">
        <v>44196</v>
      </c>
      <c r="AA113" s="37">
        <f t="shared" si="17"/>
        <v>0</v>
      </c>
      <c r="AB113" s="13">
        <f t="shared" si="14"/>
        <v>142</v>
      </c>
      <c r="AC113" s="13">
        <f t="shared" si="15"/>
        <v>6</v>
      </c>
      <c r="AD113" s="19">
        <v>44013</v>
      </c>
      <c r="AE113" s="13">
        <f t="shared" si="16"/>
        <v>5</v>
      </c>
      <c r="AF113" s="19"/>
      <c r="AG113" s="13">
        <v>59620</v>
      </c>
      <c r="AH113" s="7">
        <v>2218</v>
      </c>
      <c r="AI113" s="14">
        <v>231320</v>
      </c>
      <c r="AJ113" s="17">
        <v>43999</v>
      </c>
      <c r="AK113" s="9" t="s">
        <v>669</v>
      </c>
      <c r="AL113" s="8">
        <v>44001</v>
      </c>
      <c r="AM113" s="17" t="s">
        <v>725</v>
      </c>
      <c r="AN113" s="8"/>
      <c r="AO113" s="8"/>
      <c r="AP113" s="18">
        <v>44006</v>
      </c>
      <c r="AQ113" s="10" t="s">
        <v>202</v>
      </c>
      <c r="AR113" s="9" t="s">
        <v>670</v>
      </c>
    </row>
    <row r="114" spans="1:44" ht="89.25" customHeight="1" x14ac:dyDescent="0.2">
      <c r="A114" s="2" t="s">
        <v>681</v>
      </c>
      <c r="B114" s="7" t="s">
        <v>621</v>
      </c>
      <c r="C114" s="31" t="s">
        <v>478</v>
      </c>
      <c r="D114" s="11" t="s">
        <v>229</v>
      </c>
      <c r="E114" s="32" t="s">
        <v>682</v>
      </c>
      <c r="F114" s="20" t="s">
        <v>710</v>
      </c>
      <c r="G114" s="3" t="s">
        <v>347</v>
      </c>
      <c r="H114" s="4" t="s">
        <v>683</v>
      </c>
      <c r="I114" s="33">
        <v>31278365</v>
      </c>
      <c r="J114" s="38">
        <v>0</v>
      </c>
      <c r="K114" s="38">
        <v>0</v>
      </c>
      <c r="L114" s="38">
        <v>31278365</v>
      </c>
      <c r="M114" s="38"/>
      <c r="N114" s="38"/>
      <c r="O114" s="38"/>
      <c r="P114" s="38"/>
      <c r="Q114" s="38">
        <f t="shared" si="22"/>
        <v>31278365</v>
      </c>
      <c r="R114" s="38">
        <v>30943311</v>
      </c>
      <c r="S114" s="38">
        <f t="shared" si="18"/>
        <v>335054</v>
      </c>
      <c r="T114" s="36">
        <f t="shared" si="19"/>
        <v>0.98928799507263243</v>
      </c>
      <c r="U114" s="38">
        <f t="shared" si="12"/>
        <v>5157218.5</v>
      </c>
      <c r="V114" s="38">
        <f t="shared" si="13"/>
        <v>25786092.5</v>
      </c>
      <c r="W114" s="38">
        <f t="shared" si="20"/>
        <v>-25451038.5</v>
      </c>
      <c r="X114" s="15">
        <v>44005</v>
      </c>
      <c r="Y114" s="15">
        <v>44196</v>
      </c>
      <c r="Z114" s="15">
        <v>44196</v>
      </c>
      <c r="AA114" s="37">
        <f t="shared" si="17"/>
        <v>0</v>
      </c>
      <c r="AB114" s="13">
        <f t="shared" si="14"/>
        <v>138</v>
      </c>
      <c r="AC114" s="13">
        <f t="shared" si="15"/>
        <v>6</v>
      </c>
      <c r="AD114" s="19">
        <v>44013</v>
      </c>
      <c r="AE114" s="13">
        <f t="shared" si="16"/>
        <v>5</v>
      </c>
      <c r="AF114" s="19"/>
      <c r="AG114" s="13">
        <v>16720</v>
      </c>
      <c r="AH114" s="7">
        <v>2254</v>
      </c>
      <c r="AI114" s="14">
        <v>235120</v>
      </c>
      <c r="AJ114" s="17">
        <v>44006</v>
      </c>
      <c r="AK114" s="9" t="s">
        <v>684</v>
      </c>
      <c r="AL114" s="8">
        <v>44008</v>
      </c>
      <c r="AM114" s="17" t="s">
        <v>725</v>
      </c>
      <c r="AN114" s="8"/>
      <c r="AO114" s="8"/>
      <c r="AP114" s="18">
        <v>44012</v>
      </c>
      <c r="AQ114" s="10" t="s">
        <v>74</v>
      </c>
      <c r="AR114" s="9" t="s">
        <v>685</v>
      </c>
    </row>
    <row r="115" spans="1:44" ht="89.25" customHeight="1" x14ac:dyDescent="0.2">
      <c r="A115" s="2" t="s">
        <v>691</v>
      </c>
      <c r="B115" s="7" t="s">
        <v>621</v>
      </c>
      <c r="C115" s="31" t="s">
        <v>478</v>
      </c>
      <c r="D115" s="11" t="s">
        <v>229</v>
      </c>
      <c r="E115" s="32" t="s">
        <v>682</v>
      </c>
      <c r="F115" s="20" t="s">
        <v>710</v>
      </c>
      <c r="G115" s="3" t="s">
        <v>692</v>
      </c>
      <c r="H115" s="4" t="s">
        <v>683</v>
      </c>
      <c r="I115" s="33">
        <v>7497000</v>
      </c>
      <c r="J115" s="38">
        <v>0</v>
      </c>
      <c r="K115" s="38">
        <v>0</v>
      </c>
      <c r="L115" s="38">
        <v>7497000</v>
      </c>
      <c r="M115" s="38"/>
      <c r="N115" s="38"/>
      <c r="O115" s="38"/>
      <c r="P115" s="38"/>
      <c r="Q115" s="38">
        <f t="shared" si="22"/>
        <v>7497000</v>
      </c>
      <c r="R115" s="38">
        <v>7497000</v>
      </c>
      <c r="S115" s="38">
        <f t="shared" si="18"/>
        <v>0</v>
      </c>
      <c r="T115" s="36">
        <f t="shared" si="19"/>
        <v>1</v>
      </c>
      <c r="U115" s="38">
        <f t="shared" si="12"/>
        <v>1249500</v>
      </c>
      <c r="V115" s="38">
        <f t="shared" si="13"/>
        <v>6247500</v>
      </c>
      <c r="W115" s="38">
        <f t="shared" si="20"/>
        <v>-6247500</v>
      </c>
      <c r="X115" s="15">
        <v>44006</v>
      </c>
      <c r="Y115" s="15">
        <v>44196</v>
      </c>
      <c r="Z115" s="15">
        <v>44166</v>
      </c>
      <c r="AA115" s="37" t="e">
        <f t="shared" si="17"/>
        <v>#NUM!</v>
      </c>
      <c r="AB115" s="13">
        <f t="shared" si="14"/>
        <v>137</v>
      </c>
      <c r="AC115" s="13">
        <f t="shared" si="15"/>
        <v>6</v>
      </c>
      <c r="AD115" s="19">
        <v>44013</v>
      </c>
      <c r="AE115" s="13">
        <f t="shared" si="16"/>
        <v>5</v>
      </c>
      <c r="AF115" s="19"/>
      <c r="AG115" s="13">
        <v>16720</v>
      </c>
      <c r="AH115" s="7">
        <v>2262</v>
      </c>
      <c r="AI115" s="14">
        <v>235520</v>
      </c>
      <c r="AJ115" s="17">
        <v>44007</v>
      </c>
      <c r="AK115" s="9" t="s">
        <v>693</v>
      </c>
      <c r="AL115" s="8">
        <v>44008</v>
      </c>
      <c r="AM115" s="17" t="s">
        <v>725</v>
      </c>
      <c r="AN115" s="8"/>
      <c r="AO115" s="8"/>
      <c r="AP115" s="18">
        <v>44012</v>
      </c>
      <c r="AQ115" s="10" t="s">
        <v>74</v>
      </c>
      <c r="AR115" s="9" t="s">
        <v>685</v>
      </c>
    </row>
    <row r="116" spans="1:44" ht="89.25" customHeight="1" x14ac:dyDescent="0.2">
      <c r="A116" s="2" t="s">
        <v>726</v>
      </c>
      <c r="B116" s="7" t="s">
        <v>621</v>
      </c>
      <c r="C116" s="31" t="s">
        <v>418</v>
      </c>
      <c r="D116" s="11" t="s">
        <v>169</v>
      </c>
      <c r="E116" s="32" t="s">
        <v>788</v>
      </c>
      <c r="F116" s="20" t="s">
        <v>789</v>
      </c>
      <c r="G116" s="3" t="s">
        <v>727</v>
      </c>
      <c r="H116" s="4" t="s">
        <v>838</v>
      </c>
      <c r="I116" s="33">
        <v>29708004</v>
      </c>
      <c r="J116" s="38">
        <v>0</v>
      </c>
      <c r="K116" s="38">
        <v>0</v>
      </c>
      <c r="L116" s="38">
        <v>29708004</v>
      </c>
      <c r="M116" s="38"/>
      <c r="N116" s="38"/>
      <c r="O116" s="38"/>
      <c r="P116" s="38"/>
      <c r="Q116" s="38">
        <f>SUM(L116:P116)</f>
        <v>29708004</v>
      </c>
      <c r="R116" s="38">
        <v>14854002</v>
      </c>
      <c r="S116" s="38">
        <f t="shared" si="18"/>
        <v>14854002</v>
      </c>
      <c r="T116" s="36">
        <f t="shared" si="19"/>
        <v>0.5</v>
      </c>
      <c r="U116" s="38">
        <f t="shared" si="12"/>
        <v>7427001</v>
      </c>
      <c r="V116" s="38">
        <f t="shared" si="13"/>
        <v>14854002</v>
      </c>
      <c r="W116" s="38">
        <f t="shared" si="20"/>
        <v>0</v>
      </c>
      <c r="X116" s="15">
        <v>44020</v>
      </c>
      <c r="Y116" s="15">
        <v>44093</v>
      </c>
      <c r="Z116" s="15">
        <v>44093</v>
      </c>
      <c r="AA116" s="37">
        <f t="shared" si="17"/>
        <v>0</v>
      </c>
      <c r="AB116" s="13">
        <f>NETWORKDAYS(X116,Y116)</f>
        <v>53</v>
      </c>
      <c r="AC116" s="13">
        <f t="shared" si="15"/>
        <v>2</v>
      </c>
      <c r="AD116" s="19">
        <v>44013</v>
      </c>
      <c r="AE116" s="13">
        <f t="shared" si="16"/>
        <v>2</v>
      </c>
      <c r="AF116" s="15" t="s">
        <v>1045</v>
      </c>
      <c r="AG116" s="13">
        <v>27120</v>
      </c>
      <c r="AH116" s="7">
        <v>2351</v>
      </c>
      <c r="AI116" s="14">
        <v>244320</v>
      </c>
      <c r="AJ116" s="17">
        <v>44020</v>
      </c>
      <c r="AK116" s="9" t="s">
        <v>728</v>
      </c>
      <c r="AL116" s="8">
        <v>44015</v>
      </c>
      <c r="AM116" s="17" t="s">
        <v>724</v>
      </c>
      <c r="AN116" s="9" t="s">
        <v>1451</v>
      </c>
      <c r="AO116" s="8"/>
      <c r="AP116" s="18">
        <v>44021</v>
      </c>
      <c r="AQ116" s="10" t="s">
        <v>729</v>
      </c>
      <c r="AR116" s="9" t="s">
        <v>40</v>
      </c>
    </row>
    <row r="117" spans="1:44" ht="89.25" customHeight="1" x14ac:dyDescent="0.2">
      <c r="A117" s="2" t="s">
        <v>694</v>
      </c>
      <c r="B117" s="7" t="s">
        <v>845</v>
      </c>
      <c r="C117" s="31" t="s">
        <v>209</v>
      </c>
      <c r="D117" s="11" t="s">
        <v>69</v>
      </c>
      <c r="E117" s="32" t="s">
        <v>696</v>
      </c>
      <c r="F117" s="20" t="s">
        <v>714</v>
      </c>
      <c r="G117" s="3" t="s">
        <v>695</v>
      </c>
      <c r="H117" s="4" t="s">
        <v>697</v>
      </c>
      <c r="I117" s="33">
        <v>81972370</v>
      </c>
      <c r="J117" s="38">
        <v>0</v>
      </c>
      <c r="K117" s="38">
        <v>0</v>
      </c>
      <c r="L117" s="38">
        <v>81972370</v>
      </c>
      <c r="M117" s="38"/>
      <c r="N117" s="38"/>
      <c r="O117" s="38"/>
      <c r="P117" s="38"/>
      <c r="Q117" s="38">
        <f t="shared" si="22"/>
        <v>81972370</v>
      </c>
      <c r="R117" s="38">
        <v>28269010</v>
      </c>
      <c r="S117" s="38">
        <f t="shared" si="18"/>
        <v>53703360</v>
      </c>
      <c r="T117" s="36">
        <f t="shared" si="19"/>
        <v>0.34486022546377515</v>
      </c>
      <c r="U117" s="38">
        <f t="shared" si="12"/>
        <v>7067252.5</v>
      </c>
      <c r="V117" s="38">
        <f t="shared" si="13"/>
        <v>21201757.5</v>
      </c>
      <c r="W117" s="38">
        <f t="shared" si="20"/>
        <v>32501602.5</v>
      </c>
      <c r="X117" s="15">
        <v>44006</v>
      </c>
      <c r="Y117" s="15">
        <v>44135</v>
      </c>
      <c r="Z117" s="15">
        <v>44185</v>
      </c>
      <c r="AA117" s="37">
        <f t="shared" si="17"/>
        <v>1</v>
      </c>
      <c r="AB117" s="13">
        <f t="shared" si="14"/>
        <v>93</v>
      </c>
      <c r="AC117" s="13">
        <f t="shared" si="15"/>
        <v>4</v>
      </c>
      <c r="AD117" s="19">
        <v>44013</v>
      </c>
      <c r="AE117" s="13">
        <f t="shared" si="16"/>
        <v>3</v>
      </c>
      <c r="AF117" s="15" t="s">
        <v>1453</v>
      </c>
      <c r="AG117" s="13">
        <v>39120</v>
      </c>
      <c r="AH117" s="7">
        <v>2263</v>
      </c>
      <c r="AI117" s="14">
        <v>235720</v>
      </c>
      <c r="AJ117" s="17">
        <v>44007</v>
      </c>
      <c r="AK117" s="9" t="s">
        <v>698</v>
      </c>
      <c r="AL117" s="8">
        <v>44012</v>
      </c>
      <c r="AM117" s="17" t="s">
        <v>725</v>
      </c>
      <c r="AN117" s="8"/>
      <c r="AO117" s="8"/>
      <c r="AP117" s="18">
        <v>44013</v>
      </c>
      <c r="AQ117" s="10" t="s">
        <v>145</v>
      </c>
      <c r="AR117" s="9" t="s">
        <v>685</v>
      </c>
    </row>
    <row r="118" spans="1:44" ht="89.25" customHeight="1" x14ac:dyDescent="0.2">
      <c r="A118" s="2" t="s">
        <v>699</v>
      </c>
      <c r="B118" s="7" t="s">
        <v>621</v>
      </c>
      <c r="C118" s="31" t="s">
        <v>453</v>
      </c>
      <c r="D118" s="11" t="s">
        <v>69</v>
      </c>
      <c r="E118" s="32" t="s">
        <v>711</v>
      </c>
      <c r="F118" s="20" t="s">
        <v>712</v>
      </c>
      <c r="G118" s="3" t="s">
        <v>700</v>
      </c>
      <c r="H118" s="4" t="s">
        <v>701</v>
      </c>
      <c r="I118" s="33">
        <v>19930000</v>
      </c>
      <c r="J118" s="38">
        <v>0</v>
      </c>
      <c r="K118" s="38">
        <v>0</v>
      </c>
      <c r="L118" s="38">
        <v>19930000</v>
      </c>
      <c r="M118" s="38"/>
      <c r="N118" s="38"/>
      <c r="O118" s="38"/>
      <c r="P118" s="38"/>
      <c r="Q118" s="38">
        <f>SUM(L118:P118)</f>
        <v>19930000</v>
      </c>
      <c r="R118" s="38">
        <v>17950800</v>
      </c>
      <c r="S118" s="38">
        <f t="shared" si="18"/>
        <v>1979200</v>
      </c>
      <c r="T118" s="36">
        <f t="shared" si="19"/>
        <v>0.9006924234821877</v>
      </c>
      <c r="U118" s="38">
        <f t="shared" si="12"/>
        <v>2991800</v>
      </c>
      <c r="V118" s="38">
        <f t="shared" si="13"/>
        <v>14959000</v>
      </c>
      <c r="W118" s="38">
        <f t="shared" si="20"/>
        <v>-12979800</v>
      </c>
      <c r="X118" s="15">
        <v>44012</v>
      </c>
      <c r="Y118" s="15">
        <v>44196</v>
      </c>
      <c r="Z118" s="15">
        <v>44196</v>
      </c>
      <c r="AA118" s="37">
        <f t="shared" si="17"/>
        <v>0</v>
      </c>
      <c r="AB118" s="13">
        <f>NETWORKDAYS(X118,Y118)</f>
        <v>133</v>
      </c>
      <c r="AC118" s="13">
        <f t="shared" si="15"/>
        <v>6</v>
      </c>
      <c r="AD118" s="19">
        <v>44013</v>
      </c>
      <c r="AE118" s="13">
        <f t="shared" si="16"/>
        <v>5</v>
      </c>
      <c r="AF118" s="19"/>
      <c r="AG118" s="13">
        <v>36620</v>
      </c>
      <c r="AH118" s="7">
        <v>2276</v>
      </c>
      <c r="AI118" s="14">
        <v>236920</v>
      </c>
      <c r="AJ118" s="17">
        <v>44012</v>
      </c>
      <c r="AK118" s="9" t="s">
        <v>702</v>
      </c>
      <c r="AL118" s="8">
        <v>44013</v>
      </c>
      <c r="AM118" s="17" t="s">
        <v>725</v>
      </c>
      <c r="AN118" s="8"/>
      <c r="AO118" s="8"/>
      <c r="AP118" s="18">
        <v>44024</v>
      </c>
      <c r="AQ118" s="10" t="s">
        <v>703</v>
      </c>
      <c r="AR118" s="9" t="s">
        <v>40</v>
      </c>
    </row>
    <row r="119" spans="1:44" ht="89.25" customHeight="1" x14ac:dyDescent="0.2">
      <c r="A119" s="2" t="s">
        <v>686</v>
      </c>
      <c r="B119" s="7" t="s">
        <v>621</v>
      </c>
      <c r="C119" s="31" t="s">
        <v>515</v>
      </c>
      <c r="D119" s="11" t="s">
        <v>69</v>
      </c>
      <c r="E119" s="32" t="s">
        <v>687</v>
      </c>
      <c r="F119" s="20" t="s">
        <v>713</v>
      </c>
      <c r="G119" s="3" t="s">
        <v>688</v>
      </c>
      <c r="H119" s="4" t="s">
        <v>689</v>
      </c>
      <c r="I119" s="33">
        <v>57057195</v>
      </c>
      <c r="J119" s="38">
        <v>0</v>
      </c>
      <c r="K119" s="38">
        <v>0</v>
      </c>
      <c r="L119" s="38">
        <v>57057195</v>
      </c>
      <c r="M119" s="38"/>
      <c r="N119" s="38"/>
      <c r="O119" s="38"/>
      <c r="P119" s="38"/>
      <c r="Q119" s="38">
        <f t="shared" si="22"/>
        <v>57057195</v>
      </c>
      <c r="R119" s="38">
        <v>32340000</v>
      </c>
      <c r="S119" s="38">
        <f t="shared" si="18"/>
        <v>24717195</v>
      </c>
      <c r="T119" s="36">
        <f t="shared" si="19"/>
        <v>0.56679968231876798</v>
      </c>
      <c r="U119" s="38">
        <f t="shared" si="12"/>
        <v>5390000</v>
      </c>
      <c r="V119" s="38">
        <f t="shared" si="13"/>
        <v>26950000</v>
      </c>
      <c r="W119" s="38">
        <f t="shared" si="20"/>
        <v>-2232805</v>
      </c>
      <c r="X119" s="15">
        <v>44007</v>
      </c>
      <c r="Y119" s="15">
        <v>44196</v>
      </c>
      <c r="Z119" s="15">
        <v>44196</v>
      </c>
      <c r="AA119" s="37">
        <f t="shared" si="17"/>
        <v>0</v>
      </c>
      <c r="AB119" s="13">
        <f t="shared" si="14"/>
        <v>136</v>
      </c>
      <c r="AC119" s="13">
        <f t="shared" si="15"/>
        <v>6</v>
      </c>
      <c r="AD119" s="19">
        <v>44013</v>
      </c>
      <c r="AE119" s="13">
        <f t="shared" si="16"/>
        <v>5</v>
      </c>
      <c r="AF119" s="19"/>
      <c r="AG119" s="13">
        <v>22020</v>
      </c>
      <c r="AH119" s="7">
        <v>2264</v>
      </c>
      <c r="AI119" s="14">
        <v>235820</v>
      </c>
      <c r="AJ119" s="17">
        <v>44008</v>
      </c>
      <c r="AK119" s="9" t="s">
        <v>690</v>
      </c>
      <c r="AL119" s="8">
        <v>44008</v>
      </c>
      <c r="AM119" s="17" t="s">
        <v>725</v>
      </c>
      <c r="AN119" s="8"/>
      <c r="AO119" s="8"/>
      <c r="AP119" s="18">
        <v>44012</v>
      </c>
      <c r="AQ119" s="10" t="s">
        <v>491</v>
      </c>
      <c r="AR119" s="9" t="s">
        <v>670</v>
      </c>
    </row>
    <row r="120" spans="1:44" ht="89.25" customHeight="1" x14ac:dyDescent="0.2">
      <c r="A120" s="2" t="s">
        <v>715</v>
      </c>
      <c r="B120" s="7" t="s">
        <v>621</v>
      </c>
      <c r="C120" s="31" t="s">
        <v>518</v>
      </c>
      <c r="D120" s="11" t="s">
        <v>69</v>
      </c>
      <c r="E120" s="32" t="s">
        <v>790</v>
      </c>
      <c r="F120" s="20" t="s">
        <v>791</v>
      </c>
      <c r="G120" s="3" t="s">
        <v>716</v>
      </c>
      <c r="H120" s="4" t="s">
        <v>717</v>
      </c>
      <c r="I120" s="33">
        <v>45071100</v>
      </c>
      <c r="J120" s="38">
        <v>0</v>
      </c>
      <c r="K120" s="38">
        <v>0</v>
      </c>
      <c r="L120" s="38">
        <v>45071100</v>
      </c>
      <c r="M120" s="38"/>
      <c r="N120" s="38"/>
      <c r="O120" s="38"/>
      <c r="P120" s="38"/>
      <c r="Q120" s="38">
        <f t="shared" ref="Q120:Q138" si="23">SUM(L120:P120)</f>
        <v>45071100</v>
      </c>
      <c r="R120" s="38">
        <v>0</v>
      </c>
      <c r="S120" s="38">
        <f t="shared" si="18"/>
        <v>45071100</v>
      </c>
      <c r="T120" s="36">
        <f t="shared" si="19"/>
        <v>0</v>
      </c>
      <c r="U120" s="38">
        <f t="shared" si="12"/>
        <v>0</v>
      </c>
      <c r="V120" s="38">
        <f t="shared" si="13"/>
        <v>0</v>
      </c>
      <c r="W120" s="38">
        <f t="shared" si="20"/>
        <v>45071100</v>
      </c>
      <c r="X120" s="15">
        <v>44019</v>
      </c>
      <c r="Y120" s="15">
        <v>44104</v>
      </c>
      <c r="Z120" s="15">
        <v>44104</v>
      </c>
      <c r="AA120" s="37">
        <f t="shared" si="17"/>
        <v>0</v>
      </c>
      <c r="AB120" s="13">
        <f t="shared" si="14"/>
        <v>62</v>
      </c>
      <c r="AC120" s="13">
        <f t="shared" si="15"/>
        <v>2</v>
      </c>
      <c r="AD120" s="19">
        <v>44013</v>
      </c>
      <c r="AE120" s="13">
        <f t="shared" si="16"/>
        <v>2</v>
      </c>
      <c r="AF120" s="19"/>
      <c r="AG120" s="13">
        <v>55320</v>
      </c>
      <c r="AH120" s="7">
        <v>2325</v>
      </c>
      <c r="AI120" s="14">
        <v>241820</v>
      </c>
      <c r="AJ120" s="17">
        <v>44038</v>
      </c>
      <c r="AK120" s="9" t="s">
        <v>718</v>
      </c>
      <c r="AL120" s="8">
        <v>44019</v>
      </c>
      <c r="AM120" s="17" t="s">
        <v>724</v>
      </c>
      <c r="AN120" s="8"/>
      <c r="AO120" s="8"/>
      <c r="AP120" s="18">
        <v>44019</v>
      </c>
      <c r="AQ120" s="10" t="s">
        <v>344</v>
      </c>
      <c r="AR120" s="9" t="s">
        <v>40</v>
      </c>
    </row>
    <row r="121" spans="1:44" ht="103.5" customHeight="1" x14ac:dyDescent="0.2">
      <c r="A121" s="2" t="s">
        <v>1025</v>
      </c>
      <c r="B121" s="7" t="s">
        <v>621</v>
      </c>
      <c r="C121" s="31" t="s">
        <v>483</v>
      </c>
      <c r="D121" s="11" t="s">
        <v>69</v>
      </c>
      <c r="E121" s="32" t="s">
        <v>1072</v>
      </c>
      <c r="F121" s="20" t="s">
        <v>1073</v>
      </c>
      <c r="G121" s="3" t="s">
        <v>1026</v>
      </c>
      <c r="H121" s="4" t="s">
        <v>1027</v>
      </c>
      <c r="I121" s="33">
        <v>40000000</v>
      </c>
      <c r="J121" s="38">
        <v>0</v>
      </c>
      <c r="K121" s="38">
        <v>0</v>
      </c>
      <c r="L121" s="38">
        <v>40000000</v>
      </c>
      <c r="M121" s="38"/>
      <c r="N121" s="38"/>
      <c r="O121" s="38"/>
      <c r="P121" s="38"/>
      <c r="Q121" s="38">
        <f t="shared" si="23"/>
        <v>40000000</v>
      </c>
      <c r="R121" s="38">
        <v>2635000</v>
      </c>
      <c r="S121" s="38">
        <f t="shared" si="18"/>
        <v>37365000</v>
      </c>
      <c r="T121" s="36">
        <f t="shared" si="19"/>
        <v>6.5875000000000003E-2</v>
      </c>
      <c r="U121" s="38">
        <f t="shared" si="12"/>
        <v>658750</v>
      </c>
      <c r="V121" s="38">
        <f t="shared" si="13"/>
        <v>2635000</v>
      </c>
      <c r="W121" s="38">
        <f t="shared" si="20"/>
        <v>34730000</v>
      </c>
      <c r="X121" s="15">
        <v>44048</v>
      </c>
      <c r="Y121" s="15">
        <v>44196</v>
      </c>
      <c r="Z121" s="15">
        <v>44196</v>
      </c>
      <c r="AA121" s="37">
        <f t="shared" si="17"/>
        <v>0</v>
      </c>
      <c r="AB121" s="13">
        <f t="shared" si="14"/>
        <v>107</v>
      </c>
      <c r="AC121" s="13">
        <f t="shared" si="15"/>
        <v>4</v>
      </c>
      <c r="AD121" s="19">
        <v>44048</v>
      </c>
      <c r="AE121" s="13">
        <f t="shared" si="16"/>
        <v>4</v>
      </c>
      <c r="AF121" s="19"/>
      <c r="AG121" s="13">
        <v>35820</v>
      </c>
      <c r="AH121" s="7">
        <v>2626</v>
      </c>
      <c r="AI121" s="14">
        <v>270920</v>
      </c>
      <c r="AJ121" s="17">
        <v>44056</v>
      </c>
      <c r="AK121" s="9" t="s">
        <v>1028</v>
      </c>
      <c r="AL121" s="8">
        <v>44061</v>
      </c>
      <c r="AM121" s="17" t="s">
        <v>725</v>
      </c>
      <c r="AN121" s="8"/>
      <c r="AO121" s="8"/>
      <c r="AP121" s="18">
        <v>44078</v>
      </c>
      <c r="AQ121" s="10" t="s">
        <v>269</v>
      </c>
      <c r="AR121" s="9" t="s">
        <v>117</v>
      </c>
    </row>
    <row r="122" spans="1:44" ht="103.5" customHeight="1" x14ac:dyDescent="0.2">
      <c r="A122" s="2" t="s">
        <v>738</v>
      </c>
      <c r="B122" s="7" t="s">
        <v>845</v>
      </c>
      <c r="C122" s="31" t="s">
        <v>203</v>
      </c>
      <c r="D122" s="11" t="s">
        <v>262</v>
      </c>
      <c r="E122" s="32" t="s">
        <v>792</v>
      </c>
      <c r="F122" s="20" t="s">
        <v>793</v>
      </c>
      <c r="G122" s="3" t="s">
        <v>741</v>
      </c>
      <c r="H122" s="4" t="s">
        <v>739</v>
      </c>
      <c r="I122" s="33">
        <v>295680000</v>
      </c>
      <c r="J122" s="38">
        <v>0</v>
      </c>
      <c r="K122" s="38">
        <v>0</v>
      </c>
      <c r="L122" s="38">
        <v>295680000</v>
      </c>
      <c r="M122" s="38"/>
      <c r="N122" s="38"/>
      <c r="O122" s="38"/>
      <c r="P122" s="38"/>
      <c r="Q122" s="38">
        <f t="shared" si="23"/>
        <v>295680000</v>
      </c>
      <c r="R122" s="38">
        <v>0</v>
      </c>
      <c r="S122" s="38">
        <f t="shared" si="18"/>
        <v>295680000</v>
      </c>
      <c r="T122" s="36">
        <f t="shared" si="19"/>
        <v>0</v>
      </c>
      <c r="U122" s="38">
        <f t="shared" si="12"/>
        <v>0</v>
      </c>
      <c r="V122" s="38">
        <f t="shared" si="13"/>
        <v>0</v>
      </c>
      <c r="W122" s="38">
        <f t="shared" si="20"/>
        <v>295680000</v>
      </c>
      <c r="X122" s="15">
        <v>44022</v>
      </c>
      <c r="Y122" s="15">
        <v>44408</v>
      </c>
      <c r="Z122" s="15">
        <v>44408</v>
      </c>
      <c r="AA122" s="37">
        <f t="shared" si="17"/>
        <v>0</v>
      </c>
      <c r="AB122" s="13">
        <f t="shared" si="14"/>
        <v>276</v>
      </c>
      <c r="AC122" s="13">
        <f t="shared" si="15"/>
        <v>12</v>
      </c>
      <c r="AD122" s="19">
        <v>44013</v>
      </c>
      <c r="AE122" s="13">
        <f t="shared" si="16"/>
        <v>12</v>
      </c>
      <c r="AF122" s="19"/>
      <c r="AG122" s="13" t="s">
        <v>46</v>
      </c>
      <c r="AH122" s="7" t="s">
        <v>46</v>
      </c>
      <c r="AI122" s="14" t="s">
        <v>46</v>
      </c>
      <c r="AJ122" s="17" t="s">
        <v>46</v>
      </c>
      <c r="AK122" s="9" t="s">
        <v>740</v>
      </c>
      <c r="AL122" s="8">
        <v>44021</v>
      </c>
      <c r="AM122" s="17" t="s">
        <v>725</v>
      </c>
      <c r="AN122" s="8"/>
      <c r="AO122" s="8"/>
      <c r="AP122" s="18">
        <v>44022</v>
      </c>
      <c r="AQ122" s="10" t="s">
        <v>188</v>
      </c>
      <c r="AR122" s="9" t="s">
        <v>40</v>
      </c>
    </row>
    <row r="123" spans="1:44" ht="103.5" customHeight="1" x14ac:dyDescent="0.2">
      <c r="A123" s="2" t="s">
        <v>742</v>
      </c>
      <c r="B123" s="7" t="s">
        <v>743</v>
      </c>
      <c r="C123" s="31" t="s">
        <v>146</v>
      </c>
      <c r="D123" s="11" t="s">
        <v>169</v>
      </c>
      <c r="E123" s="32" t="s">
        <v>794</v>
      </c>
      <c r="F123" s="20" t="s">
        <v>795</v>
      </c>
      <c r="G123" s="3" t="s">
        <v>744</v>
      </c>
      <c r="H123" s="4" t="s">
        <v>745</v>
      </c>
      <c r="I123" s="33">
        <v>267803627</v>
      </c>
      <c r="J123" s="38">
        <v>0</v>
      </c>
      <c r="K123" s="38">
        <v>0</v>
      </c>
      <c r="L123" s="38">
        <v>267803627</v>
      </c>
      <c r="M123" s="38"/>
      <c r="N123" s="38"/>
      <c r="O123" s="38"/>
      <c r="P123" s="38"/>
      <c r="Q123" s="38">
        <f t="shared" si="23"/>
        <v>267803627</v>
      </c>
      <c r="R123" s="38">
        <v>160682176</v>
      </c>
      <c r="S123" s="38">
        <f t="shared" si="18"/>
        <v>107121451</v>
      </c>
      <c r="T123" s="36">
        <f t="shared" si="19"/>
        <v>0.59999999925318415</v>
      </c>
      <c r="U123" s="38">
        <f t="shared" si="12"/>
        <v>53560725.333333336</v>
      </c>
      <c r="V123" s="38">
        <f t="shared" si="13"/>
        <v>160682176</v>
      </c>
      <c r="W123" s="38">
        <f t="shared" si="20"/>
        <v>-53560725</v>
      </c>
      <c r="X123" s="15">
        <v>44019</v>
      </c>
      <c r="Y123" s="15">
        <v>44134</v>
      </c>
      <c r="Z123" s="15">
        <v>44134</v>
      </c>
      <c r="AA123" s="37">
        <f t="shared" si="17"/>
        <v>0</v>
      </c>
      <c r="AB123" s="13">
        <f t="shared" si="14"/>
        <v>84</v>
      </c>
      <c r="AC123" s="13">
        <f t="shared" si="15"/>
        <v>3</v>
      </c>
      <c r="AD123" s="19">
        <v>44013</v>
      </c>
      <c r="AE123" s="13">
        <f t="shared" si="16"/>
        <v>3</v>
      </c>
      <c r="AF123" s="15" t="s">
        <v>1057</v>
      </c>
      <c r="AG123" s="13">
        <v>29720</v>
      </c>
      <c r="AH123" s="7">
        <v>2341</v>
      </c>
      <c r="AI123" s="14">
        <v>243420</v>
      </c>
      <c r="AJ123" s="17">
        <v>44019</v>
      </c>
      <c r="AK123" s="9" t="s">
        <v>746</v>
      </c>
      <c r="AL123" s="8">
        <v>44021</v>
      </c>
      <c r="AM123" s="17" t="s">
        <v>724</v>
      </c>
      <c r="AN123" s="9" t="s">
        <v>1451</v>
      </c>
      <c r="AO123" s="8"/>
      <c r="AP123" s="18">
        <v>44025</v>
      </c>
      <c r="AQ123" s="10" t="s">
        <v>729</v>
      </c>
      <c r="AR123" s="9" t="s">
        <v>40</v>
      </c>
    </row>
    <row r="124" spans="1:44" ht="103.5" customHeight="1" x14ac:dyDescent="0.2">
      <c r="A124" s="2" t="s">
        <v>749</v>
      </c>
      <c r="B124" s="7" t="s">
        <v>621</v>
      </c>
      <c r="C124" s="31" t="s">
        <v>586</v>
      </c>
      <c r="D124" s="11" t="s">
        <v>229</v>
      </c>
      <c r="E124" s="32" t="s">
        <v>798</v>
      </c>
      <c r="F124" s="20" t="s">
        <v>799</v>
      </c>
      <c r="G124" s="3" t="s">
        <v>750</v>
      </c>
      <c r="H124" s="4" t="s">
        <v>751</v>
      </c>
      <c r="I124" s="33">
        <v>13636005</v>
      </c>
      <c r="J124" s="38">
        <v>0</v>
      </c>
      <c r="K124" s="38">
        <v>0</v>
      </c>
      <c r="L124" s="38">
        <v>13636005</v>
      </c>
      <c r="M124" s="38"/>
      <c r="N124" s="38"/>
      <c r="O124" s="38"/>
      <c r="P124" s="38"/>
      <c r="Q124" s="38">
        <f t="shared" si="23"/>
        <v>13636005</v>
      </c>
      <c r="R124" s="38">
        <v>13636005</v>
      </c>
      <c r="S124" s="38">
        <f t="shared" si="18"/>
        <v>0</v>
      </c>
      <c r="T124" s="36">
        <f t="shared" si="19"/>
        <v>1</v>
      </c>
      <c r="U124" s="38">
        <f t="shared" si="12"/>
        <v>2727201</v>
      </c>
      <c r="V124" s="38">
        <f t="shared" si="13"/>
        <v>13636005</v>
      </c>
      <c r="W124" s="38">
        <f t="shared" si="20"/>
        <v>-13636005</v>
      </c>
      <c r="X124" s="15">
        <v>44025</v>
      </c>
      <c r="Y124" s="15">
        <v>44196</v>
      </c>
      <c r="Z124" s="15">
        <v>44196</v>
      </c>
      <c r="AA124" s="37">
        <f t="shared" si="17"/>
        <v>0</v>
      </c>
      <c r="AB124" s="13">
        <f t="shared" si="14"/>
        <v>124</v>
      </c>
      <c r="AC124" s="13">
        <f t="shared" si="15"/>
        <v>5</v>
      </c>
      <c r="AD124" s="19">
        <v>44013</v>
      </c>
      <c r="AE124" s="13">
        <f t="shared" si="16"/>
        <v>5</v>
      </c>
      <c r="AF124" s="19"/>
      <c r="AG124" s="13">
        <v>9520</v>
      </c>
      <c r="AH124" s="7">
        <v>2400</v>
      </c>
      <c r="AI124" s="14">
        <v>248320</v>
      </c>
      <c r="AJ124" s="17">
        <v>44025</v>
      </c>
      <c r="AK124" s="9" t="s">
        <v>46</v>
      </c>
      <c r="AL124" s="8" t="s">
        <v>46</v>
      </c>
      <c r="AM124" s="17" t="s">
        <v>725</v>
      </c>
      <c r="AN124" s="8"/>
      <c r="AO124" s="8"/>
      <c r="AP124" s="18">
        <v>44026</v>
      </c>
      <c r="AQ124" s="10" t="s">
        <v>752</v>
      </c>
      <c r="AR124" s="9" t="s">
        <v>40</v>
      </c>
    </row>
    <row r="125" spans="1:44" ht="103.5" customHeight="1" x14ac:dyDescent="0.2">
      <c r="A125" s="2" t="s">
        <v>753</v>
      </c>
      <c r="B125" s="7" t="s">
        <v>743</v>
      </c>
      <c r="C125" s="31" t="s">
        <v>120</v>
      </c>
      <c r="D125" s="11" t="s">
        <v>229</v>
      </c>
      <c r="E125" s="32" t="s">
        <v>796</v>
      </c>
      <c r="F125" s="20" t="s">
        <v>797</v>
      </c>
      <c r="G125" s="3" t="s">
        <v>754</v>
      </c>
      <c r="H125" s="4" t="s">
        <v>755</v>
      </c>
      <c r="I125" s="33">
        <v>84966000</v>
      </c>
      <c r="J125" s="38">
        <v>0</v>
      </c>
      <c r="K125" s="38">
        <v>0</v>
      </c>
      <c r="L125" s="38">
        <v>84966000</v>
      </c>
      <c r="M125" s="38"/>
      <c r="N125" s="38"/>
      <c r="O125" s="38"/>
      <c r="P125" s="38"/>
      <c r="Q125" s="38">
        <f t="shared" si="23"/>
        <v>84966000</v>
      </c>
      <c r="R125" s="38">
        <v>84966000</v>
      </c>
      <c r="S125" s="38">
        <f t="shared" si="18"/>
        <v>0</v>
      </c>
      <c r="T125" s="36">
        <f t="shared" si="19"/>
        <v>1</v>
      </c>
      <c r="U125" s="38">
        <f t="shared" si="12"/>
        <v>16993200</v>
      </c>
      <c r="V125" s="38">
        <f t="shared" si="13"/>
        <v>84966000</v>
      </c>
      <c r="W125" s="38">
        <f t="shared" si="20"/>
        <v>-84966000</v>
      </c>
      <c r="X125" s="15">
        <v>44025</v>
      </c>
      <c r="Y125" s="15">
        <v>44196</v>
      </c>
      <c r="Z125" s="15">
        <v>44196</v>
      </c>
      <c r="AA125" s="37">
        <f t="shared" si="17"/>
        <v>0</v>
      </c>
      <c r="AB125" s="13">
        <f t="shared" si="14"/>
        <v>124</v>
      </c>
      <c r="AC125" s="13">
        <f t="shared" si="15"/>
        <v>5</v>
      </c>
      <c r="AD125" s="19">
        <v>44013</v>
      </c>
      <c r="AE125" s="13">
        <f t="shared" si="16"/>
        <v>5</v>
      </c>
      <c r="AF125" s="19"/>
      <c r="AG125" s="13">
        <v>28320</v>
      </c>
      <c r="AH125" s="7">
        <v>2401</v>
      </c>
      <c r="AI125" s="14">
        <v>248420</v>
      </c>
      <c r="AJ125" s="17">
        <v>44026</v>
      </c>
      <c r="AK125" s="9" t="s">
        <v>756</v>
      </c>
      <c r="AL125" s="8">
        <v>44027</v>
      </c>
      <c r="AM125" s="17" t="s">
        <v>725</v>
      </c>
      <c r="AN125" s="8"/>
      <c r="AO125" s="8"/>
      <c r="AP125" s="18">
        <v>44028</v>
      </c>
      <c r="AQ125" s="10" t="s">
        <v>39</v>
      </c>
      <c r="AR125" s="9" t="s">
        <v>40</v>
      </c>
    </row>
    <row r="126" spans="1:44" ht="103.5" customHeight="1" x14ac:dyDescent="0.2">
      <c r="A126" s="2" t="s">
        <v>757</v>
      </c>
      <c r="B126" s="7" t="s">
        <v>845</v>
      </c>
      <c r="C126" s="31" t="s">
        <v>245</v>
      </c>
      <c r="D126" s="11" t="s">
        <v>69</v>
      </c>
      <c r="E126" s="32" t="s">
        <v>800</v>
      </c>
      <c r="F126" s="20" t="s">
        <v>801</v>
      </c>
      <c r="G126" s="3" t="s">
        <v>398</v>
      </c>
      <c r="H126" s="4" t="s">
        <v>758</v>
      </c>
      <c r="I126" s="33">
        <v>26628000</v>
      </c>
      <c r="J126" s="38">
        <v>0</v>
      </c>
      <c r="K126" s="38">
        <v>0</v>
      </c>
      <c r="L126" s="38">
        <v>26628000</v>
      </c>
      <c r="M126" s="38"/>
      <c r="N126" s="38"/>
      <c r="O126" s="38"/>
      <c r="P126" s="38"/>
      <c r="Q126" s="38">
        <f t="shared" si="23"/>
        <v>26628000</v>
      </c>
      <c r="R126" s="38">
        <v>26519400</v>
      </c>
      <c r="S126" s="38">
        <f t="shared" si="18"/>
        <v>108600</v>
      </c>
      <c r="T126" s="36">
        <f t="shared" si="19"/>
        <v>0.99592158630013516</v>
      </c>
      <c r="U126" s="38">
        <f t="shared" si="12"/>
        <v>6629850</v>
      </c>
      <c r="V126" s="38">
        <f t="shared" si="13"/>
        <v>33149250</v>
      </c>
      <c r="W126" s="38">
        <f t="shared" si="20"/>
        <v>-33040650</v>
      </c>
      <c r="X126" s="15">
        <v>44029</v>
      </c>
      <c r="Y126" s="15">
        <v>44180</v>
      </c>
      <c r="Z126" s="15">
        <v>44180</v>
      </c>
      <c r="AA126" s="37">
        <f t="shared" si="17"/>
        <v>0</v>
      </c>
      <c r="AB126" s="13">
        <f t="shared" si="14"/>
        <v>108</v>
      </c>
      <c r="AC126" s="13">
        <f t="shared" si="15"/>
        <v>4</v>
      </c>
      <c r="AD126" s="19">
        <v>44013</v>
      </c>
      <c r="AE126" s="13">
        <f t="shared" si="16"/>
        <v>5</v>
      </c>
      <c r="AF126" s="19"/>
      <c r="AG126" s="13">
        <v>42220</v>
      </c>
      <c r="AH126" s="7">
        <v>2431</v>
      </c>
      <c r="AI126" s="14">
        <v>251620</v>
      </c>
      <c r="AJ126" s="17">
        <v>44028</v>
      </c>
      <c r="AK126" s="9" t="s">
        <v>759</v>
      </c>
      <c r="AL126" s="8">
        <v>44029</v>
      </c>
      <c r="AM126" s="17" t="s">
        <v>725</v>
      </c>
      <c r="AN126" s="8"/>
      <c r="AO126" s="8"/>
      <c r="AP126" s="18">
        <v>44029</v>
      </c>
      <c r="AQ126" s="10" t="s">
        <v>74</v>
      </c>
      <c r="AR126" s="9" t="s">
        <v>75</v>
      </c>
    </row>
    <row r="127" spans="1:44" ht="103.5" customHeight="1" x14ac:dyDescent="0.2">
      <c r="A127" s="2" t="s">
        <v>760</v>
      </c>
      <c r="B127" s="7" t="s">
        <v>845</v>
      </c>
      <c r="C127" s="31" t="s">
        <v>245</v>
      </c>
      <c r="D127" s="11" t="s">
        <v>69</v>
      </c>
      <c r="E127" s="32" t="s">
        <v>800</v>
      </c>
      <c r="F127" s="20" t="s">
        <v>801</v>
      </c>
      <c r="G127" s="3" t="s">
        <v>246</v>
      </c>
      <c r="H127" s="4" t="s">
        <v>758</v>
      </c>
      <c r="I127" s="33">
        <v>36930000</v>
      </c>
      <c r="J127" s="38">
        <v>0</v>
      </c>
      <c r="K127" s="38">
        <v>0</v>
      </c>
      <c r="L127" s="38">
        <v>36930000</v>
      </c>
      <c r="M127" s="38"/>
      <c r="N127" s="38"/>
      <c r="O127" s="38"/>
      <c r="P127" s="38"/>
      <c r="Q127" s="38">
        <f t="shared" si="23"/>
        <v>36930000</v>
      </c>
      <c r="R127" s="38">
        <v>6840000</v>
      </c>
      <c r="S127" s="38">
        <f t="shared" si="18"/>
        <v>30090000</v>
      </c>
      <c r="T127" s="36">
        <f t="shared" si="19"/>
        <v>0.1852152721364744</v>
      </c>
      <c r="U127" s="38">
        <f t="shared" si="12"/>
        <v>1710000</v>
      </c>
      <c r="V127" s="38">
        <f t="shared" si="13"/>
        <v>8550000</v>
      </c>
      <c r="W127" s="38">
        <f t="shared" si="20"/>
        <v>21540000</v>
      </c>
      <c r="X127" s="15">
        <v>44029</v>
      </c>
      <c r="Y127" s="15">
        <v>44180</v>
      </c>
      <c r="Z127" s="15">
        <v>44180</v>
      </c>
      <c r="AA127" s="37">
        <f t="shared" si="17"/>
        <v>0</v>
      </c>
      <c r="AB127" s="13">
        <f t="shared" si="14"/>
        <v>108</v>
      </c>
      <c r="AC127" s="13">
        <f t="shared" si="15"/>
        <v>4</v>
      </c>
      <c r="AD127" s="19">
        <v>44013</v>
      </c>
      <c r="AE127" s="13">
        <f t="shared" si="16"/>
        <v>5</v>
      </c>
      <c r="AF127" s="19"/>
      <c r="AG127" s="13">
        <v>42220</v>
      </c>
      <c r="AH127" s="7">
        <v>2432</v>
      </c>
      <c r="AI127" s="14">
        <v>251720</v>
      </c>
      <c r="AJ127" s="17">
        <v>44028</v>
      </c>
      <c r="AK127" s="9" t="s">
        <v>761</v>
      </c>
      <c r="AL127" s="8">
        <v>44029</v>
      </c>
      <c r="AM127" s="17" t="s">
        <v>725</v>
      </c>
      <c r="AN127" s="8"/>
      <c r="AO127" s="8"/>
      <c r="AP127" s="18">
        <v>44029</v>
      </c>
      <c r="AQ127" s="10" t="s">
        <v>74</v>
      </c>
      <c r="AR127" s="9" t="s">
        <v>75</v>
      </c>
    </row>
    <row r="128" spans="1:44" ht="103.5" customHeight="1" x14ac:dyDescent="0.2">
      <c r="A128" s="2" t="s">
        <v>762</v>
      </c>
      <c r="B128" s="7" t="s">
        <v>845</v>
      </c>
      <c r="C128" s="31" t="s">
        <v>245</v>
      </c>
      <c r="D128" s="11" t="s">
        <v>69</v>
      </c>
      <c r="E128" s="32" t="s">
        <v>800</v>
      </c>
      <c r="F128" s="20" t="s">
        <v>801</v>
      </c>
      <c r="G128" s="3" t="s">
        <v>763</v>
      </c>
      <c r="H128" s="4" t="s">
        <v>758</v>
      </c>
      <c r="I128" s="33">
        <v>28330000</v>
      </c>
      <c r="J128" s="38">
        <v>0</v>
      </c>
      <c r="K128" s="38">
        <v>128021</v>
      </c>
      <c r="L128" s="38">
        <f>28330000-128021</f>
        <v>28201979</v>
      </c>
      <c r="M128" s="38"/>
      <c r="N128" s="38"/>
      <c r="O128" s="38"/>
      <c r="P128" s="38"/>
      <c r="Q128" s="38">
        <f t="shared" si="23"/>
        <v>28201979</v>
      </c>
      <c r="R128" s="38">
        <v>28201979</v>
      </c>
      <c r="S128" s="38">
        <f t="shared" si="18"/>
        <v>0</v>
      </c>
      <c r="T128" s="36">
        <f t="shared" si="19"/>
        <v>1</v>
      </c>
      <c r="U128" s="38">
        <f t="shared" si="12"/>
        <v>5640395.7999999998</v>
      </c>
      <c r="V128" s="38">
        <f t="shared" si="13"/>
        <v>28201979</v>
      </c>
      <c r="W128" s="38">
        <f t="shared" si="20"/>
        <v>-28201979</v>
      </c>
      <c r="X128" s="15">
        <v>44027</v>
      </c>
      <c r="Y128" s="15">
        <v>44180</v>
      </c>
      <c r="Z128" s="15">
        <v>44180</v>
      </c>
      <c r="AA128" s="37">
        <f t="shared" si="17"/>
        <v>0</v>
      </c>
      <c r="AB128" s="13">
        <f t="shared" si="14"/>
        <v>110</v>
      </c>
      <c r="AC128" s="13">
        <f t="shared" si="15"/>
        <v>5</v>
      </c>
      <c r="AD128" s="19">
        <v>44013</v>
      </c>
      <c r="AE128" s="13">
        <f t="shared" si="16"/>
        <v>5</v>
      </c>
      <c r="AF128" s="19"/>
      <c r="AG128" s="13">
        <v>42220</v>
      </c>
      <c r="AH128" s="7">
        <v>2406</v>
      </c>
      <c r="AI128" s="14">
        <v>248920</v>
      </c>
      <c r="AJ128" s="17">
        <v>44027</v>
      </c>
      <c r="AK128" s="9" t="s">
        <v>764</v>
      </c>
      <c r="AL128" s="8">
        <v>44026</v>
      </c>
      <c r="AM128" s="17" t="s">
        <v>725</v>
      </c>
      <c r="AN128" s="8"/>
      <c r="AO128" s="8"/>
      <c r="AP128" s="18">
        <v>44029</v>
      </c>
      <c r="AQ128" s="10" t="s">
        <v>74</v>
      </c>
      <c r="AR128" s="9" t="s">
        <v>75</v>
      </c>
    </row>
    <row r="129" spans="1:44" ht="103.5" customHeight="1" x14ac:dyDescent="0.2">
      <c r="A129" s="2" t="s">
        <v>765</v>
      </c>
      <c r="B129" s="7" t="s">
        <v>845</v>
      </c>
      <c r="C129" s="31" t="s">
        <v>245</v>
      </c>
      <c r="D129" s="11" t="s">
        <v>69</v>
      </c>
      <c r="E129" s="32" t="s">
        <v>800</v>
      </c>
      <c r="F129" s="20" t="s">
        <v>801</v>
      </c>
      <c r="G129" s="3" t="s">
        <v>635</v>
      </c>
      <c r="H129" s="4" t="s">
        <v>758</v>
      </c>
      <c r="I129" s="33">
        <v>20040000</v>
      </c>
      <c r="J129" s="38">
        <v>0</v>
      </c>
      <c r="K129" s="38">
        <v>0</v>
      </c>
      <c r="L129" s="38">
        <v>20040000</v>
      </c>
      <c r="M129" s="38"/>
      <c r="N129" s="38"/>
      <c r="O129" s="38"/>
      <c r="P129" s="38"/>
      <c r="Q129" s="38">
        <f t="shared" si="23"/>
        <v>20040000</v>
      </c>
      <c r="R129" s="38">
        <v>19967991</v>
      </c>
      <c r="S129" s="38">
        <f t="shared" si="18"/>
        <v>72009</v>
      </c>
      <c r="T129" s="36">
        <f t="shared" si="19"/>
        <v>0.99640673652694611</v>
      </c>
      <c r="U129" s="38">
        <f t="shared" si="12"/>
        <v>4991997.75</v>
      </c>
      <c r="V129" s="38">
        <f t="shared" si="13"/>
        <v>24959988.75</v>
      </c>
      <c r="W129" s="38">
        <f t="shared" si="20"/>
        <v>-24887979.75</v>
      </c>
      <c r="X129" s="15">
        <v>44028</v>
      </c>
      <c r="Y129" s="15">
        <v>44180</v>
      </c>
      <c r="Z129" s="15">
        <v>44180</v>
      </c>
      <c r="AA129" s="37">
        <f t="shared" si="17"/>
        <v>0</v>
      </c>
      <c r="AB129" s="13">
        <f t="shared" si="14"/>
        <v>109</v>
      </c>
      <c r="AC129" s="13">
        <f t="shared" si="15"/>
        <v>4</v>
      </c>
      <c r="AD129" s="19">
        <v>44013</v>
      </c>
      <c r="AE129" s="13">
        <f t="shared" si="16"/>
        <v>5</v>
      </c>
      <c r="AF129" s="19"/>
      <c r="AG129" s="13">
        <v>42220</v>
      </c>
      <c r="AH129" s="7">
        <v>2433</v>
      </c>
      <c r="AI129" s="14">
        <v>251820</v>
      </c>
      <c r="AJ129" s="17">
        <v>44028</v>
      </c>
      <c r="AK129" s="9" t="s">
        <v>766</v>
      </c>
      <c r="AL129" s="8">
        <v>44028</v>
      </c>
      <c r="AM129" s="17" t="s">
        <v>725</v>
      </c>
      <c r="AN129" s="8"/>
      <c r="AO129" s="8"/>
      <c r="AP129" s="18">
        <v>44029</v>
      </c>
      <c r="AQ129" s="10" t="s">
        <v>74</v>
      </c>
      <c r="AR129" s="9" t="s">
        <v>75</v>
      </c>
    </row>
    <row r="130" spans="1:44" ht="103.5" customHeight="1" x14ac:dyDescent="0.2">
      <c r="A130" s="2" t="s">
        <v>767</v>
      </c>
      <c r="B130" s="7" t="s">
        <v>845</v>
      </c>
      <c r="C130" s="31" t="s">
        <v>245</v>
      </c>
      <c r="D130" s="11" t="s">
        <v>69</v>
      </c>
      <c r="E130" s="32" t="s">
        <v>800</v>
      </c>
      <c r="F130" s="20" t="s">
        <v>801</v>
      </c>
      <c r="G130" s="3" t="s">
        <v>768</v>
      </c>
      <c r="H130" s="4" t="s">
        <v>758</v>
      </c>
      <c r="I130" s="33">
        <v>210000000</v>
      </c>
      <c r="J130" s="38">
        <v>0</v>
      </c>
      <c r="K130" s="38">
        <v>0</v>
      </c>
      <c r="L130" s="38">
        <v>210000000</v>
      </c>
      <c r="M130" s="38"/>
      <c r="N130" s="38"/>
      <c r="O130" s="38"/>
      <c r="P130" s="38"/>
      <c r="Q130" s="38">
        <f t="shared" si="23"/>
        <v>210000000</v>
      </c>
      <c r="R130" s="38">
        <v>0</v>
      </c>
      <c r="S130" s="38">
        <f t="shared" si="18"/>
        <v>210000000</v>
      </c>
      <c r="T130" s="36">
        <f t="shared" si="19"/>
        <v>0</v>
      </c>
      <c r="U130" s="38">
        <f t="shared" si="12"/>
        <v>0</v>
      </c>
      <c r="V130" s="38">
        <f t="shared" si="13"/>
        <v>0</v>
      </c>
      <c r="W130" s="38">
        <f t="shared" si="20"/>
        <v>210000000</v>
      </c>
      <c r="X130" s="15">
        <v>44028</v>
      </c>
      <c r="Y130" s="15">
        <v>44180</v>
      </c>
      <c r="Z130" s="15">
        <v>44180</v>
      </c>
      <c r="AA130" s="37">
        <f t="shared" si="17"/>
        <v>0</v>
      </c>
      <c r="AB130" s="13">
        <f t="shared" si="14"/>
        <v>109</v>
      </c>
      <c r="AC130" s="13">
        <f t="shared" si="15"/>
        <v>4</v>
      </c>
      <c r="AD130" s="19">
        <v>44013</v>
      </c>
      <c r="AE130" s="13">
        <f t="shared" si="16"/>
        <v>5</v>
      </c>
      <c r="AF130" s="19"/>
      <c r="AG130" s="13">
        <v>42220</v>
      </c>
      <c r="AH130" s="7">
        <v>2434</v>
      </c>
      <c r="AI130" s="14">
        <v>251920</v>
      </c>
      <c r="AJ130" s="17">
        <v>44028</v>
      </c>
      <c r="AK130" s="9" t="s">
        <v>769</v>
      </c>
      <c r="AL130" s="8">
        <v>44028</v>
      </c>
      <c r="AM130" s="17" t="s">
        <v>725</v>
      </c>
      <c r="AN130" s="8"/>
      <c r="AO130" s="8"/>
      <c r="AP130" s="18">
        <v>44029</v>
      </c>
      <c r="AQ130" s="10" t="s">
        <v>74</v>
      </c>
      <c r="AR130" s="9" t="s">
        <v>75</v>
      </c>
    </row>
    <row r="131" spans="1:44" ht="103.5" customHeight="1" x14ac:dyDescent="0.2">
      <c r="A131" s="2" t="s">
        <v>770</v>
      </c>
      <c r="B131" s="7" t="s">
        <v>621</v>
      </c>
      <c r="C131" s="31" t="s">
        <v>600</v>
      </c>
      <c r="D131" s="11" t="s">
        <v>69</v>
      </c>
      <c r="E131" s="32" t="s">
        <v>802</v>
      </c>
      <c r="F131" s="20" t="s">
        <v>803</v>
      </c>
      <c r="G131" s="3" t="s">
        <v>771</v>
      </c>
      <c r="H131" s="4" t="s">
        <v>772</v>
      </c>
      <c r="I131" s="33">
        <v>22000000</v>
      </c>
      <c r="J131" s="38">
        <v>0</v>
      </c>
      <c r="K131" s="38">
        <v>0</v>
      </c>
      <c r="L131" s="38">
        <v>22000000</v>
      </c>
      <c r="M131" s="38"/>
      <c r="N131" s="38"/>
      <c r="O131" s="38"/>
      <c r="P131" s="38"/>
      <c r="Q131" s="38">
        <f t="shared" si="23"/>
        <v>22000000</v>
      </c>
      <c r="R131" s="38">
        <v>5050004</v>
      </c>
      <c r="S131" s="38">
        <f t="shared" si="18"/>
        <v>16949996</v>
      </c>
      <c r="T131" s="36">
        <f t="shared" si="19"/>
        <v>0.22954563636363637</v>
      </c>
      <c r="U131" s="38">
        <f t="shared" ref="U131:U194" si="24">R131/AC131</f>
        <v>1010000.8</v>
      </c>
      <c r="V131" s="38">
        <f t="shared" ref="V131:V194" si="25">U131*AE131</f>
        <v>5050004</v>
      </c>
      <c r="W131" s="38">
        <f t="shared" si="20"/>
        <v>11899992</v>
      </c>
      <c r="X131" s="15">
        <v>44034</v>
      </c>
      <c r="Y131" s="15">
        <v>44196</v>
      </c>
      <c r="Z131" s="15">
        <v>44196</v>
      </c>
      <c r="AA131" s="37">
        <f t="shared" si="17"/>
        <v>0</v>
      </c>
      <c r="AB131" s="13">
        <f t="shared" ref="AB131:AB194" si="26">NETWORKDAYS(X131,Y131)</f>
        <v>117</v>
      </c>
      <c r="AC131" s="13">
        <f t="shared" ref="AC131:AC194" si="27">DATEDIF(X131,Y131,"M")</f>
        <v>5</v>
      </c>
      <c r="AD131" s="19">
        <v>44013</v>
      </c>
      <c r="AE131" s="13">
        <f t="shared" ref="AE131:AE194" si="28">DATEDIF(AD131,Y131,"M")</f>
        <v>5</v>
      </c>
      <c r="AF131" s="19"/>
      <c r="AG131" s="13">
        <v>42820</v>
      </c>
      <c r="AH131" s="7">
        <v>2440</v>
      </c>
      <c r="AI131" s="14">
        <v>252320</v>
      </c>
      <c r="AJ131" s="17">
        <v>44033</v>
      </c>
      <c r="AK131" s="9" t="s">
        <v>773</v>
      </c>
      <c r="AL131" s="8">
        <v>44033</v>
      </c>
      <c r="AM131" s="17" t="s">
        <v>725</v>
      </c>
      <c r="AN131" s="8"/>
      <c r="AO131" s="8"/>
      <c r="AP131" s="18">
        <v>44034</v>
      </c>
      <c r="AQ131" s="10" t="s">
        <v>774</v>
      </c>
      <c r="AR131" s="9" t="s">
        <v>75</v>
      </c>
    </row>
    <row r="132" spans="1:44" ht="103.5" customHeight="1" x14ac:dyDescent="0.2">
      <c r="A132" s="2" t="s">
        <v>825</v>
      </c>
      <c r="B132" s="7" t="s">
        <v>621</v>
      </c>
      <c r="C132" s="31" t="s">
        <v>620</v>
      </c>
      <c r="D132" s="11" t="s">
        <v>229</v>
      </c>
      <c r="E132" s="32" t="s">
        <v>839</v>
      </c>
      <c r="F132" s="20" t="s">
        <v>840</v>
      </c>
      <c r="G132" s="3" t="s">
        <v>826</v>
      </c>
      <c r="H132" s="4" t="s">
        <v>827</v>
      </c>
      <c r="I132" s="33">
        <v>17162379</v>
      </c>
      <c r="J132" s="38">
        <v>0</v>
      </c>
      <c r="K132" s="38">
        <v>0</v>
      </c>
      <c r="L132" s="38">
        <v>17162379</v>
      </c>
      <c r="M132" s="38"/>
      <c r="N132" s="38"/>
      <c r="O132" s="38"/>
      <c r="P132" s="38"/>
      <c r="Q132" s="38">
        <f t="shared" si="23"/>
        <v>17162379</v>
      </c>
      <c r="R132" s="38">
        <v>17162379</v>
      </c>
      <c r="S132" s="38">
        <f t="shared" si="18"/>
        <v>0</v>
      </c>
      <c r="T132" s="36">
        <f t="shared" si="19"/>
        <v>1</v>
      </c>
      <c r="U132" s="38" t="e">
        <f t="shared" si="24"/>
        <v>#DIV/0!</v>
      </c>
      <c r="V132" s="38" t="e">
        <f t="shared" si="25"/>
        <v>#DIV/0!</v>
      </c>
      <c r="W132" s="38" t="e">
        <f t="shared" si="20"/>
        <v>#DIV/0!</v>
      </c>
      <c r="X132" s="15">
        <v>44034</v>
      </c>
      <c r="Y132" s="15">
        <v>44043</v>
      </c>
      <c r="Z132" s="15">
        <v>44043</v>
      </c>
      <c r="AA132" s="37">
        <f t="shared" ref="AA132:AA203" si="29">DATEDIF(Y132,Z132,"M")</f>
        <v>0</v>
      </c>
      <c r="AB132" s="13">
        <f t="shared" si="26"/>
        <v>8</v>
      </c>
      <c r="AC132" s="13">
        <f t="shared" si="27"/>
        <v>0</v>
      </c>
      <c r="AD132" s="19">
        <v>44046</v>
      </c>
      <c r="AE132" s="13" t="e">
        <f t="shared" si="28"/>
        <v>#NUM!</v>
      </c>
      <c r="AF132" s="19"/>
      <c r="AG132" s="13">
        <v>60220</v>
      </c>
      <c r="AH132" s="7">
        <v>2464</v>
      </c>
      <c r="AI132" s="14">
        <v>254720</v>
      </c>
      <c r="AJ132" s="17">
        <v>44035</v>
      </c>
      <c r="AK132" s="9" t="s">
        <v>828</v>
      </c>
      <c r="AL132" s="8">
        <v>44039</v>
      </c>
      <c r="AM132" s="17" t="s">
        <v>724</v>
      </c>
      <c r="AN132" s="9" t="s">
        <v>1387</v>
      </c>
      <c r="AO132" s="8"/>
      <c r="AP132" s="18">
        <v>44041</v>
      </c>
      <c r="AQ132" s="10" t="s">
        <v>829</v>
      </c>
      <c r="AR132" s="9" t="s">
        <v>40</v>
      </c>
    </row>
    <row r="133" spans="1:44" ht="103.5" customHeight="1" x14ac:dyDescent="0.2">
      <c r="A133" s="2" t="s">
        <v>846</v>
      </c>
      <c r="B133" s="7" t="s">
        <v>621</v>
      </c>
      <c r="C133" s="31" t="s">
        <v>495</v>
      </c>
      <c r="D133" s="11" t="s">
        <v>169</v>
      </c>
      <c r="E133" s="32" t="s">
        <v>870</v>
      </c>
      <c r="F133" s="20" t="s">
        <v>869</v>
      </c>
      <c r="G133" s="3" t="s">
        <v>847</v>
      </c>
      <c r="H133" s="4" t="s">
        <v>848</v>
      </c>
      <c r="I133" s="33">
        <v>22538600</v>
      </c>
      <c r="J133" s="38">
        <v>0</v>
      </c>
      <c r="K133" s="38">
        <v>0</v>
      </c>
      <c r="L133" s="38">
        <v>22538600</v>
      </c>
      <c r="M133" s="38"/>
      <c r="N133" s="38"/>
      <c r="O133" s="38"/>
      <c r="P133" s="38"/>
      <c r="Q133" s="38">
        <f t="shared" si="23"/>
        <v>22538600</v>
      </c>
      <c r="R133" s="38">
        <v>4472000</v>
      </c>
      <c r="S133" s="38">
        <f t="shared" ref="S133:S196" si="30">L133-R133</f>
        <v>18066600</v>
      </c>
      <c r="T133" s="36">
        <f t="shared" ref="T133:T196" si="31">R133/L133</f>
        <v>0.19841516331981579</v>
      </c>
      <c r="U133" s="38">
        <f t="shared" si="24"/>
        <v>1118000</v>
      </c>
      <c r="V133" s="38">
        <f t="shared" si="25"/>
        <v>4472000</v>
      </c>
      <c r="W133" s="38">
        <f t="shared" ref="W133:W196" si="32">(Q133-R133)-V133</f>
        <v>13594600</v>
      </c>
      <c r="X133" s="15">
        <v>44047</v>
      </c>
      <c r="Y133" s="15">
        <v>44196</v>
      </c>
      <c r="Z133" s="15">
        <v>44196</v>
      </c>
      <c r="AA133" s="37">
        <f t="shared" si="29"/>
        <v>0</v>
      </c>
      <c r="AB133" s="13">
        <f t="shared" si="26"/>
        <v>108</v>
      </c>
      <c r="AC133" s="13">
        <f t="shared" si="27"/>
        <v>4</v>
      </c>
      <c r="AD133" s="19">
        <v>44046</v>
      </c>
      <c r="AE133" s="13">
        <f t="shared" si="28"/>
        <v>4</v>
      </c>
      <c r="AF133" s="19"/>
      <c r="AG133" s="13">
        <v>24020</v>
      </c>
      <c r="AH133" s="7">
        <v>2507</v>
      </c>
      <c r="AI133" s="14">
        <v>259120</v>
      </c>
      <c r="AJ133" s="17">
        <v>44043</v>
      </c>
      <c r="AK133" s="9" t="s">
        <v>849</v>
      </c>
      <c r="AL133" s="8">
        <v>44042</v>
      </c>
      <c r="AM133" s="17" t="s">
        <v>725</v>
      </c>
      <c r="AN133" s="8"/>
      <c r="AO133" s="8"/>
      <c r="AP133" s="18">
        <v>44048</v>
      </c>
      <c r="AQ133" s="10" t="s">
        <v>850</v>
      </c>
      <c r="AR133" s="9" t="s">
        <v>40</v>
      </c>
    </row>
    <row r="134" spans="1:44" ht="103.5" customHeight="1" x14ac:dyDescent="0.2">
      <c r="A134" s="2" t="s">
        <v>781</v>
      </c>
      <c r="B134" s="7" t="s">
        <v>743</v>
      </c>
      <c r="C134" s="31" t="s">
        <v>184</v>
      </c>
      <c r="D134" s="11" t="s">
        <v>69</v>
      </c>
      <c r="E134" s="32" t="s">
        <v>804</v>
      </c>
      <c r="F134" s="20" t="s">
        <v>805</v>
      </c>
      <c r="G134" s="3" t="s">
        <v>782</v>
      </c>
      <c r="H134" s="4" t="s">
        <v>783</v>
      </c>
      <c r="I134" s="33">
        <v>306104376</v>
      </c>
      <c r="J134" s="38">
        <v>0</v>
      </c>
      <c r="K134" s="38">
        <v>0</v>
      </c>
      <c r="L134" s="38">
        <v>306104376</v>
      </c>
      <c r="M134" s="38"/>
      <c r="N134" s="38"/>
      <c r="O134" s="38"/>
      <c r="P134" s="38"/>
      <c r="Q134" s="38">
        <f t="shared" si="23"/>
        <v>306104376</v>
      </c>
      <c r="R134" s="38">
        <v>115120966</v>
      </c>
      <c r="S134" s="38">
        <f t="shared" si="30"/>
        <v>190983410</v>
      </c>
      <c r="T134" s="36">
        <f t="shared" si="31"/>
        <v>0.37608402566580751</v>
      </c>
      <c r="U134" s="38">
        <f t="shared" si="24"/>
        <v>23024193.199999999</v>
      </c>
      <c r="V134" s="38">
        <f t="shared" si="25"/>
        <v>115120966</v>
      </c>
      <c r="W134" s="38">
        <f t="shared" si="32"/>
        <v>75862444</v>
      </c>
      <c r="X134" s="15">
        <v>44035</v>
      </c>
      <c r="Y134" s="15">
        <v>44196</v>
      </c>
      <c r="Z134" s="15">
        <v>44196</v>
      </c>
      <c r="AA134" s="37">
        <f t="shared" si="29"/>
        <v>0</v>
      </c>
      <c r="AB134" s="13">
        <f t="shared" si="26"/>
        <v>116</v>
      </c>
      <c r="AC134" s="13">
        <f t="shared" si="27"/>
        <v>5</v>
      </c>
      <c r="AD134" s="19">
        <v>44013</v>
      </c>
      <c r="AE134" s="13">
        <f t="shared" si="28"/>
        <v>5</v>
      </c>
      <c r="AF134" s="19"/>
      <c r="AG134" s="13">
        <v>44420</v>
      </c>
      <c r="AH134" s="7">
        <v>2463</v>
      </c>
      <c r="AI134" s="14">
        <v>254620</v>
      </c>
      <c r="AJ134" s="17">
        <v>44035</v>
      </c>
      <c r="AK134" s="9" t="s">
        <v>784</v>
      </c>
      <c r="AL134" s="8">
        <v>44035</v>
      </c>
      <c r="AM134" s="17" t="s">
        <v>725</v>
      </c>
      <c r="AN134" s="8"/>
      <c r="AO134" s="8"/>
      <c r="AP134" s="18">
        <v>44036</v>
      </c>
      <c r="AQ134" s="10" t="s">
        <v>402</v>
      </c>
      <c r="AR134" s="9" t="s">
        <v>40</v>
      </c>
    </row>
    <row r="135" spans="1:44" ht="103.5" customHeight="1" x14ac:dyDescent="0.2">
      <c r="A135" s="2" t="s">
        <v>830</v>
      </c>
      <c r="B135" s="7" t="s">
        <v>743</v>
      </c>
      <c r="C135" s="31" t="s">
        <v>198</v>
      </c>
      <c r="D135" s="11" t="s">
        <v>69</v>
      </c>
      <c r="E135" s="32" t="s">
        <v>841</v>
      </c>
      <c r="F135" s="20" t="s">
        <v>842</v>
      </c>
      <c r="G135" s="3" t="s">
        <v>831</v>
      </c>
      <c r="H135" s="4" t="s">
        <v>832</v>
      </c>
      <c r="I135" s="33">
        <v>85563690</v>
      </c>
      <c r="J135" s="38">
        <v>0</v>
      </c>
      <c r="K135" s="38">
        <v>0</v>
      </c>
      <c r="L135" s="38">
        <v>85563690</v>
      </c>
      <c r="M135" s="38"/>
      <c r="N135" s="38"/>
      <c r="O135" s="38"/>
      <c r="P135" s="38"/>
      <c r="Q135" s="38">
        <f t="shared" si="23"/>
        <v>85563690</v>
      </c>
      <c r="R135" s="38">
        <v>30162930</v>
      </c>
      <c r="S135" s="38">
        <f t="shared" si="30"/>
        <v>55400760</v>
      </c>
      <c r="T135" s="36">
        <f t="shared" si="31"/>
        <v>0.35252021038363351</v>
      </c>
      <c r="U135" s="38">
        <f t="shared" si="24"/>
        <v>6032586</v>
      </c>
      <c r="V135" s="38">
        <f t="shared" si="25"/>
        <v>24130344</v>
      </c>
      <c r="W135" s="38">
        <f t="shared" si="32"/>
        <v>31270416</v>
      </c>
      <c r="X135" s="15">
        <v>44039</v>
      </c>
      <c r="Y135" s="15">
        <v>44196</v>
      </c>
      <c r="Z135" s="15">
        <v>44196</v>
      </c>
      <c r="AA135" s="37">
        <f t="shared" si="29"/>
        <v>0</v>
      </c>
      <c r="AB135" s="13">
        <f t="shared" si="26"/>
        <v>114</v>
      </c>
      <c r="AC135" s="13">
        <f t="shared" si="27"/>
        <v>5</v>
      </c>
      <c r="AD135" s="19">
        <v>44046</v>
      </c>
      <c r="AE135" s="13">
        <f t="shared" si="28"/>
        <v>4</v>
      </c>
      <c r="AF135" s="19"/>
      <c r="AG135" s="13">
        <v>32120</v>
      </c>
      <c r="AH135" s="7">
        <v>2466</v>
      </c>
      <c r="AI135" s="14">
        <v>254920</v>
      </c>
      <c r="AJ135" s="17">
        <v>44036</v>
      </c>
      <c r="AK135" s="9" t="s">
        <v>833</v>
      </c>
      <c r="AL135" s="8">
        <v>44039</v>
      </c>
      <c r="AM135" s="17" t="s">
        <v>725</v>
      </c>
      <c r="AN135" s="8"/>
      <c r="AO135" s="8"/>
      <c r="AP135" s="18">
        <v>44039</v>
      </c>
      <c r="AQ135" s="10" t="s">
        <v>269</v>
      </c>
      <c r="AR135" s="9" t="s">
        <v>670</v>
      </c>
    </row>
    <row r="136" spans="1:44" ht="103.5" customHeight="1" x14ac:dyDescent="0.2">
      <c r="A136" s="2" t="s">
        <v>812</v>
      </c>
      <c r="B136" s="7" t="s">
        <v>743</v>
      </c>
      <c r="C136" s="31" t="s">
        <v>271</v>
      </c>
      <c r="D136" s="11" t="s">
        <v>229</v>
      </c>
      <c r="E136" s="32" t="s">
        <v>816</v>
      </c>
      <c r="F136" s="20" t="s">
        <v>817</v>
      </c>
      <c r="G136" s="3" t="s">
        <v>813</v>
      </c>
      <c r="H136" s="4" t="s">
        <v>814</v>
      </c>
      <c r="I136" s="33">
        <v>305835000</v>
      </c>
      <c r="J136" s="38">
        <v>0</v>
      </c>
      <c r="K136" s="38">
        <v>0</v>
      </c>
      <c r="L136" s="38">
        <v>305835000</v>
      </c>
      <c r="M136" s="38"/>
      <c r="N136" s="38"/>
      <c r="O136" s="38"/>
      <c r="P136" s="38"/>
      <c r="Q136" s="38">
        <f t="shared" si="23"/>
        <v>305835000</v>
      </c>
      <c r="R136" s="38">
        <v>305835000</v>
      </c>
      <c r="S136" s="38">
        <f t="shared" si="30"/>
        <v>0</v>
      </c>
      <c r="T136" s="36">
        <f t="shared" si="31"/>
        <v>1</v>
      </c>
      <c r="U136" s="38">
        <f t="shared" si="24"/>
        <v>152917500</v>
      </c>
      <c r="V136" s="38">
        <f t="shared" si="25"/>
        <v>152917500</v>
      </c>
      <c r="W136" s="38">
        <f t="shared" si="32"/>
        <v>-152917500</v>
      </c>
      <c r="X136" s="15">
        <v>44036</v>
      </c>
      <c r="Y136" s="15">
        <v>44104</v>
      </c>
      <c r="Z136" s="15">
        <v>44104</v>
      </c>
      <c r="AA136" s="37">
        <f t="shared" si="29"/>
        <v>0</v>
      </c>
      <c r="AB136" s="13">
        <f t="shared" si="26"/>
        <v>49</v>
      </c>
      <c r="AC136" s="13">
        <f t="shared" si="27"/>
        <v>2</v>
      </c>
      <c r="AD136" s="19">
        <v>44046</v>
      </c>
      <c r="AE136" s="13">
        <f t="shared" si="28"/>
        <v>1</v>
      </c>
      <c r="AF136" s="19"/>
      <c r="AG136" s="13">
        <v>55120</v>
      </c>
      <c r="AH136" s="7">
        <v>2469</v>
      </c>
      <c r="AI136" s="14">
        <v>255320</v>
      </c>
      <c r="AJ136" s="17">
        <v>44036</v>
      </c>
      <c r="AK136" s="9" t="s">
        <v>815</v>
      </c>
      <c r="AL136" s="8">
        <v>44041</v>
      </c>
      <c r="AM136" s="17" t="s">
        <v>724</v>
      </c>
      <c r="AN136" s="8"/>
      <c r="AO136" s="8"/>
      <c r="AP136" s="18">
        <v>44043</v>
      </c>
      <c r="AQ136" s="10" t="s">
        <v>396</v>
      </c>
      <c r="AR136" s="9" t="s">
        <v>40</v>
      </c>
    </row>
    <row r="137" spans="1:44" ht="103.5" customHeight="1" x14ac:dyDescent="0.2">
      <c r="A137" s="2" t="s">
        <v>834</v>
      </c>
      <c r="B137" s="7" t="s">
        <v>743</v>
      </c>
      <c r="C137" s="31" t="s">
        <v>835</v>
      </c>
      <c r="D137" s="11" t="s">
        <v>69</v>
      </c>
      <c r="E137" s="32" t="s">
        <v>844</v>
      </c>
      <c r="F137" s="20" t="s">
        <v>843</v>
      </c>
      <c r="G137" s="3" t="s">
        <v>142</v>
      </c>
      <c r="H137" s="4" t="s">
        <v>836</v>
      </c>
      <c r="I137" s="33">
        <v>77900000</v>
      </c>
      <c r="J137" s="38">
        <v>0</v>
      </c>
      <c r="K137" s="38">
        <v>0</v>
      </c>
      <c r="L137" s="38">
        <v>77900000</v>
      </c>
      <c r="M137" s="38"/>
      <c r="N137" s="38"/>
      <c r="O137" s="38"/>
      <c r="P137" s="38"/>
      <c r="Q137" s="38">
        <f t="shared" si="23"/>
        <v>77900000</v>
      </c>
      <c r="R137" s="38">
        <v>8786879</v>
      </c>
      <c r="S137" s="38">
        <f t="shared" si="30"/>
        <v>69113121</v>
      </c>
      <c r="T137" s="36">
        <f t="shared" si="31"/>
        <v>0.11279690629011553</v>
      </c>
      <c r="U137" s="38">
        <f t="shared" si="24"/>
        <v>1757375.8</v>
      </c>
      <c r="V137" s="38">
        <f t="shared" si="25"/>
        <v>7029503.2000000002</v>
      </c>
      <c r="W137" s="38">
        <f t="shared" si="32"/>
        <v>62083617.799999997</v>
      </c>
      <c r="X137" s="15">
        <v>44036</v>
      </c>
      <c r="Y137" s="15">
        <v>44196</v>
      </c>
      <c r="Z137" s="15">
        <v>44196</v>
      </c>
      <c r="AA137" s="37">
        <f t="shared" si="29"/>
        <v>0</v>
      </c>
      <c r="AB137" s="13">
        <f t="shared" si="26"/>
        <v>115</v>
      </c>
      <c r="AC137" s="13">
        <f t="shared" si="27"/>
        <v>5</v>
      </c>
      <c r="AD137" s="19">
        <v>44046</v>
      </c>
      <c r="AE137" s="13">
        <f t="shared" si="28"/>
        <v>4</v>
      </c>
      <c r="AF137" s="19"/>
      <c r="AG137" s="13">
        <v>31620</v>
      </c>
      <c r="AH137" s="7">
        <v>2468</v>
      </c>
      <c r="AI137" s="14">
        <v>255220</v>
      </c>
      <c r="AJ137" s="17">
        <v>44036</v>
      </c>
      <c r="AK137" s="9" t="s">
        <v>837</v>
      </c>
      <c r="AL137" s="8">
        <v>44036</v>
      </c>
      <c r="AM137" s="17" t="s">
        <v>725</v>
      </c>
      <c r="AN137" s="8"/>
      <c r="AO137" s="8"/>
      <c r="AP137" s="18">
        <v>44040</v>
      </c>
      <c r="AQ137" s="10" t="s">
        <v>145</v>
      </c>
      <c r="AR137" s="9" t="s">
        <v>75</v>
      </c>
    </row>
    <row r="138" spans="1:44" ht="103.5" customHeight="1" x14ac:dyDescent="0.2">
      <c r="A138" s="2" t="s">
        <v>820</v>
      </c>
      <c r="B138" s="7" t="s">
        <v>621</v>
      </c>
      <c r="C138" s="31" t="s">
        <v>526</v>
      </c>
      <c r="D138" s="11" t="s">
        <v>262</v>
      </c>
      <c r="E138" s="32" t="s">
        <v>839</v>
      </c>
      <c r="F138" s="20" t="s">
        <v>840</v>
      </c>
      <c r="G138" s="3" t="s">
        <v>821</v>
      </c>
      <c r="H138" s="4" t="s">
        <v>822</v>
      </c>
      <c r="I138" s="33">
        <v>24276000</v>
      </c>
      <c r="J138" s="38">
        <v>0</v>
      </c>
      <c r="K138" s="38">
        <v>0</v>
      </c>
      <c r="L138" s="38">
        <v>24276000</v>
      </c>
      <c r="M138" s="38"/>
      <c r="N138" s="38"/>
      <c r="O138" s="38"/>
      <c r="P138" s="38"/>
      <c r="Q138" s="38">
        <f t="shared" si="23"/>
        <v>24276000</v>
      </c>
      <c r="R138" s="38">
        <v>0</v>
      </c>
      <c r="S138" s="38">
        <f t="shared" si="30"/>
        <v>24276000</v>
      </c>
      <c r="T138" s="36">
        <f t="shared" si="31"/>
        <v>0</v>
      </c>
      <c r="U138" s="38">
        <f t="shared" si="24"/>
        <v>0</v>
      </c>
      <c r="V138" s="38">
        <f t="shared" si="25"/>
        <v>0</v>
      </c>
      <c r="W138" s="38">
        <f t="shared" si="32"/>
        <v>24276000</v>
      </c>
      <c r="X138" s="15">
        <v>44046</v>
      </c>
      <c r="Y138" s="15">
        <v>44196</v>
      </c>
      <c r="Z138" s="15">
        <v>44196</v>
      </c>
      <c r="AA138" s="37">
        <f t="shared" si="29"/>
        <v>0</v>
      </c>
      <c r="AB138" s="13">
        <f t="shared" si="26"/>
        <v>109</v>
      </c>
      <c r="AC138" s="13">
        <f t="shared" si="27"/>
        <v>4</v>
      </c>
      <c r="AD138" s="19">
        <v>44046</v>
      </c>
      <c r="AE138" s="13">
        <f t="shared" si="28"/>
        <v>4</v>
      </c>
      <c r="AF138" s="19"/>
      <c r="AG138" s="13">
        <v>42320</v>
      </c>
      <c r="AH138" s="7">
        <v>2467</v>
      </c>
      <c r="AI138" s="14">
        <v>255020</v>
      </c>
      <c r="AJ138" s="17">
        <v>44036</v>
      </c>
      <c r="AK138" s="9" t="s">
        <v>823</v>
      </c>
      <c r="AL138" s="8">
        <v>44046</v>
      </c>
      <c r="AM138" s="17" t="s">
        <v>725</v>
      </c>
      <c r="AN138" s="8"/>
      <c r="AO138" s="8"/>
      <c r="AP138" s="18">
        <v>44046</v>
      </c>
      <c r="AQ138" s="10" t="s">
        <v>824</v>
      </c>
      <c r="AR138" s="9" t="s">
        <v>75</v>
      </c>
    </row>
    <row r="139" spans="1:44" ht="103.5" customHeight="1" x14ac:dyDescent="0.2">
      <c r="A139" s="2" t="s">
        <v>851</v>
      </c>
      <c r="B139" s="7" t="s">
        <v>621</v>
      </c>
      <c r="C139" s="31" t="s">
        <v>720</v>
      </c>
      <c r="D139" s="11" t="s">
        <v>69</v>
      </c>
      <c r="E139" s="32" t="s">
        <v>874</v>
      </c>
      <c r="F139" s="20" t="s">
        <v>873</v>
      </c>
      <c r="G139" s="3" t="s">
        <v>852</v>
      </c>
      <c r="H139" s="4" t="s">
        <v>853</v>
      </c>
      <c r="I139" s="33">
        <v>45000000</v>
      </c>
      <c r="J139" s="38">
        <v>0</v>
      </c>
      <c r="K139" s="38">
        <v>0</v>
      </c>
      <c r="L139" s="38">
        <v>45000000</v>
      </c>
      <c r="M139" s="38"/>
      <c r="N139" s="38"/>
      <c r="O139" s="38"/>
      <c r="P139" s="38"/>
      <c r="Q139" s="38">
        <f t="shared" ref="Q139:Q144" si="33">SUM(L139:P139)</f>
        <v>45000000</v>
      </c>
      <c r="R139" s="38">
        <v>15699684</v>
      </c>
      <c r="S139" s="38">
        <f t="shared" si="30"/>
        <v>29300316</v>
      </c>
      <c r="T139" s="36">
        <f t="shared" si="31"/>
        <v>0.34888186666666665</v>
      </c>
      <c r="U139" s="38">
        <f t="shared" si="24"/>
        <v>3924921</v>
      </c>
      <c r="V139" s="38">
        <f t="shared" si="25"/>
        <v>15699684</v>
      </c>
      <c r="W139" s="38">
        <f t="shared" si="32"/>
        <v>13600632</v>
      </c>
      <c r="X139" s="15">
        <v>44048</v>
      </c>
      <c r="Y139" s="15">
        <v>44185</v>
      </c>
      <c r="Z139" s="15">
        <v>44185</v>
      </c>
      <c r="AA139" s="37">
        <f t="shared" si="29"/>
        <v>0</v>
      </c>
      <c r="AB139" s="13">
        <f t="shared" si="26"/>
        <v>98</v>
      </c>
      <c r="AC139" s="13">
        <f t="shared" si="27"/>
        <v>4</v>
      </c>
      <c r="AD139" s="19">
        <v>44046</v>
      </c>
      <c r="AE139" s="13">
        <f t="shared" si="28"/>
        <v>4</v>
      </c>
      <c r="AF139" s="19"/>
      <c r="AG139" s="13">
        <v>37320</v>
      </c>
      <c r="AH139" s="7">
        <v>2516</v>
      </c>
      <c r="AI139" s="14">
        <v>259920</v>
      </c>
      <c r="AJ139" s="17">
        <v>44047</v>
      </c>
      <c r="AK139" s="9" t="s">
        <v>854</v>
      </c>
      <c r="AL139" s="8">
        <v>44048</v>
      </c>
      <c r="AM139" s="17" t="s">
        <v>725</v>
      </c>
      <c r="AN139" s="8"/>
      <c r="AO139" s="8"/>
      <c r="AP139" s="18">
        <v>44049</v>
      </c>
      <c r="AQ139" s="10" t="s">
        <v>145</v>
      </c>
      <c r="AR139" s="9" t="s">
        <v>75</v>
      </c>
    </row>
    <row r="140" spans="1:44" ht="103.5" customHeight="1" x14ac:dyDescent="0.2">
      <c r="A140" s="2" t="s">
        <v>1011</v>
      </c>
      <c r="B140" s="7" t="s">
        <v>621</v>
      </c>
      <c r="C140" s="31" t="s">
        <v>403</v>
      </c>
      <c r="D140" s="11" t="s">
        <v>69</v>
      </c>
      <c r="E140" s="32" t="s">
        <v>944</v>
      </c>
      <c r="F140" s="20" t="s">
        <v>945</v>
      </c>
      <c r="G140" s="3" t="s">
        <v>886</v>
      </c>
      <c r="H140" s="4" t="s">
        <v>887</v>
      </c>
      <c r="I140" s="33">
        <v>15559195</v>
      </c>
      <c r="J140" s="38">
        <v>0</v>
      </c>
      <c r="K140" s="41">
        <v>21929</v>
      </c>
      <c r="L140" s="38">
        <f>15559195-21929</f>
        <v>15537266</v>
      </c>
      <c r="M140" s="38"/>
      <c r="N140" s="38"/>
      <c r="O140" s="38"/>
      <c r="P140" s="38"/>
      <c r="Q140" s="38">
        <f>SUM(L140:P140)</f>
        <v>15537266</v>
      </c>
      <c r="R140" s="38">
        <v>15537266</v>
      </c>
      <c r="S140" s="38">
        <f>L140-R140</f>
        <v>0</v>
      </c>
      <c r="T140" s="36">
        <f>R140/L140</f>
        <v>1</v>
      </c>
      <c r="U140" s="38">
        <f t="shared" si="24"/>
        <v>3884316.5</v>
      </c>
      <c r="V140" s="38">
        <f t="shared" si="25"/>
        <v>15537266</v>
      </c>
      <c r="W140" s="38">
        <f>(Q140-R140)-V140</f>
        <v>-15537266</v>
      </c>
      <c r="X140" s="15">
        <v>44061</v>
      </c>
      <c r="Y140" s="15">
        <v>44196</v>
      </c>
      <c r="Z140" s="15">
        <v>44196</v>
      </c>
      <c r="AA140" s="37">
        <f t="shared" si="29"/>
        <v>0</v>
      </c>
      <c r="AB140" s="13">
        <f>NETWORKDAYS(X140,Y140)</f>
        <v>98</v>
      </c>
      <c r="AC140" s="13">
        <f t="shared" si="27"/>
        <v>4</v>
      </c>
      <c r="AD140" s="19">
        <v>44046</v>
      </c>
      <c r="AE140" s="13">
        <f t="shared" si="28"/>
        <v>4</v>
      </c>
      <c r="AF140" s="19"/>
      <c r="AG140" s="13">
        <v>20620</v>
      </c>
      <c r="AH140" s="7">
        <v>2533</v>
      </c>
      <c r="AI140" s="14">
        <v>261820</v>
      </c>
      <c r="AJ140" s="17">
        <v>44049</v>
      </c>
      <c r="AK140" s="9" t="s">
        <v>888</v>
      </c>
      <c r="AL140" s="8">
        <v>44054</v>
      </c>
      <c r="AM140" s="17" t="s">
        <v>725</v>
      </c>
      <c r="AN140" s="8"/>
      <c r="AO140" s="8"/>
      <c r="AP140" s="18">
        <v>44054</v>
      </c>
      <c r="AQ140" s="10" t="s">
        <v>202</v>
      </c>
      <c r="AR140" s="9" t="s">
        <v>117</v>
      </c>
    </row>
    <row r="141" spans="1:44" ht="103.5" customHeight="1" x14ac:dyDescent="0.2">
      <c r="A141" s="2" t="s">
        <v>1050</v>
      </c>
      <c r="B141" s="7" t="s">
        <v>621</v>
      </c>
      <c r="C141" s="31" t="s">
        <v>581</v>
      </c>
      <c r="D141" s="11" t="s">
        <v>1051</v>
      </c>
      <c r="E141" s="32" t="s">
        <v>1074</v>
      </c>
      <c r="F141" s="20" t="s">
        <v>1075</v>
      </c>
      <c r="G141" s="3" t="s">
        <v>1052</v>
      </c>
      <c r="H141" s="4" t="s">
        <v>1054</v>
      </c>
      <c r="I141" s="33">
        <v>30960000</v>
      </c>
      <c r="J141" s="38">
        <v>0</v>
      </c>
      <c r="K141" s="38">
        <v>0</v>
      </c>
      <c r="L141" s="38">
        <v>30960000</v>
      </c>
      <c r="M141" s="38"/>
      <c r="N141" s="38"/>
      <c r="O141" s="38"/>
      <c r="P141" s="38"/>
      <c r="Q141" s="38">
        <f>SUM(L141:P141)</f>
        <v>30960000</v>
      </c>
      <c r="R141" s="38">
        <v>3360000</v>
      </c>
      <c r="S141" s="38">
        <f>L141-R141</f>
        <v>27600000</v>
      </c>
      <c r="T141" s="36">
        <f>R141/L141</f>
        <v>0.10852713178294573</v>
      </c>
      <c r="U141" s="38">
        <f t="shared" si="24"/>
        <v>840000</v>
      </c>
      <c r="V141" s="38">
        <f t="shared" si="25"/>
        <v>3360000</v>
      </c>
      <c r="W141" s="38">
        <f>(Q141-R141)-V141</f>
        <v>24240000</v>
      </c>
      <c r="X141" s="15">
        <v>44062</v>
      </c>
      <c r="Y141" s="15">
        <v>44196</v>
      </c>
      <c r="Z141" s="15">
        <v>44196</v>
      </c>
      <c r="AA141" s="37">
        <f t="shared" si="29"/>
        <v>0</v>
      </c>
      <c r="AB141" s="13">
        <f>NETWORKDAYS(X141,Y141)</f>
        <v>97</v>
      </c>
      <c r="AC141" s="13">
        <f t="shared" si="27"/>
        <v>4</v>
      </c>
      <c r="AD141" s="19">
        <v>44062</v>
      </c>
      <c r="AE141" s="13">
        <f t="shared" si="28"/>
        <v>4</v>
      </c>
      <c r="AF141" s="19"/>
      <c r="AG141" s="13">
        <v>48420</v>
      </c>
      <c r="AH141" s="7">
        <v>2788</v>
      </c>
      <c r="AI141" s="14">
        <v>287120</v>
      </c>
      <c r="AJ141" s="17">
        <v>44083</v>
      </c>
      <c r="AK141" s="9" t="s">
        <v>1053</v>
      </c>
      <c r="AL141" s="8">
        <v>44062</v>
      </c>
      <c r="AM141" s="17" t="s">
        <v>725</v>
      </c>
      <c r="AN141" s="8"/>
      <c r="AO141" s="8"/>
      <c r="AP141" s="18">
        <v>44088</v>
      </c>
      <c r="AQ141" s="10" t="s">
        <v>39</v>
      </c>
      <c r="AR141" s="9" t="s">
        <v>40</v>
      </c>
    </row>
    <row r="142" spans="1:44" ht="103.5" customHeight="1" x14ac:dyDescent="0.2">
      <c r="A142" s="2" t="s">
        <v>926</v>
      </c>
      <c r="B142" s="7" t="s">
        <v>621</v>
      </c>
      <c r="C142" s="39" t="s">
        <v>487</v>
      </c>
      <c r="D142" s="11" t="s">
        <v>169</v>
      </c>
      <c r="E142" s="32" t="s">
        <v>946</v>
      </c>
      <c r="F142" s="20" t="s">
        <v>947</v>
      </c>
      <c r="G142" s="3" t="s">
        <v>927</v>
      </c>
      <c r="H142" s="4" t="s">
        <v>928</v>
      </c>
      <c r="I142" s="33">
        <v>16000000</v>
      </c>
      <c r="J142" s="38">
        <v>0</v>
      </c>
      <c r="K142" s="38">
        <v>0</v>
      </c>
      <c r="L142" s="38">
        <v>16000000</v>
      </c>
      <c r="M142" s="38"/>
      <c r="N142" s="38"/>
      <c r="O142" s="38"/>
      <c r="P142" s="38"/>
      <c r="Q142" s="38">
        <f>SUM(L142:P142)</f>
        <v>16000000</v>
      </c>
      <c r="R142" s="38">
        <v>15147821</v>
      </c>
      <c r="S142" s="38">
        <f>L142-R142</f>
        <v>852179</v>
      </c>
      <c r="T142" s="36">
        <f>R142/L142</f>
        <v>0.94673881250000003</v>
      </c>
      <c r="U142" s="38">
        <f t="shared" si="24"/>
        <v>3786955.25</v>
      </c>
      <c r="V142" s="38">
        <f t="shared" si="25"/>
        <v>15147821</v>
      </c>
      <c r="W142" s="38">
        <f>(Q142-R142)-V142</f>
        <v>-14295642</v>
      </c>
      <c r="X142" s="15">
        <v>44061</v>
      </c>
      <c r="Y142" s="15">
        <v>44196</v>
      </c>
      <c r="Z142" s="15">
        <v>44196</v>
      </c>
      <c r="AA142" s="37">
        <f t="shared" si="29"/>
        <v>0</v>
      </c>
      <c r="AB142" s="13">
        <f>NETWORKDAYS(X142,Y142)</f>
        <v>98</v>
      </c>
      <c r="AC142" s="13">
        <f t="shared" si="27"/>
        <v>4</v>
      </c>
      <c r="AD142" s="19">
        <v>44046</v>
      </c>
      <c r="AE142" s="13">
        <f t="shared" si="28"/>
        <v>4</v>
      </c>
      <c r="AF142" s="19"/>
      <c r="AG142" s="13">
        <v>26420</v>
      </c>
      <c r="AH142" s="7">
        <v>2636</v>
      </c>
      <c r="AI142" s="14">
        <v>271620</v>
      </c>
      <c r="AJ142" s="17">
        <v>44061</v>
      </c>
      <c r="AK142" s="9" t="s">
        <v>929</v>
      </c>
      <c r="AL142" s="8">
        <v>44054</v>
      </c>
      <c r="AM142" s="17" t="s">
        <v>725</v>
      </c>
      <c r="AN142" s="8"/>
      <c r="AO142" s="8"/>
      <c r="AP142" s="18">
        <v>44062</v>
      </c>
      <c r="AQ142" s="10" t="s">
        <v>402</v>
      </c>
      <c r="AR142" s="9" t="s">
        <v>40</v>
      </c>
    </row>
    <row r="143" spans="1:44" ht="103.5" customHeight="1" x14ac:dyDescent="0.2">
      <c r="A143" s="2" t="s">
        <v>860</v>
      </c>
      <c r="B143" s="7" t="s">
        <v>621</v>
      </c>
      <c r="C143" s="31" t="s">
        <v>502</v>
      </c>
      <c r="D143" s="11" t="s">
        <v>229</v>
      </c>
      <c r="E143" s="32" t="s">
        <v>871</v>
      </c>
      <c r="F143" s="20" t="s">
        <v>872</v>
      </c>
      <c r="G143" s="3" t="s">
        <v>861</v>
      </c>
      <c r="H143" s="4" t="s">
        <v>862</v>
      </c>
      <c r="I143" s="33">
        <v>34999447</v>
      </c>
      <c r="J143" s="38">
        <v>0</v>
      </c>
      <c r="K143" s="38">
        <v>0</v>
      </c>
      <c r="L143" s="38">
        <v>34999447</v>
      </c>
      <c r="M143" s="38"/>
      <c r="N143" s="38"/>
      <c r="O143" s="38"/>
      <c r="P143" s="38"/>
      <c r="Q143" s="38">
        <f t="shared" si="33"/>
        <v>34999447</v>
      </c>
      <c r="R143" s="38">
        <v>0</v>
      </c>
      <c r="S143" s="38">
        <f t="shared" si="30"/>
        <v>34999447</v>
      </c>
      <c r="T143" s="36">
        <f t="shared" si="31"/>
        <v>0</v>
      </c>
      <c r="U143" s="38">
        <f t="shared" si="24"/>
        <v>0</v>
      </c>
      <c r="V143" s="38">
        <f t="shared" si="25"/>
        <v>0</v>
      </c>
      <c r="W143" s="38">
        <f t="shared" si="32"/>
        <v>34999447</v>
      </c>
      <c r="X143" s="15">
        <v>44048</v>
      </c>
      <c r="Y143" s="15">
        <v>44196</v>
      </c>
      <c r="Z143" s="15">
        <v>44196</v>
      </c>
      <c r="AA143" s="37">
        <f t="shared" si="29"/>
        <v>0</v>
      </c>
      <c r="AB143" s="13">
        <f t="shared" si="26"/>
        <v>107</v>
      </c>
      <c r="AC143" s="13">
        <f t="shared" si="27"/>
        <v>4</v>
      </c>
      <c r="AD143" s="19">
        <v>44046</v>
      </c>
      <c r="AE143" s="13">
        <f t="shared" si="28"/>
        <v>4</v>
      </c>
      <c r="AF143" s="19"/>
      <c r="AG143" s="13">
        <v>63320</v>
      </c>
      <c r="AH143" s="7">
        <v>2538</v>
      </c>
      <c r="AI143" s="14">
        <v>262120</v>
      </c>
      <c r="AJ143" s="17">
        <v>44049</v>
      </c>
      <c r="AK143" s="9" t="s">
        <v>863</v>
      </c>
      <c r="AL143" s="8" t="s">
        <v>864</v>
      </c>
      <c r="AM143" s="17" t="s">
        <v>725</v>
      </c>
      <c r="AN143" s="8"/>
      <c r="AO143" s="8"/>
      <c r="AP143" s="18">
        <v>44053</v>
      </c>
      <c r="AQ143" s="10" t="s">
        <v>396</v>
      </c>
      <c r="AR143" s="9" t="s">
        <v>40</v>
      </c>
    </row>
    <row r="144" spans="1:44" ht="87.75" customHeight="1" x14ac:dyDescent="0.2">
      <c r="A144" s="2" t="s">
        <v>894</v>
      </c>
      <c r="B144" s="7" t="s">
        <v>621</v>
      </c>
      <c r="C144" s="31" t="s">
        <v>353</v>
      </c>
      <c r="D144" s="11" t="s">
        <v>229</v>
      </c>
      <c r="E144" s="32" t="s">
        <v>964</v>
      </c>
      <c r="F144" s="20" t="s">
        <v>965</v>
      </c>
      <c r="G144" s="3" t="s">
        <v>895</v>
      </c>
      <c r="H144" s="4" t="s">
        <v>896</v>
      </c>
      <c r="I144" s="33">
        <v>7883750</v>
      </c>
      <c r="J144" s="38">
        <v>3941625</v>
      </c>
      <c r="K144" s="38">
        <v>0</v>
      </c>
      <c r="L144" s="38">
        <f>7883750+3941625</f>
        <v>11825375</v>
      </c>
      <c r="M144" s="38"/>
      <c r="N144" s="38"/>
      <c r="O144" s="38"/>
      <c r="P144" s="38"/>
      <c r="Q144" s="38">
        <f t="shared" si="33"/>
        <v>11825375</v>
      </c>
      <c r="R144" s="38">
        <v>0</v>
      </c>
      <c r="S144" s="38">
        <f t="shared" si="30"/>
        <v>11825375</v>
      </c>
      <c r="T144" s="36">
        <f t="shared" si="31"/>
        <v>0</v>
      </c>
      <c r="U144" s="38">
        <f t="shared" si="24"/>
        <v>0</v>
      </c>
      <c r="V144" s="38">
        <f t="shared" si="25"/>
        <v>0</v>
      </c>
      <c r="W144" s="38">
        <f t="shared" si="32"/>
        <v>11825375</v>
      </c>
      <c r="X144" s="15">
        <v>44053</v>
      </c>
      <c r="Y144" s="15">
        <v>44196</v>
      </c>
      <c r="Z144" s="15">
        <v>44196</v>
      </c>
      <c r="AA144" s="37">
        <f t="shared" si="29"/>
        <v>0</v>
      </c>
      <c r="AB144" s="13">
        <f t="shared" si="26"/>
        <v>104</v>
      </c>
      <c r="AC144" s="13">
        <f t="shared" si="27"/>
        <v>4</v>
      </c>
      <c r="AD144" s="19">
        <v>44046</v>
      </c>
      <c r="AE144" s="13">
        <f t="shared" si="28"/>
        <v>4</v>
      </c>
      <c r="AF144" s="15" t="s">
        <v>1448</v>
      </c>
      <c r="AG144" s="13">
        <v>20020</v>
      </c>
      <c r="AH144" s="7">
        <v>2616</v>
      </c>
      <c r="AI144" s="14">
        <v>269820</v>
      </c>
      <c r="AJ144" s="17">
        <v>44055</v>
      </c>
      <c r="AK144" s="9" t="s">
        <v>46</v>
      </c>
      <c r="AL144" s="8" t="s">
        <v>46</v>
      </c>
      <c r="AM144" s="17" t="s">
        <v>725</v>
      </c>
      <c r="AN144" s="8"/>
      <c r="AO144" s="8"/>
      <c r="AP144" s="18">
        <v>44056</v>
      </c>
      <c r="AQ144" s="10" t="s">
        <v>897</v>
      </c>
      <c r="AR144" s="9" t="s">
        <v>117</v>
      </c>
    </row>
    <row r="145" spans="1:44" ht="103.5" customHeight="1" x14ac:dyDescent="0.2">
      <c r="A145" s="2" t="s">
        <v>807</v>
      </c>
      <c r="B145" s="7" t="s">
        <v>845</v>
      </c>
      <c r="C145" s="31" t="s">
        <v>198</v>
      </c>
      <c r="D145" s="11" t="s">
        <v>169</v>
      </c>
      <c r="E145" s="32" t="s">
        <v>818</v>
      </c>
      <c r="F145" s="20" t="s">
        <v>819</v>
      </c>
      <c r="G145" s="3" t="s">
        <v>808</v>
      </c>
      <c r="H145" s="4" t="s">
        <v>809</v>
      </c>
      <c r="I145" s="33">
        <v>160000000</v>
      </c>
      <c r="J145" s="38">
        <v>0</v>
      </c>
      <c r="K145" s="38">
        <v>0</v>
      </c>
      <c r="L145" s="38">
        <v>160000000</v>
      </c>
      <c r="M145" s="38"/>
      <c r="N145" s="38"/>
      <c r="O145" s="38"/>
      <c r="P145" s="38"/>
      <c r="Q145" s="38">
        <f t="shared" ref="Q145:Q151" si="34">SUM(L145:P145)</f>
        <v>160000000</v>
      </c>
      <c r="R145" s="38">
        <v>0</v>
      </c>
      <c r="S145" s="38">
        <f t="shared" si="30"/>
        <v>160000000</v>
      </c>
      <c r="T145" s="36">
        <f t="shared" si="31"/>
        <v>0</v>
      </c>
      <c r="U145" s="38">
        <f t="shared" si="24"/>
        <v>0</v>
      </c>
      <c r="V145" s="38">
        <f t="shared" si="25"/>
        <v>0</v>
      </c>
      <c r="W145" s="38">
        <f t="shared" si="32"/>
        <v>160000000</v>
      </c>
      <c r="X145" s="15">
        <v>44046</v>
      </c>
      <c r="Y145" s="15">
        <v>44196</v>
      </c>
      <c r="Z145" s="15">
        <v>44196</v>
      </c>
      <c r="AA145" s="37">
        <f t="shared" si="29"/>
        <v>0</v>
      </c>
      <c r="AB145" s="13">
        <f t="shared" si="26"/>
        <v>109</v>
      </c>
      <c r="AC145" s="13">
        <f t="shared" si="27"/>
        <v>4</v>
      </c>
      <c r="AD145" s="19">
        <v>44046</v>
      </c>
      <c r="AE145" s="13">
        <f t="shared" si="28"/>
        <v>4</v>
      </c>
      <c r="AF145" s="19"/>
      <c r="AG145" s="13">
        <v>51120</v>
      </c>
      <c r="AH145" s="7">
        <v>2503</v>
      </c>
      <c r="AI145" s="14">
        <v>258620</v>
      </c>
      <c r="AJ145" s="17">
        <v>44042</v>
      </c>
      <c r="AK145" s="9" t="s">
        <v>810</v>
      </c>
      <c r="AL145" s="8">
        <v>44046</v>
      </c>
      <c r="AM145" s="17" t="s">
        <v>725</v>
      </c>
      <c r="AN145" s="8"/>
      <c r="AO145" s="8"/>
      <c r="AP145" s="18">
        <v>44043</v>
      </c>
      <c r="AQ145" s="10" t="s">
        <v>811</v>
      </c>
      <c r="AR145" s="9" t="s">
        <v>40</v>
      </c>
    </row>
    <row r="146" spans="1:44" ht="103.5" customHeight="1" x14ac:dyDescent="0.2">
      <c r="A146" s="2" t="s">
        <v>855</v>
      </c>
      <c r="B146" s="7" t="s">
        <v>621</v>
      </c>
      <c r="C146" s="31" t="s">
        <v>510</v>
      </c>
      <c r="D146" s="11" t="s">
        <v>147</v>
      </c>
      <c r="E146" s="32" t="s">
        <v>875</v>
      </c>
      <c r="F146" s="20" t="s">
        <v>876</v>
      </c>
      <c r="G146" s="3" t="s">
        <v>856</v>
      </c>
      <c r="H146" s="4" t="s">
        <v>857</v>
      </c>
      <c r="I146" s="33">
        <v>42600000</v>
      </c>
      <c r="J146" s="38">
        <v>0</v>
      </c>
      <c r="K146" s="38">
        <v>0</v>
      </c>
      <c r="L146" s="38">
        <v>42600000</v>
      </c>
      <c r="M146" s="38"/>
      <c r="N146" s="38"/>
      <c r="O146" s="38"/>
      <c r="P146" s="38"/>
      <c r="Q146" s="38">
        <f t="shared" si="34"/>
        <v>42600000</v>
      </c>
      <c r="R146" s="38">
        <v>0</v>
      </c>
      <c r="S146" s="38">
        <f t="shared" si="30"/>
        <v>42600000</v>
      </c>
      <c r="T146" s="36">
        <f t="shared" si="31"/>
        <v>0</v>
      </c>
      <c r="U146" s="38">
        <f t="shared" si="24"/>
        <v>0</v>
      </c>
      <c r="V146" s="38">
        <f t="shared" si="25"/>
        <v>0</v>
      </c>
      <c r="W146" s="38">
        <f t="shared" si="32"/>
        <v>42600000</v>
      </c>
      <c r="X146" s="15">
        <v>44048</v>
      </c>
      <c r="Y146" s="15">
        <v>44196</v>
      </c>
      <c r="Z146" s="15">
        <v>44196</v>
      </c>
      <c r="AA146" s="37">
        <f t="shared" si="29"/>
        <v>0</v>
      </c>
      <c r="AB146" s="13">
        <f t="shared" si="26"/>
        <v>107</v>
      </c>
      <c r="AC146" s="13">
        <f t="shared" si="27"/>
        <v>4</v>
      </c>
      <c r="AD146" s="19">
        <v>44046</v>
      </c>
      <c r="AE146" s="13">
        <f t="shared" si="28"/>
        <v>4</v>
      </c>
      <c r="AF146" s="19"/>
      <c r="AG146" s="13">
        <v>53820</v>
      </c>
      <c r="AH146" s="7">
        <v>2518</v>
      </c>
      <c r="AI146" s="14">
        <v>260020</v>
      </c>
      <c r="AJ146" s="17">
        <v>44047</v>
      </c>
      <c r="AK146" s="9" t="s">
        <v>858</v>
      </c>
      <c r="AL146" s="8">
        <v>44047</v>
      </c>
      <c r="AM146" s="17" t="s">
        <v>725</v>
      </c>
      <c r="AN146" s="8"/>
      <c r="AO146" s="8"/>
      <c r="AP146" s="18">
        <v>44049</v>
      </c>
      <c r="AQ146" s="10" t="s">
        <v>859</v>
      </c>
      <c r="AR146" s="9" t="s">
        <v>40</v>
      </c>
    </row>
    <row r="147" spans="1:44" ht="138" customHeight="1" x14ac:dyDescent="0.2">
      <c r="A147" s="2" t="s">
        <v>889</v>
      </c>
      <c r="B147" s="7" t="s">
        <v>743</v>
      </c>
      <c r="C147" s="31" t="s">
        <v>237</v>
      </c>
      <c r="D147" s="11" t="s">
        <v>627</v>
      </c>
      <c r="E147" s="32" t="s">
        <v>951</v>
      </c>
      <c r="F147" s="20" t="s">
        <v>950</v>
      </c>
      <c r="G147" s="3" t="s">
        <v>890</v>
      </c>
      <c r="H147" s="4" t="s">
        <v>891</v>
      </c>
      <c r="I147" s="33">
        <v>100000000</v>
      </c>
      <c r="J147" s="38">
        <v>0</v>
      </c>
      <c r="K147" s="38">
        <v>0</v>
      </c>
      <c r="L147" s="38">
        <v>100000000</v>
      </c>
      <c r="M147" s="38"/>
      <c r="N147" s="38"/>
      <c r="O147" s="38"/>
      <c r="P147" s="38"/>
      <c r="Q147" s="38">
        <f t="shared" si="34"/>
        <v>100000000</v>
      </c>
      <c r="R147" s="38">
        <v>0</v>
      </c>
      <c r="S147" s="38">
        <f t="shared" si="30"/>
        <v>100000000</v>
      </c>
      <c r="T147" s="36">
        <f t="shared" si="31"/>
        <v>0</v>
      </c>
      <c r="U147" s="38">
        <f t="shared" si="24"/>
        <v>0</v>
      </c>
      <c r="V147" s="38">
        <f t="shared" si="25"/>
        <v>0</v>
      </c>
      <c r="W147" s="38">
        <f t="shared" si="32"/>
        <v>100000000</v>
      </c>
      <c r="X147" s="15">
        <v>44049</v>
      </c>
      <c r="Y147" s="15">
        <v>44286</v>
      </c>
      <c r="Z147" s="15">
        <v>44165</v>
      </c>
      <c r="AA147" s="37" t="e">
        <f t="shared" si="29"/>
        <v>#NUM!</v>
      </c>
      <c r="AB147" s="13">
        <f t="shared" si="26"/>
        <v>170</v>
      </c>
      <c r="AC147" s="13">
        <f t="shared" si="27"/>
        <v>7</v>
      </c>
      <c r="AD147" s="19">
        <v>44046</v>
      </c>
      <c r="AE147" s="13">
        <f t="shared" si="28"/>
        <v>7</v>
      </c>
      <c r="AF147" s="15" t="s">
        <v>1410</v>
      </c>
      <c r="AG147" s="13">
        <v>33320</v>
      </c>
      <c r="AH147" s="7">
        <v>2521</v>
      </c>
      <c r="AI147" s="14">
        <v>260520</v>
      </c>
      <c r="AJ147" s="17">
        <v>44048</v>
      </c>
      <c r="AK147" s="9" t="s">
        <v>892</v>
      </c>
      <c r="AL147" s="8">
        <v>44049</v>
      </c>
      <c r="AM147" s="17" t="s">
        <v>725</v>
      </c>
      <c r="AN147" s="8"/>
      <c r="AO147" s="8"/>
      <c r="AP147" s="18">
        <v>44055</v>
      </c>
      <c r="AQ147" s="10" t="s">
        <v>893</v>
      </c>
      <c r="AR147" s="9" t="s">
        <v>117</v>
      </c>
    </row>
    <row r="148" spans="1:44" ht="138" customHeight="1" x14ac:dyDescent="0.2">
      <c r="A148" s="2" t="s">
        <v>911</v>
      </c>
      <c r="B148" s="7" t="s">
        <v>743</v>
      </c>
      <c r="C148" s="31" t="s">
        <v>249</v>
      </c>
      <c r="D148" s="11" t="s">
        <v>69</v>
      </c>
      <c r="E148" s="32" t="s">
        <v>948</v>
      </c>
      <c r="F148" s="20" t="s">
        <v>949</v>
      </c>
      <c r="G148" s="3" t="s">
        <v>912</v>
      </c>
      <c r="H148" s="4" t="s">
        <v>913</v>
      </c>
      <c r="I148" s="33">
        <v>243118914</v>
      </c>
      <c r="J148" s="38">
        <v>0</v>
      </c>
      <c r="K148" s="38">
        <v>0</v>
      </c>
      <c r="L148" s="38">
        <v>243118914</v>
      </c>
      <c r="M148" s="38"/>
      <c r="N148" s="38"/>
      <c r="O148" s="38"/>
      <c r="P148" s="38"/>
      <c r="Q148" s="38">
        <f t="shared" si="34"/>
        <v>243118914</v>
      </c>
      <c r="R148" s="38">
        <v>6548640</v>
      </c>
      <c r="S148" s="38">
        <f t="shared" si="30"/>
        <v>236570274</v>
      </c>
      <c r="T148" s="36">
        <f t="shared" si="31"/>
        <v>2.6935954476993099E-2</v>
      </c>
      <c r="U148" s="38">
        <f t="shared" si="24"/>
        <v>1637160</v>
      </c>
      <c r="V148" s="38">
        <f t="shared" si="25"/>
        <v>6548640</v>
      </c>
      <c r="W148" s="38">
        <f t="shared" si="32"/>
        <v>230021634</v>
      </c>
      <c r="X148" s="15">
        <v>44049</v>
      </c>
      <c r="Y148" s="15">
        <v>44196</v>
      </c>
      <c r="Z148" s="15">
        <v>44316</v>
      </c>
      <c r="AA148" s="37">
        <f t="shared" si="29"/>
        <v>3</v>
      </c>
      <c r="AB148" s="13">
        <f t="shared" si="26"/>
        <v>106</v>
      </c>
      <c r="AC148" s="13">
        <f t="shared" si="27"/>
        <v>4</v>
      </c>
      <c r="AD148" s="19">
        <v>44046</v>
      </c>
      <c r="AE148" s="13">
        <f t="shared" si="28"/>
        <v>4</v>
      </c>
      <c r="AF148" s="15" t="s">
        <v>1410</v>
      </c>
      <c r="AG148" s="13">
        <v>57420</v>
      </c>
      <c r="AH148" s="7">
        <v>2519</v>
      </c>
      <c r="AI148" s="14">
        <v>260120</v>
      </c>
      <c r="AJ148" s="17">
        <v>44047</v>
      </c>
      <c r="AK148" s="9" t="s">
        <v>914</v>
      </c>
      <c r="AL148" s="8">
        <v>44049</v>
      </c>
      <c r="AM148" s="17" t="s">
        <v>725</v>
      </c>
      <c r="AN148" s="8"/>
      <c r="AO148" s="8"/>
      <c r="AP148" s="18">
        <v>44049</v>
      </c>
      <c r="AQ148" s="10" t="s">
        <v>156</v>
      </c>
      <c r="AR148" s="9" t="s">
        <v>117</v>
      </c>
    </row>
    <row r="149" spans="1:44" ht="138" customHeight="1" x14ac:dyDescent="0.2">
      <c r="A149" s="2" t="s">
        <v>915</v>
      </c>
      <c r="B149" s="7" t="s">
        <v>743</v>
      </c>
      <c r="C149" s="31" t="s">
        <v>249</v>
      </c>
      <c r="D149" s="11" t="s">
        <v>69</v>
      </c>
      <c r="E149" s="32" t="s">
        <v>948</v>
      </c>
      <c r="F149" s="20" t="s">
        <v>949</v>
      </c>
      <c r="G149" s="3" t="s">
        <v>916</v>
      </c>
      <c r="H149" s="4" t="s">
        <v>917</v>
      </c>
      <c r="I149" s="33">
        <v>48262232</v>
      </c>
      <c r="J149" s="38">
        <v>0</v>
      </c>
      <c r="K149" s="38">
        <v>0</v>
      </c>
      <c r="L149" s="38">
        <v>48262232</v>
      </c>
      <c r="M149" s="38"/>
      <c r="N149" s="38"/>
      <c r="O149" s="38"/>
      <c r="P149" s="38"/>
      <c r="Q149" s="38">
        <f t="shared" si="34"/>
        <v>48262232</v>
      </c>
      <c r="R149" s="38">
        <v>0</v>
      </c>
      <c r="S149" s="38">
        <f t="shared" si="30"/>
        <v>48262232</v>
      </c>
      <c r="T149" s="36">
        <f t="shared" si="31"/>
        <v>0</v>
      </c>
      <c r="U149" s="38">
        <f t="shared" si="24"/>
        <v>0</v>
      </c>
      <c r="V149" s="38">
        <f t="shared" si="25"/>
        <v>0</v>
      </c>
      <c r="W149" s="38">
        <f t="shared" si="32"/>
        <v>48262232</v>
      </c>
      <c r="X149" s="15">
        <v>44049</v>
      </c>
      <c r="Y149" s="15">
        <v>44196</v>
      </c>
      <c r="Z149" s="15">
        <v>44196</v>
      </c>
      <c r="AA149" s="37">
        <f t="shared" si="29"/>
        <v>0</v>
      </c>
      <c r="AB149" s="13">
        <f t="shared" si="26"/>
        <v>106</v>
      </c>
      <c r="AC149" s="13">
        <f t="shared" si="27"/>
        <v>4</v>
      </c>
      <c r="AD149" s="19">
        <v>44046</v>
      </c>
      <c r="AE149" s="13">
        <f t="shared" si="28"/>
        <v>4</v>
      </c>
      <c r="AF149" s="19"/>
      <c r="AG149" s="13">
        <v>57420</v>
      </c>
      <c r="AH149" s="7">
        <v>2520</v>
      </c>
      <c r="AI149" s="14">
        <v>260220</v>
      </c>
      <c r="AJ149" s="17">
        <v>44047</v>
      </c>
      <c r="AK149" s="9" t="s">
        <v>918</v>
      </c>
      <c r="AL149" s="8">
        <v>44049</v>
      </c>
      <c r="AM149" s="17" t="s">
        <v>725</v>
      </c>
      <c r="AN149" s="8"/>
      <c r="AO149" s="8"/>
      <c r="AP149" s="18">
        <v>44049</v>
      </c>
      <c r="AQ149" s="10" t="s">
        <v>156</v>
      </c>
      <c r="AR149" s="9" t="s">
        <v>117</v>
      </c>
    </row>
    <row r="150" spans="1:44" ht="138" customHeight="1" x14ac:dyDescent="0.2">
      <c r="A150" s="2" t="s">
        <v>919</v>
      </c>
      <c r="B150" s="7" t="s">
        <v>743</v>
      </c>
      <c r="C150" s="31" t="s">
        <v>249</v>
      </c>
      <c r="D150" s="11" t="s">
        <v>69</v>
      </c>
      <c r="E150" s="32" t="s">
        <v>948</v>
      </c>
      <c r="F150" s="20" t="s">
        <v>949</v>
      </c>
      <c r="G150" s="3" t="s">
        <v>920</v>
      </c>
      <c r="H150" s="4" t="s">
        <v>921</v>
      </c>
      <c r="I150" s="33">
        <v>10472000</v>
      </c>
      <c r="J150" s="38">
        <v>0</v>
      </c>
      <c r="K150" s="38">
        <v>0</v>
      </c>
      <c r="L150" s="38">
        <v>10472000</v>
      </c>
      <c r="M150" s="38"/>
      <c r="N150" s="38"/>
      <c r="O150" s="38"/>
      <c r="P150" s="38"/>
      <c r="Q150" s="38">
        <f t="shared" si="34"/>
        <v>10472000</v>
      </c>
      <c r="R150" s="38">
        <v>0</v>
      </c>
      <c r="S150" s="38">
        <f t="shared" si="30"/>
        <v>10472000</v>
      </c>
      <c r="T150" s="36">
        <f t="shared" si="31"/>
        <v>0</v>
      </c>
      <c r="U150" s="38">
        <f t="shared" si="24"/>
        <v>0</v>
      </c>
      <c r="V150" s="38">
        <f t="shared" si="25"/>
        <v>0</v>
      </c>
      <c r="W150" s="38">
        <f t="shared" si="32"/>
        <v>10472000</v>
      </c>
      <c r="X150" s="15">
        <v>44049</v>
      </c>
      <c r="Y150" s="15">
        <v>44196</v>
      </c>
      <c r="Z150" s="15">
        <v>44196</v>
      </c>
      <c r="AA150" s="37">
        <f t="shared" si="29"/>
        <v>0</v>
      </c>
      <c r="AB150" s="13">
        <f t="shared" si="26"/>
        <v>106</v>
      </c>
      <c r="AC150" s="13">
        <f t="shared" si="27"/>
        <v>4</v>
      </c>
      <c r="AD150" s="19">
        <v>44046</v>
      </c>
      <c r="AE150" s="13">
        <f t="shared" si="28"/>
        <v>4</v>
      </c>
      <c r="AF150" s="19"/>
      <c r="AG150" s="13">
        <v>57420</v>
      </c>
      <c r="AH150" s="7">
        <v>2523</v>
      </c>
      <c r="AI150" s="14">
        <v>260720</v>
      </c>
      <c r="AJ150" s="17">
        <v>44048</v>
      </c>
      <c r="AK150" s="9" t="s">
        <v>922</v>
      </c>
      <c r="AL150" s="8">
        <v>44049</v>
      </c>
      <c r="AM150" s="17" t="s">
        <v>725</v>
      </c>
      <c r="AN150" s="8"/>
      <c r="AO150" s="8"/>
      <c r="AP150" s="18">
        <v>44049</v>
      </c>
      <c r="AQ150" s="10" t="s">
        <v>156</v>
      </c>
      <c r="AR150" s="9" t="s">
        <v>117</v>
      </c>
    </row>
    <row r="151" spans="1:44" ht="103.5" customHeight="1" x14ac:dyDescent="0.2">
      <c r="A151" s="2" t="s">
        <v>865</v>
      </c>
      <c r="B151" s="7" t="s">
        <v>845</v>
      </c>
      <c r="C151" s="31" t="s">
        <v>255</v>
      </c>
      <c r="D151" s="11" t="s">
        <v>169</v>
      </c>
      <c r="E151" s="32" t="s">
        <v>877</v>
      </c>
      <c r="F151" s="20" t="s">
        <v>878</v>
      </c>
      <c r="G151" s="3" t="s">
        <v>866</v>
      </c>
      <c r="H151" s="4" t="s">
        <v>867</v>
      </c>
      <c r="I151" s="33">
        <v>72151340</v>
      </c>
      <c r="J151" s="38">
        <v>0</v>
      </c>
      <c r="K151" s="38">
        <v>0</v>
      </c>
      <c r="L151" s="38">
        <v>72151340</v>
      </c>
      <c r="M151" s="38"/>
      <c r="N151" s="38"/>
      <c r="O151" s="38"/>
      <c r="P151" s="38"/>
      <c r="Q151" s="38">
        <f t="shared" si="34"/>
        <v>72151340</v>
      </c>
      <c r="R151" s="38">
        <v>0</v>
      </c>
      <c r="S151" s="38">
        <f t="shared" si="30"/>
        <v>72151340</v>
      </c>
      <c r="T151" s="36">
        <f t="shared" si="31"/>
        <v>0</v>
      </c>
      <c r="U151" s="38">
        <f t="shared" si="24"/>
        <v>0</v>
      </c>
      <c r="V151" s="38">
        <f t="shared" si="25"/>
        <v>0</v>
      </c>
      <c r="W151" s="38">
        <f t="shared" si="32"/>
        <v>72151340</v>
      </c>
      <c r="X151" s="15">
        <v>44053</v>
      </c>
      <c r="Y151" s="15">
        <v>44180</v>
      </c>
      <c r="Z151" s="15">
        <v>44180</v>
      </c>
      <c r="AA151" s="37">
        <f t="shared" si="29"/>
        <v>0</v>
      </c>
      <c r="AB151" s="13">
        <f t="shared" si="26"/>
        <v>92</v>
      </c>
      <c r="AC151" s="13">
        <f t="shared" si="27"/>
        <v>4</v>
      </c>
      <c r="AD151" s="19">
        <v>44046</v>
      </c>
      <c r="AE151" s="13">
        <f t="shared" si="28"/>
        <v>4</v>
      </c>
      <c r="AF151" s="19"/>
      <c r="AG151" s="13">
        <v>58920</v>
      </c>
      <c r="AH151" s="7">
        <v>2537</v>
      </c>
      <c r="AI151" s="14">
        <v>261920</v>
      </c>
      <c r="AJ151" s="17">
        <v>44049</v>
      </c>
      <c r="AK151" s="9" t="s">
        <v>868</v>
      </c>
      <c r="AL151" s="8">
        <v>44049</v>
      </c>
      <c r="AM151" s="17" t="s">
        <v>725</v>
      </c>
      <c r="AN151" s="8"/>
      <c r="AO151" s="8"/>
      <c r="AP151" s="18">
        <v>44053</v>
      </c>
      <c r="AQ151" s="10" t="s">
        <v>396</v>
      </c>
      <c r="AR151" s="9" t="s">
        <v>40</v>
      </c>
    </row>
    <row r="152" spans="1:44" ht="103.5" customHeight="1" x14ac:dyDescent="0.2">
      <c r="A152" s="2" t="s">
        <v>879</v>
      </c>
      <c r="B152" s="7" t="s">
        <v>845</v>
      </c>
      <c r="C152" s="31" t="s">
        <v>261</v>
      </c>
      <c r="D152" s="11" t="s">
        <v>169</v>
      </c>
      <c r="E152" s="32" t="s">
        <v>880</v>
      </c>
      <c r="F152" s="20" t="s">
        <v>881</v>
      </c>
      <c r="G152" s="3" t="s">
        <v>882</v>
      </c>
      <c r="H152" s="4" t="s">
        <v>883</v>
      </c>
      <c r="I152" s="33">
        <v>79730000</v>
      </c>
      <c r="J152" s="38">
        <v>0</v>
      </c>
      <c r="K152" s="38">
        <v>0</v>
      </c>
      <c r="L152" s="38">
        <v>79730000</v>
      </c>
      <c r="M152" s="38"/>
      <c r="N152" s="38"/>
      <c r="O152" s="38"/>
      <c r="P152" s="38"/>
      <c r="Q152" s="38">
        <f t="shared" ref="Q152:Q180" si="35">SUM(L152:P152)</f>
        <v>79730000</v>
      </c>
      <c r="R152" s="38">
        <v>0</v>
      </c>
      <c r="S152" s="38">
        <f t="shared" si="30"/>
        <v>79730000</v>
      </c>
      <c r="T152" s="36">
        <f t="shared" si="31"/>
        <v>0</v>
      </c>
      <c r="U152" s="38">
        <f t="shared" si="24"/>
        <v>0</v>
      </c>
      <c r="V152" s="38">
        <f t="shared" si="25"/>
        <v>0</v>
      </c>
      <c r="W152" s="38">
        <f t="shared" si="32"/>
        <v>79730000</v>
      </c>
      <c r="X152" s="15">
        <v>44053</v>
      </c>
      <c r="Y152" s="15">
        <v>44196</v>
      </c>
      <c r="Z152" s="15">
        <v>44196</v>
      </c>
      <c r="AA152" s="37">
        <f t="shared" si="29"/>
        <v>0</v>
      </c>
      <c r="AB152" s="13">
        <f t="shared" si="26"/>
        <v>104</v>
      </c>
      <c r="AC152" s="13">
        <f t="shared" si="27"/>
        <v>4</v>
      </c>
      <c r="AD152" s="19">
        <v>44046</v>
      </c>
      <c r="AE152" s="13">
        <f t="shared" si="28"/>
        <v>4</v>
      </c>
      <c r="AF152" s="19"/>
      <c r="AG152" s="13">
        <v>62620</v>
      </c>
      <c r="AH152" s="7">
        <v>2536</v>
      </c>
      <c r="AI152" s="14">
        <v>262020</v>
      </c>
      <c r="AJ152" s="17">
        <v>44049</v>
      </c>
      <c r="AK152" s="9" t="s">
        <v>884</v>
      </c>
      <c r="AL152" s="8">
        <v>44053</v>
      </c>
      <c r="AM152" s="17" t="s">
        <v>725</v>
      </c>
      <c r="AN152" s="8"/>
      <c r="AO152" s="8"/>
      <c r="AP152" s="18">
        <v>44054</v>
      </c>
      <c r="AQ152" s="10" t="s">
        <v>885</v>
      </c>
      <c r="AR152" s="9" t="s">
        <v>40</v>
      </c>
    </row>
    <row r="153" spans="1:44" ht="138" customHeight="1" x14ac:dyDescent="0.2">
      <c r="A153" s="2" t="s">
        <v>930</v>
      </c>
      <c r="B153" s="7" t="s">
        <v>621</v>
      </c>
      <c r="C153" s="31" t="s">
        <v>666</v>
      </c>
      <c r="D153" s="11" t="s">
        <v>69</v>
      </c>
      <c r="E153" s="32" t="s">
        <v>952</v>
      </c>
      <c r="F153" s="20" t="s">
        <v>953</v>
      </c>
      <c r="G153" s="3" t="s">
        <v>931</v>
      </c>
      <c r="H153" s="4" t="s">
        <v>932</v>
      </c>
      <c r="I153" s="33">
        <v>25000000</v>
      </c>
      <c r="J153" s="38">
        <v>0</v>
      </c>
      <c r="K153" s="38">
        <v>0</v>
      </c>
      <c r="L153" s="38">
        <v>25000000</v>
      </c>
      <c r="M153" s="38"/>
      <c r="N153" s="38"/>
      <c r="O153" s="38"/>
      <c r="P153" s="38"/>
      <c r="Q153" s="38">
        <f t="shared" si="35"/>
        <v>25000000</v>
      </c>
      <c r="R153" s="38">
        <v>0</v>
      </c>
      <c r="S153" s="38">
        <f t="shared" si="30"/>
        <v>25000000</v>
      </c>
      <c r="T153" s="36">
        <f t="shared" si="31"/>
        <v>0</v>
      </c>
      <c r="U153" s="38">
        <f t="shared" si="24"/>
        <v>0</v>
      </c>
      <c r="V153" s="38">
        <f t="shared" si="25"/>
        <v>0</v>
      </c>
      <c r="W153" s="38">
        <f t="shared" si="32"/>
        <v>25000000</v>
      </c>
      <c r="X153" s="15">
        <v>44062</v>
      </c>
      <c r="Y153" s="15">
        <v>44196</v>
      </c>
      <c r="Z153" s="15">
        <v>44196</v>
      </c>
      <c r="AA153" s="37">
        <f t="shared" si="29"/>
        <v>0</v>
      </c>
      <c r="AB153" s="13">
        <f t="shared" si="26"/>
        <v>97</v>
      </c>
      <c r="AC153" s="13">
        <f t="shared" si="27"/>
        <v>4</v>
      </c>
      <c r="AD153" s="19">
        <v>44046</v>
      </c>
      <c r="AE153" s="13">
        <f t="shared" si="28"/>
        <v>4</v>
      </c>
      <c r="AF153" s="19"/>
      <c r="AG153" s="13">
        <v>75520</v>
      </c>
      <c r="AH153" s="7">
        <v>2576</v>
      </c>
      <c r="AI153" s="14">
        <v>266620</v>
      </c>
      <c r="AJ153" s="17">
        <v>44053</v>
      </c>
      <c r="AK153" s="9" t="s">
        <v>933</v>
      </c>
      <c r="AL153" s="8">
        <v>44061</v>
      </c>
      <c r="AM153" s="17" t="s">
        <v>725</v>
      </c>
      <c r="AN153" s="8"/>
      <c r="AO153" s="8"/>
      <c r="AP153" s="18">
        <v>44062</v>
      </c>
      <c r="AQ153" s="10" t="s">
        <v>934</v>
      </c>
      <c r="AR153" s="9" t="s">
        <v>117</v>
      </c>
    </row>
    <row r="154" spans="1:44" ht="138" customHeight="1" x14ac:dyDescent="0.2">
      <c r="A154" s="2" t="s">
        <v>906</v>
      </c>
      <c r="B154" s="7" t="s">
        <v>621</v>
      </c>
      <c r="C154" s="31" t="s">
        <v>571</v>
      </c>
      <c r="D154" s="11" t="s">
        <v>229</v>
      </c>
      <c r="E154" s="32" t="s">
        <v>954</v>
      </c>
      <c r="F154" s="20" t="s">
        <v>955</v>
      </c>
      <c r="G154" s="3" t="s">
        <v>907</v>
      </c>
      <c r="H154" s="4" t="s">
        <v>908</v>
      </c>
      <c r="I154" s="33">
        <v>3064250</v>
      </c>
      <c r="J154" s="38">
        <v>0</v>
      </c>
      <c r="K154" s="38">
        <v>0</v>
      </c>
      <c r="L154" s="38">
        <v>3064250</v>
      </c>
      <c r="M154" s="38"/>
      <c r="N154" s="38"/>
      <c r="O154" s="38"/>
      <c r="P154" s="38"/>
      <c r="Q154" s="38">
        <f>SUM(L154:P154)</f>
        <v>3064250</v>
      </c>
      <c r="R154" s="38">
        <v>0</v>
      </c>
      <c r="S154" s="38">
        <f>L154-R154</f>
        <v>3064250</v>
      </c>
      <c r="T154" s="36">
        <f>R154/L154</f>
        <v>0</v>
      </c>
      <c r="U154" s="38">
        <f t="shared" si="24"/>
        <v>0</v>
      </c>
      <c r="V154" s="38">
        <f t="shared" si="25"/>
        <v>0</v>
      </c>
      <c r="W154" s="38">
        <f>(Q154-R154)-V154</f>
        <v>3064250</v>
      </c>
      <c r="X154" s="15">
        <v>44061</v>
      </c>
      <c r="Y154" s="15">
        <v>44196</v>
      </c>
      <c r="Z154" s="15">
        <v>44196</v>
      </c>
      <c r="AA154" s="37">
        <f t="shared" si="29"/>
        <v>0</v>
      </c>
      <c r="AB154" s="13">
        <f>NETWORKDAYS(X154,Y154)</f>
        <v>98</v>
      </c>
      <c r="AC154" s="13">
        <f t="shared" si="27"/>
        <v>4</v>
      </c>
      <c r="AD154" s="19">
        <v>44046</v>
      </c>
      <c r="AE154" s="13">
        <f t="shared" si="28"/>
        <v>4</v>
      </c>
      <c r="AF154" s="19"/>
      <c r="AG154" s="13">
        <v>40520</v>
      </c>
      <c r="AH154" s="7">
        <v>2634</v>
      </c>
      <c r="AI154" s="14">
        <v>271720</v>
      </c>
      <c r="AJ154" s="17">
        <v>44061</v>
      </c>
      <c r="AK154" s="9" t="s">
        <v>909</v>
      </c>
      <c r="AL154" s="8">
        <v>44057</v>
      </c>
      <c r="AM154" s="17" t="s">
        <v>725</v>
      </c>
      <c r="AN154" s="8"/>
      <c r="AO154" s="8"/>
      <c r="AP154" s="18">
        <v>44062</v>
      </c>
      <c r="AQ154" s="10" t="s">
        <v>910</v>
      </c>
      <c r="AR154" s="9" t="s">
        <v>40</v>
      </c>
    </row>
    <row r="155" spans="1:44" ht="138" customHeight="1" x14ac:dyDescent="0.2">
      <c r="A155" s="2" t="s">
        <v>923</v>
      </c>
      <c r="B155" s="7" t="s">
        <v>743</v>
      </c>
      <c r="C155" s="31" t="s">
        <v>249</v>
      </c>
      <c r="D155" s="11" t="s">
        <v>69</v>
      </c>
      <c r="E155" s="32" t="s">
        <v>948</v>
      </c>
      <c r="F155" s="20" t="s">
        <v>949</v>
      </c>
      <c r="G155" s="3" t="s">
        <v>924</v>
      </c>
      <c r="H155" s="4" t="s">
        <v>917</v>
      </c>
      <c r="I155" s="33">
        <v>43401200</v>
      </c>
      <c r="J155" s="38">
        <v>0</v>
      </c>
      <c r="K155" s="38">
        <v>0</v>
      </c>
      <c r="L155" s="38">
        <v>43401200</v>
      </c>
      <c r="M155" s="38"/>
      <c r="N155" s="38"/>
      <c r="O155" s="38"/>
      <c r="P155" s="38"/>
      <c r="Q155" s="38">
        <f>SUM(L155:P155)</f>
        <v>43401200</v>
      </c>
      <c r="R155" s="38">
        <v>0</v>
      </c>
      <c r="S155" s="38">
        <f>L155-R155</f>
        <v>43401200</v>
      </c>
      <c r="T155" s="36">
        <f>R155/L155</f>
        <v>0</v>
      </c>
      <c r="U155" s="38">
        <f t="shared" si="24"/>
        <v>0</v>
      </c>
      <c r="V155" s="38">
        <f t="shared" si="25"/>
        <v>0</v>
      </c>
      <c r="W155" s="38">
        <f>(Q155-R155)-V155</f>
        <v>43401200</v>
      </c>
      <c r="X155" s="15">
        <v>44062</v>
      </c>
      <c r="Y155" s="15">
        <v>44196</v>
      </c>
      <c r="Z155" s="15">
        <v>44316</v>
      </c>
      <c r="AA155" s="37">
        <f t="shared" si="29"/>
        <v>3</v>
      </c>
      <c r="AB155" s="13">
        <f>NETWORKDAYS(X155,Y155)</f>
        <v>97</v>
      </c>
      <c r="AC155" s="13">
        <f t="shared" si="27"/>
        <v>4</v>
      </c>
      <c r="AD155" s="19">
        <v>44046</v>
      </c>
      <c r="AE155" s="13">
        <f t="shared" si="28"/>
        <v>4</v>
      </c>
      <c r="AF155" s="15" t="s">
        <v>1410</v>
      </c>
      <c r="AG155" s="13">
        <v>57420</v>
      </c>
      <c r="AH155" s="7">
        <v>2629</v>
      </c>
      <c r="AI155" s="14">
        <v>271320</v>
      </c>
      <c r="AJ155" s="17">
        <v>44057</v>
      </c>
      <c r="AK155" s="9" t="s">
        <v>925</v>
      </c>
      <c r="AL155" s="8">
        <v>44062</v>
      </c>
      <c r="AM155" s="17" t="s">
        <v>725</v>
      </c>
      <c r="AN155" s="8"/>
      <c r="AO155" s="8"/>
      <c r="AP155" s="18">
        <v>44049</v>
      </c>
      <c r="AQ155" s="10" t="s">
        <v>156</v>
      </c>
      <c r="AR155" s="9" t="s">
        <v>117</v>
      </c>
    </row>
    <row r="156" spans="1:44" ht="138" customHeight="1" x14ac:dyDescent="0.2">
      <c r="A156" s="2" t="s">
        <v>898</v>
      </c>
      <c r="B156" s="7" t="s">
        <v>621</v>
      </c>
      <c r="C156" s="31" t="s">
        <v>638</v>
      </c>
      <c r="D156" s="11" t="s">
        <v>147</v>
      </c>
      <c r="E156" s="32" t="s">
        <v>956</v>
      </c>
      <c r="F156" s="20" t="s">
        <v>958</v>
      </c>
      <c r="G156" s="3" t="s">
        <v>899</v>
      </c>
      <c r="H156" s="4" t="s">
        <v>900</v>
      </c>
      <c r="I156" s="33">
        <v>3088764</v>
      </c>
      <c r="J156" s="38">
        <v>0</v>
      </c>
      <c r="K156" s="38">
        <v>0</v>
      </c>
      <c r="L156" s="38">
        <v>3088764</v>
      </c>
      <c r="M156" s="38"/>
      <c r="N156" s="38"/>
      <c r="O156" s="38"/>
      <c r="P156" s="38"/>
      <c r="Q156" s="38">
        <f t="shared" si="35"/>
        <v>3088764</v>
      </c>
      <c r="R156" s="38">
        <v>0</v>
      </c>
      <c r="S156" s="38">
        <f t="shared" si="30"/>
        <v>3088764</v>
      </c>
      <c r="T156" s="36">
        <f t="shared" si="31"/>
        <v>0</v>
      </c>
      <c r="U156" s="38">
        <f t="shared" si="24"/>
        <v>0</v>
      </c>
      <c r="V156" s="38">
        <f t="shared" si="25"/>
        <v>0</v>
      </c>
      <c r="W156" s="38">
        <f t="shared" si="32"/>
        <v>3088764</v>
      </c>
      <c r="X156" s="15">
        <v>44057</v>
      </c>
      <c r="Y156" s="15">
        <v>44104</v>
      </c>
      <c r="Z156" s="15">
        <v>44104</v>
      </c>
      <c r="AA156" s="37">
        <f t="shared" si="29"/>
        <v>0</v>
      </c>
      <c r="AB156" s="13">
        <f t="shared" si="26"/>
        <v>34</v>
      </c>
      <c r="AC156" s="13">
        <f t="shared" si="27"/>
        <v>1</v>
      </c>
      <c r="AD156" s="19">
        <v>44046</v>
      </c>
      <c r="AE156" s="13">
        <f t="shared" si="28"/>
        <v>1</v>
      </c>
      <c r="AF156" s="19"/>
      <c r="AG156" s="13">
        <v>55220</v>
      </c>
      <c r="AH156" s="7">
        <v>2613</v>
      </c>
      <c r="AI156" s="14">
        <v>269920</v>
      </c>
      <c r="AJ156" s="17">
        <v>44055</v>
      </c>
      <c r="AK156" s="9" t="s">
        <v>901</v>
      </c>
      <c r="AL156" s="8">
        <v>44057</v>
      </c>
      <c r="AM156" s="17" t="s">
        <v>724</v>
      </c>
      <c r="AN156" s="8"/>
      <c r="AO156" s="8"/>
      <c r="AP156" s="18">
        <v>44057</v>
      </c>
      <c r="AQ156" s="10" t="s">
        <v>607</v>
      </c>
      <c r="AR156" s="9" t="s">
        <v>117</v>
      </c>
    </row>
    <row r="157" spans="1:44" ht="138" customHeight="1" x14ac:dyDescent="0.2">
      <c r="A157" s="2" t="s">
        <v>939</v>
      </c>
      <c r="B157" s="7" t="s">
        <v>621</v>
      </c>
      <c r="C157" s="31" t="s">
        <v>605</v>
      </c>
      <c r="D157" s="11" t="s">
        <v>229</v>
      </c>
      <c r="E157" s="32" t="s">
        <v>957</v>
      </c>
      <c r="F157" s="20" t="s">
        <v>959</v>
      </c>
      <c r="G157" s="3" t="s">
        <v>940</v>
      </c>
      <c r="H157" s="4" t="s">
        <v>941</v>
      </c>
      <c r="I157" s="33">
        <v>20954710</v>
      </c>
      <c r="J157" s="38">
        <v>0</v>
      </c>
      <c r="K157" s="38">
        <v>0</v>
      </c>
      <c r="L157" s="38">
        <v>20954710</v>
      </c>
      <c r="M157" s="38"/>
      <c r="N157" s="38"/>
      <c r="O157" s="38"/>
      <c r="P157" s="38"/>
      <c r="Q157" s="38">
        <f t="shared" si="35"/>
        <v>20954710</v>
      </c>
      <c r="R157" s="38">
        <v>0</v>
      </c>
      <c r="S157" s="38">
        <f t="shared" si="30"/>
        <v>20954710</v>
      </c>
      <c r="T157" s="36">
        <f t="shared" si="31"/>
        <v>0</v>
      </c>
      <c r="U157" s="38">
        <f t="shared" si="24"/>
        <v>0</v>
      </c>
      <c r="V157" s="38">
        <f t="shared" si="25"/>
        <v>0</v>
      </c>
      <c r="W157" s="38">
        <f t="shared" si="32"/>
        <v>20954710</v>
      </c>
      <c r="X157" s="15">
        <v>44054</v>
      </c>
      <c r="Y157" s="15">
        <v>44135</v>
      </c>
      <c r="Z157" s="15">
        <v>44135</v>
      </c>
      <c r="AA157" s="37">
        <f t="shared" si="29"/>
        <v>0</v>
      </c>
      <c r="AB157" s="13">
        <f t="shared" si="26"/>
        <v>59</v>
      </c>
      <c r="AC157" s="13">
        <f t="shared" si="27"/>
        <v>2</v>
      </c>
      <c r="AD157" s="19">
        <v>44046</v>
      </c>
      <c r="AE157" s="13">
        <f t="shared" si="28"/>
        <v>2</v>
      </c>
      <c r="AF157" s="15" t="s">
        <v>989</v>
      </c>
      <c r="AG157" s="13">
        <v>36520</v>
      </c>
      <c r="AH157" s="7">
        <v>2647</v>
      </c>
      <c r="AI157" s="14">
        <v>273020</v>
      </c>
      <c r="AJ157" s="17">
        <v>44063</v>
      </c>
      <c r="AK157" s="9" t="s">
        <v>942</v>
      </c>
      <c r="AL157" s="8">
        <v>44062</v>
      </c>
      <c r="AM157" s="17" t="s">
        <v>724</v>
      </c>
      <c r="AN157" s="8"/>
      <c r="AO157" s="8"/>
      <c r="AP157" s="18">
        <v>44064</v>
      </c>
      <c r="AQ157" s="10" t="s">
        <v>943</v>
      </c>
      <c r="AR157" s="9" t="s">
        <v>117</v>
      </c>
    </row>
    <row r="158" spans="1:44" ht="138" customHeight="1" x14ac:dyDescent="0.2">
      <c r="A158" s="2" t="s">
        <v>902</v>
      </c>
      <c r="B158" s="7" t="s">
        <v>743</v>
      </c>
      <c r="C158" s="31" t="s">
        <v>191</v>
      </c>
      <c r="D158" s="11" t="s">
        <v>627</v>
      </c>
      <c r="E158" s="32" t="s">
        <v>962</v>
      </c>
      <c r="F158" s="20" t="s">
        <v>963</v>
      </c>
      <c r="G158" s="3" t="s">
        <v>903</v>
      </c>
      <c r="H158" s="4" t="s">
        <v>904</v>
      </c>
      <c r="I158" s="33">
        <v>75000000</v>
      </c>
      <c r="J158" s="38">
        <v>0</v>
      </c>
      <c r="K158" s="38">
        <v>0</v>
      </c>
      <c r="L158" s="38">
        <v>75000000</v>
      </c>
      <c r="M158" s="38"/>
      <c r="N158" s="38"/>
      <c r="O158" s="38"/>
      <c r="P158" s="38"/>
      <c r="Q158" s="38">
        <f t="shared" si="35"/>
        <v>75000000</v>
      </c>
      <c r="R158" s="38">
        <v>0</v>
      </c>
      <c r="S158" s="38">
        <f t="shared" si="30"/>
        <v>75000000</v>
      </c>
      <c r="T158" s="36">
        <f t="shared" si="31"/>
        <v>0</v>
      </c>
      <c r="U158" s="38">
        <f t="shared" si="24"/>
        <v>0</v>
      </c>
      <c r="V158" s="38">
        <f t="shared" si="25"/>
        <v>0</v>
      </c>
      <c r="W158" s="38">
        <f t="shared" si="32"/>
        <v>75000000</v>
      </c>
      <c r="X158" s="15">
        <v>44056</v>
      </c>
      <c r="Y158" s="15">
        <v>44196</v>
      </c>
      <c r="Z158" s="15">
        <v>44196</v>
      </c>
      <c r="AA158" s="37">
        <f t="shared" si="29"/>
        <v>0</v>
      </c>
      <c r="AB158" s="13">
        <f t="shared" si="26"/>
        <v>101</v>
      </c>
      <c r="AC158" s="13">
        <f t="shared" si="27"/>
        <v>4</v>
      </c>
      <c r="AD158" s="19">
        <v>44046</v>
      </c>
      <c r="AE158" s="13">
        <f t="shared" si="28"/>
        <v>4</v>
      </c>
      <c r="AF158" s="19"/>
      <c r="AG158" s="13">
        <v>42720</v>
      </c>
      <c r="AH158" s="7">
        <v>2617</v>
      </c>
      <c r="AI158" s="14">
        <v>270020</v>
      </c>
      <c r="AJ158" s="17">
        <v>44055</v>
      </c>
      <c r="AK158" s="9" t="s">
        <v>905</v>
      </c>
      <c r="AL158" s="8">
        <v>44056</v>
      </c>
      <c r="AM158" s="17" t="s">
        <v>725</v>
      </c>
      <c r="AN158" s="8"/>
      <c r="AO158" s="8"/>
      <c r="AP158" s="18">
        <v>44057</v>
      </c>
      <c r="AQ158" s="10" t="s">
        <v>39</v>
      </c>
      <c r="AR158" s="9" t="s">
        <v>40</v>
      </c>
    </row>
    <row r="159" spans="1:44" ht="138" customHeight="1" x14ac:dyDescent="0.2">
      <c r="A159" s="2" t="s">
        <v>935</v>
      </c>
      <c r="B159" s="7" t="s">
        <v>621</v>
      </c>
      <c r="C159" s="31" t="s">
        <v>742</v>
      </c>
      <c r="D159" s="11" t="s">
        <v>69</v>
      </c>
      <c r="E159" s="32" t="s">
        <v>960</v>
      </c>
      <c r="F159" s="20" t="s">
        <v>961</v>
      </c>
      <c r="G159" s="3" t="s">
        <v>936</v>
      </c>
      <c r="H159" s="4" t="s">
        <v>937</v>
      </c>
      <c r="I159" s="33">
        <v>50000000</v>
      </c>
      <c r="J159" s="38">
        <v>0</v>
      </c>
      <c r="K159" s="38">
        <v>0</v>
      </c>
      <c r="L159" s="38">
        <v>50000000</v>
      </c>
      <c r="M159" s="38"/>
      <c r="N159" s="38"/>
      <c r="O159" s="38"/>
      <c r="P159" s="38"/>
      <c r="Q159" s="38">
        <f t="shared" si="35"/>
        <v>50000000</v>
      </c>
      <c r="R159" s="38">
        <v>0</v>
      </c>
      <c r="S159" s="38">
        <f t="shared" si="30"/>
        <v>50000000</v>
      </c>
      <c r="T159" s="36">
        <f t="shared" si="31"/>
        <v>0</v>
      </c>
      <c r="U159" s="38">
        <f t="shared" si="24"/>
        <v>0</v>
      </c>
      <c r="V159" s="38">
        <f t="shared" si="25"/>
        <v>0</v>
      </c>
      <c r="W159" s="38">
        <f t="shared" si="32"/>
        <v>50000000</v>
      </c>
      <c r="X159" s="15">
        <v>44064</v>
      </c>
      <c r="Y159" s="15">
        <v>44196</v>
      </c>
      <c r="Z159" s="15">
        <v>44196</v>
      </c>
      <c r="AA159" s="37">
        <f t="shared" si="29"/>
        <v>0</v>
      </c>
      <c r="AB159" s="13">
        <f t="shared" si="26"/>
        <v>95</v>
      </c>
      <c r="AC159" s="13">
        <f t="shared" si="27"/>
        <v>4</v>
      </c>
      <c r="AD159" s="19">
        <v>44046</v>
      </c>
      <c r="AE159" s="13">
        <f t="shared" si="28"/>
        <v>4</v>
      </c>
      <c r="AF159" s="19"/>
      <c r="AG159" s="13">
        <v>79620</v>
      </c>
      <c r="AH159" s="7">
        <v>2645</v>
      </c>
      <c r="AI159" s="14">
        <v>272920</v>
      </c>
      <c r="AJ159" s="17">
        <v>44063</v>
      </c>
      <c r="AK159" s="9" t="s">
        <v>938</v>
      </c>
      <c r="AL159" s="8">
        <v>44064</v>
      </c>
      <c r="AM159" s="17" t="s">
        <v>725</v>
      </c>
      <c r="AN159" s="8"/>
      <c r="AO159" s="8"/>
      <c r="AP159" s="18">
        <v>44064</v>
      </c>
      <c r="AQ159" s="10" t="s">
        <v>274</v>
      </c>
      <c r="AR159" s="9" t="s">
        <v>117</v>
      </c>
    </row>
    <row r="160" spans="1:44" ht="138" customHeight="1" x14ac:dyDescent="0.2">
      <c r="A160" s="2" t="s">
        <v>986</v>
      </c>
      <c r="B160" s="7" t="s">
        <v>621</v>
      </c>
      <c r="C160" s="31" t="s">
        <v>691</v>
      </c>
      <c r="D160" s="11" t="s">
        <v>69</v>
      </c>
      <c r="E160" s="32" t="s">
        <v>990</v>
      </c>
      <c r="F160" s="20" t="s">
        <v>991</v>
      </c>
      <c r="G160" s="3" t="s">
        <v>332</v>
      </c>
      <c r="H160" s="4" t="s">
        <v>987</v>
      </c>
      <c r="I160" s="33">
        <v>53500000</v>
      </c>
      <c r="J160" s="38">
        <v>0</v>
      </c>
      <c r="K160" s="38">
        <v>0</v>
      </c>
      <c r="L160" s="38">
        <v>53500000</v>
      </c>
      <c r="M160" s="38"/>
      <c r="N160" s="38"/>
      <c r="O160" s="38"/>
      <c r="P160" s="38"/>
      <c r="Q160" s="38">
        <f t="shared" si="35"/>
        <v>53500000</v>
      </c>
      <c r="R160" s="38">
        <v>0</v>
      </c>
      <c r="S160" s="38">
        <f t="shared" si="30"/>
        <v>53500000</v>
      </c>
      <c r="T160" s="36">
        <f t="shared" si="31"/>
        <v>0</v>
      </c>
      <c r="U160" s="38">
        <f t="shared" si="24"/>
        <v>0</v>
      </c>
      <c r="V160" s="38">
        <f t="shared" si="25"/>
        <v>0</v>
      </c>
      <c r="W160" s="38">
        <f t="shared" si="32"/>
        <v>53500000</v>
      </c>
      <c r="X160" s="15">
        <v>44071</v>
      </c>
      <c r="Y160" s="15">
        <v>44196</v>
      </c>
      <c r="Z160" s="15">
        <v>44196</v>
      </c>
      <c r="AA160" s="37">
        <f t="shared" si="29"/>
        <v>0</v>
      </c>
      <c r="AB160" s="13">
        <f t="shared" si="26"/>
        <v>90</v>
      </c>
      <c r="AC160" s="13">
        <f t="shared" si="27"/>
        <v>4</v>
      </c>
      <c r="AD160" s="19">
        <v>44046</v>
      </c>
      <c r="AE160" s="13">
        <f t="shared" si="28"/>
        <v>4</v>
      </c>
      <c r="AF160" s="19"/>
      <c r="AG160" s="13">
        <v>58620</v>
      </c>
      <c r="AH160" s="7">
        <v>2685</v>
      </c>
      <c r="AI160" s="14">
        <v>277120</v>
      </c>
      <c r="AJ160" s="17">
        <v>44071</v>
      </c>
      <c r="AK160" s="9" t="s">
        <v>988</v>
      </c>
      <c r="AL160" s="8">
        <v>44071</v>
      </c>
      <c r="AM160" s="17" t="s">
        <v>725</v>
      </c>
      <c r="AN160" s="8"/>
      <c r="AO160" s="8"/>
      <c r="AP160" s="18">
        <v>44074</v>
      </c>
      <c r="AQ160" s="10" t="s">
        <v>39</v>
      </c>
      <c r="AR160" s="9" t="s">
        <v>40</v>
      </c>
    </row>
    <row r="161" spans="1:44" ht="138" customHeight="1" x14ac:dyDescent="0.2">
      <c r="A161" s="2" t="s">
        <v>968</v>
      </c>
      <c r="B161" s="7" t="s">
        <v>845</v>
      </c>
      <c r="C161" s="31" t="s">
        <v>191</v>
      </c>
      <c r="D161" s="11" t="s">
        <v>147</v>
      </c>
      <c r="E161" s="32" t="s">
        <v>992</v>
      </c>
      <c r="F161" s="20" t="s">
        <v>993</v>
      </c>
      <c r="G161" s="3" t="s">
        <v>969</v>
      </c>
      <c r="H161" s="4" t="s">
        <v>970</v>
      </c>
      <c r="I161" s="33">
        <v>24728000</v>
      </c>
      <c r="J161" s="38">
        <v>0</v>
      </c>
      <c r="K161" s="38">
        <v>0</v>
      </c>
      <c r="L161" s="38">
        <v>24728000</v>
      </c>
      <c r="M161" s="38"/>
      <c r="N161" s="38"/>
      <c r="O161" s="38"/>
      <c r="P161" s="38"/>
      <c r="Q161" s="38">
        <f t="shared" si="35"/>
        <v>24728000</v>
      </c>
      <c r="R161" s="38">
        <v>0</v>
      </c>
      <c r="S161" s="38">
        <f t="shared" si="30"/>
        <v>24728000</v>
      </c>
      <c r="T161" s="36">
        <f t="shared" si="31"/>
        <v>0</v>
      </c>
      <c r="U161" s="38">
        <f t="shared" si="24"/>
        <v>0</v>
      </c>
      <c r="V161" s="38">
        <f t="shared" si="25"/>
        <v>0</v>
      </c>
      <c r="W161" s="38">
        <f t="shared" si="32"/>
        <v>24728000</v>
      </c>
      <c r="X161" s="15">
        <v>44070</v>
      </c>
      <c r="Y161" s="15">
        <v>44196</v>
      </c>
      <c r="Z161" s="15">
        <v>44286</v>
      </c>
      <c r="AA161" s="37">
        <f t="shared" si="29"/>
        <v>3</v>
      </c>
      <c r="AB161" s="13">
        <f t="shared" si="26"/>
        <v>91</v>
      </c>
      <c r="AC161" s="13">
        <f t="shared" si="27"/>
        <v>4</v>
      </c>
      <c r="AD161" s="19">
        <v>44046</v>
      </c>
      <c r="AE161" s="13">
        <f t="shared" si="28"/>
        <v>4</v>
      </c>
      <c r="AF161" s="15" t="s">
        <v>1410</v>
      </c>
      <c r="AG161" s="13">
        <v>23220</v>
      </c>
      <c r="AH161" s="7">
        <v>2686</v>
      </c>
      <c r="AI161" s="14">
        <v>277220</v>
      </c>
      <c r="AJ161" s="17">
        <v>44069</v>
      </c>
      <c r="AK161" s="9" t="s">
        <v>971</v>
      </c>
      <c r="AL161" s="8">
        <v>44070</v>
      </c>
      <c r="AM161" s="17" t="s">
        <v>725</v>
      </c>
      <c r="AN161" s="8"/>
      <c r="AO161" s="8"/>
      <c r="AP161" s="18">
        <v>44071</v>
      </c>
      <c r="AQ161" s="10" t="s">
        <v>972</v>
      </c>
      <c r="AR161" s="9" t="s">
        <v>40</v>
      </c>
    </row>
    <row r="162" spans="1:44" ht="138" customHeight="1" x14ac:dyDescent="0.2">
      <c r="A162" s="2" t="s">
        <v>1037</v>
      </c>
      <c r="B162" s="7" t="s">
        <v>743</v>
      </c>
      <c r="C162" s="31" t="s">
        <v>260</v>
      </c>
      <c r="D162" s="11" t="s">
        <v>35</v>
      </c>
      <c r="E162" s="32" t="s">
        <v>1094</v>
      </c>
      <c r="F162" s="20" t="s">
        <v>1095</v>
      </c>
      <c r="G162" s="3" t="s">
        <v>1013</v>
      </c>
      <c r="H162" s="4" t="s">
        <v>1038</v>
      </c>
      <c r="I162" s="33">
        <v>115000000</v>
      </c>
      <c r="J162" s="38">
        <v>0</v>
      </c>
      <c r="K162" s="38">
        <v>0</v>
      </c>
      <c r="L162" s="38">
        <v>115000000</v>
      </c>
      <c r="M162" s="38"/>
      <c r="N162" s="38"/>
      <c r="O162" s="38"/>
      <c r="P162" s="38"/>
      <c r="Q162" s="38">
        <f t="shared" si="35"/>
        <v>115000000</v>
      </c>
      <c r="R162" s="38">
        <v>0</v>
      </c>
      <c r="S162" s="38">
        <f t="shared" si="30"/>
        <v>115000000</v>
      </c>
      <c r="T162" s="36">
        <f t="shared" si="31"/>
        <v>0</v>
      </c>
      <c r="U162" s="38">
        <f t="shared" si="24"/>
        <v>0</v>
      </c>
      <c r="V162" s="38">
        <f t="shared" si="25"/>
        <v>0</v>
      </c>
      <c r="W162" s="38">
        <f t="shared" si="32"/>
        <v>115000000</v>
      </c>
      <c r="X162" s="15">
        <v>44078</v>
      </c>
      <c r="Y162" s="15">
        <v>44196</v>
      </c>
      <c r="Z162" s="15">
        <v>44196</v>
      </c>
      <c r="AA162" s="37">
        <f t="shared" si="29"/>
        <v>0</v>
      </c>
      <c r="AB162" s="13">
        <f t="shared" si="26"/>
        <v>85</v>
      </c>
      <c r="AC162" s="13">
        <f t="shared" si="27"/>
        <v>3</v>
      </c>
      <c r="AD162" s="19">
        <v>44046</v>
      </c>
      <c r="AE162" s="13">
        <f t="shared" si="28"/>
        <v>4</v>
      </c>
      <c r="AF162" s="19"/>
      <c r="AG162" s="13">
        <v>66120</v>
      </c>
      <c r="AH162" s="7">
        <v>2695</v>
      </c>
      <c r="AI162" s="14">
        <v>277620</v>
      </c>
      <c r="AJ162" s="17">
        <v>44070</v>
      </c>
      <c r="AK162" s="9" t="s">
        <v>1039</v>
      </c>
      <c r="AL162" s="8">
        <v>44075</v>
      </c>
      <c r="AM162" s="17" t="s">
        <v>725</v>
      </c>
      <c r="AN162" s="8"/>
      <c r="AO162" s="8"/>
      <c r="AP162" s="18">
        <v>44077</v>
      </c>
      <c r="AQ162" s="10" t="s">
        <v>1040</v>
      </c>
      <c r="AR162" s="9" t="s">
        <v>75</v>
      </c>
    </row>
    <row r="163" spans="1:44" ht="138" customHeight="1" x14ac:dyDescent="0.2">
      <c r="A163" s="2" t="s">
        <v>1041</v>
      </c>
      <c r="B163" s="7" t="s">
        <v>621</v>
      </c>
      <c r="C163" s="31" t="s">
        <v>715</v>
      </c>
      <c r="D163" s="11" t="s">
        <v>169</v>
      </c>
      <c r="E163" s="32" t="s">
        <v>1076</v>
      </c>
      <c r="F163" s="20" t="s">
        <v>1077</v>
      </c>
      <c r="G163" s="3" t="s">
        <v>1042</v>
      </c>
      <c r="H163" s="4" t="s">
        <v>1043</v>
      </c>
      <c r="I163" s="33">
        <v>50000000</v>
      </c>
      <c r="J163" s="38">
        <v>0</v>
      </c>
      <c r="K163" s="38">
        <v>0</v>
      </c>
      <c r="L163" s="38">
        <v>50000000</v>
      </c>
      <c r="M163" s="38"/>
      <c r="N163" s="38"/>
      <c r="O163" s="38"/>
      <c r="P163" s="38"/>
      <c r="Q163" s="38">
        <f t="shared" si="35"/>
        <v>50000000</v>
      </c>
      <c r="R163" s="38">
        <v>0</v>
      </c>
      <c r="S163" s="38">
        <f t="shared" si="30"/>
        <v>50000000</v>
      </c>
      <c r="T163" s="36">
        <f t="shared" si="31"/>
        <v>0</v>
      </c>
      <c r="U163" s="38">
        <f t="shared" si="24"/>
        <v>0</v>
      </c>
      <c r="V163" s="38">
        <f t="shared" si="25"/>
        <v>0</v>
      </c>
      <c r="W163" s="38">
        <f t="shared" si="32"/>
        <v>50000000</v>
      </c>
      <c r="X163" s="15">
        <v>44064</v>
      </c>
      <c r="Y163" s="15">
        <v>44196</v>
      </c>
      <c r="Z163" s="15">
        <v>44196</v>
      </c>
      <c r="AA163" s="37">
        <f t="shared" si="29"/>
        <v>0</v>
      </c>
      <c r="AB163" s="13">
        <f t="shared" si="26"/>
        <v>95</v>
      </c>
      <c r="AC163" s="13">
        <f t="shared" si="27"/>
        <v>4</v>
      </c>
      <c r="AD163" s="19">
        <v>44046</v>
      </c>
      <c r="AE163" s="13">
        <f t="shared" si="28"/>
        <v>4</v>
      </c>
      <c r="AF163" s="19"/>
      <c r="AG163" s="13">
        <v>78020</v>
      </c>
      <c r="AH163" s="7">
        <v>2659</v>
      </c>
      <c r="AI163" s="14">
        <v>274320</v>
      </c>
      <c r="AJ163" s="17">
        <v>44067</v>
      </c>
      <c r="AK163" s="9" t="s">
        <v>1044</v>
      </c>
      <c r="AL163" s="8">
        <v>44069</v>
      </c>
      <c r="AM163" s="17" t="s">
        <v>725</v>
      </c>
      <c r="AN163" s="8"/>
      <c r="AO163" s="8"/>
      <c r="AP163" s="18">
        <v>44070</v>
      </c>
      <c r="AQ163" s="12" t="s">
        <v>188</v>
      </c>
      <c r="AR163" s="9" t="s">
        <v>40</v>
      </c>
    </row>
    <row r="164" spans="1:44" ht="138" customHeight="1" x14ac:dyDescent="0.2">
      <c r="A164" s="2" t="s">
        <v>982</v>
      </c>
      <c r="B164" s="7" t="s">
        <v>204</v>
      </c>
      <c r="C164" s="31" t="s">
        <v>209</v>
      </c>
      <c r="D164" s="11" t="s">
        <v>69</v>
      </c>
      <c r="E164" s="32" t="s">
        <v>1000</v>
      </c>
      <c r="F164" s="20" t="s">
        <v>1001</v>
      </c>
      <c r="G164" s="3" t="s">
        <v>983</v>
      </c>
      <c r="H164" s="4" t="s">
        <v>984</v>
      </c>
      <c r="I164" s="33">
        <v>178000000</v>
      </c>
      <c r="J164" s="38">
        <v>0</v>
      </c>
      <c r="K164" s="38">
        <v>0</v>
      </c>
      <c r="L164" s="38">
        <v>178000000</v>
      </c>
      <c r="M164" s="38"/>
      <c r="N164" s="38"/>
      <c r="O164" s="38"/>
      <c r="P164" s="38"/>
      <c r="Q164" s="38">
        <f t="shared" si="35"/>
        <v>178000000</v>
      </c>
      <c r="R164" s="38">
        <v>0</v>
      </c>
      <c r="S164" s="38">
        <f t="shared" si="30"/>
        <v>178000000</v>
      </c>
      <c r="T164" s="36">
        <f t="shared" si="31"/>
        <v>0</v>
      </c>
      <c r="U164" s="38">
        <f t="shared" si="24"/>
        <v>0</v>
      </c>
      <c r="V164" s="38">
        <f t="shared" si="25"/>
        <v>0</v>
      </c>
      <c r="W164" s="38">
        <f t="shared" si="32"/>
        <v>178000000</v>
      </c>
      <c r="X164" s="15">
        <v>44069</v>
      </c>
      <c r="Y164" s="15">
        <v>44196</v>
      </c>
      <c r="Z164" s="15">
        <v>44377</v>
      </c>
      <c r="AA164" s="37">
        <f t="shared" si="29"/>
        <v>5</v>
      </c>
      <c r="AB164" s="13">
        <f t="shared" si="26"/>
        <v>92</v>
      </c>
      <c r="AC164" s="13">
        <f t="shared" si="27"/>
        <v>4</v>
      </c>
      <c r="AD164" s="19">
        <v>44046</v>
      </c>
      <c r="AE164" s="13">
        <f t="shared" si="28"/>
        <v>4</v>
      </c>
      <c r="AF164" s="15" t="s">
        <v>1410</v>
      </c>
      <c r="AG164" s="13">
        <v>49620</v>
      </c>
      <c r="AH164" s="7">
        <v>2694</v>
      </c>
      <c r="AI164" s="14">
        <v>277720</v>
      </c>
      <c r="AJ164" s="17">
        <v>44070</v>
      </c>
      <c r="AK164" s="9" t="s">
        <v>985</v>
      </c>
      <c r="AL164" s="8">
        <v>44069</v>
      </c>
      <c r="AM164" s="17" t="s">
        <v>725</v>
      </c>
      <c r="AN164" s="8"/>
      <c r="AO164" s="8"/>
      <c r="AP164" s="18">
        <v>44071</v>
      </c>
      <c r="AQ164" s="10" t="s">
        <v>202</v>
      </c>
      <c r="AR164" s="9" t="s">
        <v>117</v>
      </c>
    </row>
    <row r="165" spans="1:44" ht="138" customHeight="1" x14ac:dyDescent="0.2">
      <c r="A165" s="2" t="s">
        <v>1002</v>
      </c>
      <c r="B165" s="7" t="s">
        <v>204</v>
      </c>
      <c r="C165" s="31" t="s">
        <v>209</v>
      </c>
      <c r="D165" s="11" t="s">
        <v>69</v>
      </c>
      <c r="E165" s="32" t="s">
        <v>1000</v>
      </c>
      <c r="F165" s="20" t="s">
        <v>1001</v>
      </c>
      <c r="G165" s="3" t="s">
        <v>1003</v>
      </c>
      <c r="H165" s="4" t="s">
        <v>984</v>
      </c>
      <c r="I165" s="33">
        <v>12000000</v>
      </c>
      <c r="J165" s="38">
        <v>0</v>
      </c>
      <c r="K165" s="38">
        <v>0</v>
      </c>
      <c r="L165" s="38">
        <v>12000000</v>
      </c>
      <c r="M165" s="38"/>
      <c r="N165" s="38"/>
      <c r="O165" s="38"/>
      <c r="P165" s="38"/>
      <c r="Q165" s="38">
        <f t="shared" si="35"/>
        <v>12000000</v>
      </c>
      <c r="R165" s="38">
        <v>0</v>
      </c>
      <c r="S165" s="38">
        <f t="shared" si="30"/>
        <v>12000000</v>
      </c>
      <c r="T165" s="36">
        <f t="shared" si="31"/>
        <v>0</v>
      </c>
      <c r="U165" s="38">
        <f t="shared" si="24"/>
        <v>0</v>
      </c>
      <c r="V165" s="38">
        <f t="shared" si="25"/>
        <v>0</v>
      </c>
      <c r="W165" s="38">
        <f t="shared" si="32"/>
        <v>12000000</v>
      </c>
      <c r="X165" s="15">
        <v>44075</v>
      </c>
      <c r="Y165" s="15">
        <v>44196</v>
      </c>
      <c r="Z165" s="15">
        <v>44196</v>
      </c>
      <c r="AA165" s="37">
        <f t="shared" si="29"/>
        <v>0</v>
      </c>
      <c r="AB165" s="13">
        <f t="shared" si="26"/>
        <v>88</v>
      </c>
      <c r="AC165" s="13">
        <f t="shared" si="27"/>
        <v>3</v>
      </c>
      <c r="AD165" s="19">
        <v>44078</v>
      </c>
      <c r="AE165" s="13">
        <f t="shared" si="28"/>
        <v>3</v>
      </c>
      <c r="AF165" s="19"/>
      <c r="AG165" s="13">
        <v>49620</v>
      </c>
      <c r="AH165" s="7">
        <v>2696</v>
      </c>
      <c r="AI165" s="14">
        <v>277920</v>
      </c>
      <c r="AJ165" s="17">
        <v>44071</v>
      </c>
      <c r="AK165" s="9" t="s">
        <v>1004</v>
      </c>
      <c r="AL165" s="8">
        <v>44075</v>
      </c>
      <c r="AM165" s="17" t="s">
        <v>725</v>
      </c>
      <c r="AN165" s="8"/>
      <c r="AO165" s="8"/>
      <c r="AP165" s="18">
        <v>44077</v>
      </c>
      <c r="AQ165" s="10" t="s">
        <v>202</v>
      </c>
      <c r="AR165" s="9" t="s">
        <v>117</v>
      </c>
    </row>
    <row r="166" spans="1:44" ht="138" customHeight="1" x14ac:dyDescent="0.2">
      <c r="A166" s="2" t="s">
        <v>978</v>
      </c>
      <c r="B166" s="7" t="s">
        <v>621</v>
      </c>
      <c r="C166" s="31" t="s">
        <v>726</v>
      </c>
      <c r="D166" s="11" t="s">
        <v>147</v>
      </c>
      <c r="E166" s="32" t="s">
        <v>998</v>
      </c>
      <c r="F166" s="20" t="s">
        <v>999</v>
      </c>
      <c r="G166" s="3" t="s">
        <v>979</v>
      </c>
      <c r="H166" s="4" t="s">
        <v>980</v>
      </c>
      <c r="I166" s="33">
        <v>14480000</v>
      </c>
      <c r="J166" s="38">
        <v>0</v>
      </c>
      <c r="K166" s="38">
        <v>0</v>
      </c>
      <c r="L166" s="38">
        <v>14480000</v>
      </c>
      <c r="M166" s="38"/>
      <c r="N166" s="38"/>
      <c r="O166" s="38"/>
      <c r="P166" s="38"/>
      <c r="Q166" s="38">
        <f t="shared" si="35"/>
        <v>14480000</v>
      </c>
      <c r="R166" s="38">
        <v>0</v>
      </c>
      <c r="S166" s="38">
        <f t="shared" si="30"/>
        <v>14480000</v>
      </c>
      <c r="T166" s="36">
        <f t="shared" si="31"/>
        <v>0</v>
      </c>
      <c r="U166" s="38">
        <f t="shared" si="24"/>
        <v>0</v>
      </c>
      <c r="V166" s="38">
        <f t="shared" si="25"/>
        <v>0</v>
      </c>
      <c r="W166" s="38">
        <f t="shared" si="32"/>
        <v>14480000</v>
      </c>
      <c r="X166" s="15">
        <v>44070</v>
      </c>
      <c r="Y166" s="15">
        <v>44196</v>
      </c>
      <c r="Z166" s="15">
        <v>44196</v>
      </c>
      <c r="AA166" s="37">
        <f t="shared" si="29"/>
        <v>0</v>
      </c>
      <c r="AB166" s="13">
        <f t="shared" si="26"/>
        <v>91</v>
      </c>
      <c r="AC166" s="13">
        <f t="shared" si="27"/>
        <v>4</v>
      </c>
      <c r="AD166" s="19">
        <v>44046</v>
      </c>
      <c r="AE166" s="13">
        <f t="shared" si="28"/>
        <v>4</v>
      </c>
      <c r="AF166" s="19"/>
      <c r="AG166" s="13">
        <v>60020</v>
      </c>
      <c r="AH166" s="7">
        <v>2689</v>
      </c>
      <c r="AI166" s="14">
        <v>277320</v>
      </c>
      <c r="AJ166" s="17">
        <v>44069</v>
      </c>
      <c r="AK166" s="9" t="s">
        <v>981</v>
      </c>
      <c r="AL166" s="8">
        <v>44070</v>
      </c>
      <c r="AM166" s="17" t="s">
        <v>725</v>
      </c>
      <c r="AN166" s="8"/>
      <c r="AO166" s="8"/>
      <c r="AP166" s="18">
        <v>44071</v>
      </c>
      <c r="AQ166" s="10" t="s">
        <v>188</v>
      </c>
      <c r="AR166" s="9" t="s">
        <v>40</v>
      </c>
    </row>
    <row r="167" spans="1:44" ht="138" customHeight="1" x14ac:dyDescent="0.2">
      <c r="A167" s="2" t="s">
        <v>1033</v>
      </c>
      <c r="B167" s="7" t="s">
        <v>204</v>
      </c>
      <c r="C167" s="31" t="s">
        <v>261</v>
      </c>
      <c r="D167" s="11" t="s">
        <v>169</v>
      </c>
      <c r="E167" s="32" t="s">
        <v>1128</v>
      </c>
      <c r="F167" s="20" t="s">
        <v>1134</v>
      </c>
      <c r="G167" s="3" t="s">
        <v>1034</v>
      </c>
      <c r="H167" s="4" t="s">
        <v>980</v>
      </c>
      <c r="I167" s="33">
        <v>570000000</v>
      </c>
      <c r="J167" s="38">
        <v>0</v>
      </c>
      <c r="K167" s="38">
        <v>0</v>
      </c>
      <c r="L167" s="38">
        <v>570000000</v>
      </c>
      <c r="M167" s="38"/>
      <c r="N167" s="38"/>
      <c r="O167" s="38"/>
      <c r="P167" s="38"/>
      <c r="Q167" s="38">
        <f t="shared" si="35"/>
        <v>570000000</v>
      </c>
      <c r="R167" s="38">
        <v>0</v>
      </c>
      <c r="S167" s="38">
        <f t="shared" si="30"/>
        <v>570000000</v>
      </c>
      <c r="T167" s="36">
        <f t="shared" si="31"/>
        <v>0</v>
      </c>
      <c r="U167" s="38">
        <f t="shared" si="24"/>
        <v>0</v>
      </c>
      <c r="V167" s="38">
        <f t="shared" si="25"/>
        <v>0</v>
      </c>
      <c r="W167" s="38">
        <f t="shared" si="32"/>
        <v>570000000</v>
      </c>
      <c r="X167" s="15">
        <v>44070</v>
      </c>
      <c r="Y167" s="15">
        <v>44196</v>
      </c>
      <c r="Z167" s="15">
        <v>44196</v>
      </c>
      <c r="AA167" s="37">
        <f t="shared" si="29"/>
        <v>0</v>
      </c>
      <c r="AB167" s="13">
        <f t="shared" si="26"/>
        <v>91</v>
      </c>
      <c r="AC167" s="13">
        <f t="shared" si="27"/>
        <v>4</v>
      </c>
      <c r="AD167" s="19">
        <v>44046</v>
      </c>
      <c r="AE167" s="13">
        <f t="shared" si="28"/>
        <v>4</v>
      </c>
      <c r="AF167" s="19"/>
      <c r="AG167" s="13">
        <v>62420</v>
      </c>
      <c r="AH167" s="7">
        <v>2684</v>
      </c>
      <c r="AI167" s="14">
        <v>276720</v>
      </c>
      <c r="AJ167" s="17">
        <v>44068</v>
      </c>
      <c r="AK167" s="9" t="s">
        <v>1035</v>
      </c>
      <c r="AL167" s="8">
        <v>44070</v>
      </c>
      <c r="AM167" s="17" t="s">
        <v>725</v>
      </c>
      <c r="AN167" s="8"/>
      <c r="AO167" s="8"/>
      <c r="AP167" s="18">
        <v>44071</v>
      </c>
      <c r="AQ167" s="10" t="s">
        <v>188</v>
      </c>
      <c r="AR167" s="9" t="s">
        <v>40</v>
      </c>
    </row>
    <row r="168" spans="1:44" ht="138" customHeight="1" x14ac:dyDescent="0.2">
      <c r="A168" s="2" t="s">
        <v>1340</v>
      </c>
      <c r="B168" s="7" t="s">
        <v>1138</v>
      </c>
      <c r="C168" s="31" t="s">
        <v>738</v>
      </c>
      <c r="D168" s="11" t="s">
        <v>69</v>
      </c>
      <c r="E168" s="32" t="s">
        <v>1351</v>
      </c>
      <c r="F168" s="20" t="s">
        <v>1352</v>
      </c>
      <c r="G168" s="3" t="s">
        <v>1341</v>
      </c>
      <c r="H168" s="4" t="s">
        <v>1342</v>
      </c>
      <c r="I168" s="33">
        <v>7000000</v>
      </c>
      <c r="J168" s="38">
        <v>3500000</v>
      </c>
      <c r="K168" s="38">
        <v>0</v>
      </c>
      <c r="L168" s="38">
        <f>7000000+3500000</f>
        <v>10500000</v>
      </c>
      <c r="M168" s="38"/>
      <c r="N168" s="38"/>
      <c r="O168" s="38"/>
      <c r="P168" s="38"/>
      <c r="Q168" s="38">
        <f t="shared" ref="Q168" si="36">SUM(L168:P168)</f>
        <v>10500000</v>
      </c>
      <c r="R168" s="38">
        <v>0</v>
      </c>
      <c r="S168" s="38">
        <f t="shared" si="30"/>
        <v>10500000</v>
      </c>
      <c r="T168" s="36">
        <f t="shared" si="31"/>
        <v>0</v>
      </c>
      <c r="U168" s="38">
        <f t="shared" si="24"/>
        <v>0</v>
      </c>
      <c r="V168" s="38">
        <f t="shared" si="25"/>
        <v>0</v>
      </c>
      <c r="W168" s="38">
        <f t="shared" si="32"/>
        <v>10500000</v>
      </c>
      <c r="X168" s="15">
        <v>44074</v>
      </c>
      <c r="Y168" s="15">
        <v>44135</v>
      </c>
      <c r="Z168" s="15">
        <v>44135</v>
      </c>
      <c r="AA168" s="37">
        <f t="shared" si="29"/>
        <v>0</v>
      </c>
      <c r="AB168" s="13">
        <f t="shared" si="26"/>
        <v>45</v>
      </c>
      <c r="AC168" s="13">
        <f t="shared" si="27"/>
        <v>2</v>
      </c>
      <c r="AD168" s="19">
        <v>44074</v>
      </c>
      <c r="AE168" s="13">
        <f t="shared" si="28"/>
        <v>2</v>
      </c>
      <c r="AF168" s="15" t="s">
        <v>1344</v>
      </c>
      <c r="AG168" s="13">
        <v>25120</v>
      </c>
      <c r="AH168" s="7">
        <v>2699</v>
      </c>
      <c r="AI168" s="14">
        <v>278220</v>
      </c>
      <c r="AJ168" s="17">
        <v>44071</v>
      </c>
      <c r="AK168" s="9" t="s">
        <v>1343</v>
      </c>
      <c r="AL168" s="8">
        <v>44074</v>
      </c>
      <c r="AM168" s="17" t="s">
        <v>724</v>
      </c>
      <c r="AN168" s="9" t="s">
        <v>1451</v>
      </c>
      <c r="AO168" s="8"/>
      <c r="AP168" s="18">
        <v>44075</v>
      </c>
      <c r="AQ168" s="10" t="s">
        <v>39</v>
      </c>
      <c r="AR168" s="9" t="s">
        <v>40</v>
      </c>
    </row>
    <row r="169" spans="1:44" ht="138" customHeight="1" x14ac:dyDescent="0.2">
      <c r="A169" s="2" t="s">
        <v>967</v>
      </c>
      <c r="B169" s="7" t="s">
        <v>845</v>
      </c>
      <c r="C169" s="31" t="s">
        <v>260</v>
      </c>
      <c r="D169" s="11" t="s">
        <v>35</v>
      </c>
      <c r="E169" s="32" t="s">
        <v>996</v>
      </c>
      <c r="F169" s="20" t="s">
        <v>997</v>
      </c>
      <c r="G169" s="3" t="s">
        <v>973</v>
      </c>
      <c r="H169" s="4" t="s">
        <v>974</v>
      </c>
      <c r="I169" s="33">
        <v>70000000</v>
      </c>
      <c r="J169" s="38">
        <v>0</v>
      </c>
      <c r="K169" s="38">
        <v>0</v>
      </c>
      <c r="L169" s="38">
        <v>70000000</v>
      </c>
      <c r="M169" s="38"/>
      <c r="N169" s="38"/>
      <c r="O169" s="38"/>
      <c r="P169" s="38"/>
      <c r="Q169" s="38">
        <f t="shared" si="35"/>
        <v>70000000</v>
      </c>
      <c r="R169" s="38">
        <v>0</v>
      </c>
      <c r="S169" s="38">
        <f t="shared" si="30"/>
        <v>70000000</v>
      </c>
      <c r="T169" s="36">
        <f t="shared" si="31"/>
        <v>0</v>
      </c>
      <c r="U169" s="38">
        <f t="shared" si="24"/>
        <v>0</v>
      </c>
      <c r="V169" s="38">
        <f t="shared" si="25"/>
        <v>0</v>
      </c>
      <c r="W169" s="38">
        <f t="shared" si="32"/>
        <v>70000000</v>
      </c>
      <c r="X169" s="15">
        <v>44069</v>
      </c>
      <c r="Y169" s="15">
        <v>44165</v>
      </c>
      <c r="Z169" s="15">
        <v>44165</v>
      </c>
      <c r="AA169" s="37">
        <f t="shared" si="29"/>
        <v>0</v>
      </c>
      <c r="AB169" s="13">
        <f t="shared" si="26"/>
        <v>69</v>
      </c>
      <c r="AC169" s="13">
        <f t="shared" si="27"/>
        <v>3</v>
      </c>
      <c r="AD169" s="19">
        <v>44046</v>
      </c>
      <c r="AE169" s="13">
        <f t="shared" si="28"/>
        <v>3</v>
      </c>
      <c r="AF169" s="19"/>
      <c r="AG169" s="13">
        <v>76520</v>
      </c>
      <c r="AH169" s="7">
        <v>2691</v>
      </c>
      <c r="AI169" s="14">
        <v>277420</v>
      </c>
      <c r="AJ169" s="17">
        <v>44069</v>
      </c>
      <c r="AK169" s="9" t="s">
        <v>46</v>
      </c>
      <c r="AL169" s="8" t="s">
        <v>46</v>
      </c>
      <c r="AM169" s="17" t="s">
        <v>725</v>
      </c>
      <c r="AN169" s="8"/>
      <c r="AO169" s="8"/>
      <c r="AP169" s="18">
        <v>44070</v>
      </c>
      <c r="AQ169" s="10" t="s">
        <v>611</v>
      </c>
      <c r="AR169" s="9" t="s">
        <v>117</v>
      </c>
    </row>
    <row r="170" spans="1:44" ht="138" customHeight="1" x14ac:dyDescent="0.2">
      <c r="A170" s="2" t="s">
        <v>975</v>
      </c>
      <c r="B170" s="7" t="s">
        <v>845</v>
      </c>
      <c r="C170" s="31" t="s">
        <v>408</v>
      </c>
      <c r="D170" s="11" t="s">
        <v>35</v>
      </c>
      <c r="E170" s="32" t="s">
        <v>995</v>
      </c>
      <c r="F170" s="20" t="s">
        <v>994</v>
      </c>
      <c r="G170" s="3" t="s">
        <v>976</v>
      </c>
      <c r="H170" s="4" t="s">
        <v>977</v>
      </c>
      <c r="I170" s="33">
        <v>70000000</v>
      </c>
      <c r="J170" s="38">
        <v>0</v>
      </c>
      <c r="K170" s="38">
        <v>0</v>
      </c>
      <c r="L170" s="38">
        <v>70000000</v>
      </c>
      <c r="M170" s="38"/>
      <c r="N170" s="38"/>
      <c r="O170" s="38"/>
      <c r="P170" s="38"/>
      <c r="Q170" s="38">
        <f t="shared" si="35"/>
        <v>70000000</v>
      </c>
      <c r="R170" s="38">
        <v>0</v>
      </c>
      <c r="S170" s="38">
        <f t="shared" si="30"/>
        <v>70000000</v>
      </c>
      <c r="T170" s="36">
        <f t="shared" si="31"/>
        <v>0</v>
      </c>
      <c r="U170" s="38">
        <f t="shared" si="24"/>
        <v>0</v>
      </c>
      <c r="V170" s="38">
        <f t="shared" si="25"/>
        <v>0</v>
      </c>
      <c r="W170" s="38">
        <f t="shared" si="32"/>
        <v>70000000</v>
      </c>
      <c r="X170" s="15">
        <v>44070</v>
      </c>
      <c r="Y170" s="15">
        <v>44165</v>
      </c>
      <c r="Z170" s="15">
        <v>44227</v>
      </c>
      <c r="AA170" s="37">
        <f t="shared" si="29"/>
        <v>2</v>
      </c>
      <c r="AB170" s="13">
        <f t="shared" si="26"/>
        <v>68</v>
      </c>
      <c r="AC170" s="13">
        <f t="shared" si="27"/>
        <v>3</v>
      </c>
      <c r="AD170" s="19">
        <v>44046</v>
      </c>
      <c r="AE170" s="13">
        <f t="shared" si="28"/>
        <v>3</v>
      </c>
      <c r="AF170" s="15" t="s">
        <v>1447</v>
      </c>
      <c r="AG170" s="13">
        <v>78320</v>
      </c>
      <c r="AH170" s="7">
        <v>2693</v>
      </c>
      <c r="AI170" s="14">
        <v>2778220</v>
      </c>
      <c r="AJ170" s="17">
        <v>44070</v>
      </c>
      <c r="AK170" s="9" t="s">
        <v>46</v>
      </c>
      <c r="AL170" s="8" t="s">
        <v>46</v>
      </c>
      <c r="AM170" s="17" t="s">
        <v>725</v>
      </c>
      <c r="AN170" s="8"/>
      <c r="AO170" s="8"/>
      <c r="AP170" s="18">
        <v>44071</v>
      </c>
      <c r="AQ170" s="10" t="s">
        <v>202</v>
      </c>
      <c r="AR170" s="9" t="s">
        <v>117</v>
      </c>
    </row>
    <row r="171" spans="1:44" ht="138" customHeight="1" x14ac:dyDescent="0.2">
      <c r="A171" s="2" t="s">
        <v>1012</v>
      </c>
      <c r="B171" s="7" t="s">
        <v>743</v>
      </c>
      <c r="C171" s="31" t="s">
        <v>255</v>
      </c>
      <c r="D171" s="11" t="s">
        <v>627</v>
      </c>
      <c r="E171" s="32" t="s">
        <v>1091</v>
      </c>
      <c r="F171" s="20" t="s">
        <v>1090</v>
      </c>
      <c r="G171" s="3" t="s">
        <v>1013</v>
      </c>
      <c r="H171" s="4" t="s">
        <v>1014</v>
      </c>
      <c r="I171" s="33">
        <v>400000000</v>
      </c>
      <c r="J171" s="38">
        <v>0</v>
      </c>
      <c r="K171" s="38">
        <v>0</v>
      </c>
      <c r="L171" s="38">
        <v>400000000</v>
      </c>
      <c r="M171" s="38"/>
      <c r="N171" s="38"/>
      <c r="O171" s="38"/>
      <c r="P171" s="38"/>
      <c r="Q171" s="38">
        <f t="shared" si="35"/>
        <v>400000000</v>
      </c>
      <c r="R171" s="38">
        <v>0</v>
      </c>
      <c r="S171" s="38">
        <f t="shared" si="30"/>
        <v>400000000</v>
      </c>
      <c r="T171" s="36">
        <f t="shared" si="31"/>
        <v>0</v>
      </c>
      <c r="U171" s="38">
        <f t="shared" si="24"/>
        <v>0</v>
      </c>
      <c r="V171" s="38">
        <f t="shared" si="25"/>
        <v>0</v>
      </c>
      <c r="W171" s="38">
        <f t="shared" si="32"/>
        <v>400000000</v>
      </c>
      <c r="X171" s="15">
        <v>44075</v>
      </c>
      <c r="Y171" s="15">
        <v>44180</v>
      </c>
      <c r="Z171" s="15">
        <v>44286</v>
      </c>
      <c r="AA171" s="37">
        <f t="shared" si="29"/>
        <v>3</v>
      </c>
      <c r="AB171" s="13">
        <f t="shared" si="26"/>
        <v>76</v>
      </c>
      <c r="AC171" s="13">
        <f t="shared" si="27"/>
        <v>3</v>
      </c>
      <c r="AD171" s="19">
        <v>44078</v>
      </c>
      <c r="AE171" s="13">
        <f t="shared" si="28"/>
        <v>3</v>
      </c>
      <c r="AF171" s="15" t="s">
        <v>1410</v>
      </c>
      <c r="AG171" s="13">
        <v>49920</v>
      </c>
      <c r="AH171" s="7">
        <v>2725</v>
      </c>
      <c r="AI171" s="14">
        <v>280720</v>
      </c>
      <c r="AJ171" s="17">
        <v>44074</v>
      </c>
      <c r="AK171" s="9" t="s">
        <v>1015</v>
      </c>
      <c r="AL171" s="8">
        <v>44075</v>
      </c>
      <c r="AM171" s="17" t="s">
        <v>725</v>
      </c>
      <c r="AN171" s="8"/>
      <c r="AO171" s="8"/>
      <c r="AP171" s="18">
        <v>44077</v>
      </c>
      <c r="AQ171" s="10" t="s">
        <v>1016</v>
      </c>
      <c r="AR171" s="9" t="s">
        <v>75</v>
      </c>
    </row>
    <row r="172" spans="1:44" ht="138" customHeight="1" x14ac:dyDescent="0.2">
      <c r="A172" s="2" t="s">
        <v>1005</v>
      </c>
      <c r="B172" s="7" t="s">
        <v>621</v>
      </c>
      <c r="C172" s="31" t="s">
        <v>760</v>
      </c>
      <c r="D172" s="11" t="s">
        <v>69</v>
      </c>
      <c r="E172" s="32" t="s">
        <v>1078</v>
      </c>
      <c r="F172" s="20" t="s">
        <v>1079</v>
      </c>
      <c r="G172" s="3" t="s">
        <v>214</v>
      </c>
      <c r="H172" s="4" t="s">
        <v>1006</v>
      </c>
      <c r="I172" s="33">
        <v>12000000</v>
      </c>
      <c r="J172" s="38">
        <v>0</v>
      </c>
      <c r="K172" s="38">
        <v>0</v>
      </c>
      <c r="L172" s="38">
        <v>12000000</v>
      </c>
      <c r="M172" s="38"/>
      <c r="N172" s="38"/>
      <c r="O172" s="38"/>
      <c r="P172" s="38"/>
      <c r="Q172" s="38">
        <f t="shared" si="35"/>
        <v>12000000</v>
      </c>
      <c r="R172" s="38">
        <v>0</v>
      </c>
      <c r="S172" s="38">
        <f t="shared" si="30"/>
        <v>12000000</v>
      </c>
      <c r="T172" s="36">
        <f t="shared" si="31"/>
        <v>0</v>
      </c>
      <c r="U172" s="38">
        <f t="shared" si="24"/>
        <v>0</v>
      </c>
      <c r="V172" s="38">
        <f t="shared" si="25"/>
        <v>0</v>
      </c>
      <c r="W172" s="38">
        <f t="shared" si="32"/>
        <v>12000000</v>
      </c>
      <c r="X172" s="15">
        <v>44076</v>
      </c>
      <c r="Y172" s="15">
        <v>44196</v>
      </c>
      <c r="Z172" s="15">
        <v>44196</v>
      </c>
      <c r="AA172" s="37">
        <f t="shared" si="29"/>
        <v>0</v>
      </c>
      <c r="AB172" s="13">
        <f t="shared" si="26"/>
        <v>87</v>
      </c>
      <c r="AC172" s="13">
        <f t="shared" si="27"/>
        <v>3</v>
      </c>
      <c r="AD172" s="19">
        <v>44078</v>
      </c>
      <c r="AE172" s="13">
        <f t="shared" si="28"/>
        <v>3</v>
      </c>
      <c r="AF172" s="19"/>
      <c r="AG172" s="13">
        <v>75920</v>
      </c>
      <c r="AH172" s="7">
        <v>2730</v>
      </c>
      <c r="AI172" s="14">
        <v>281220</v>
      </c>
      <c r="AJ172" s="17">
        <v>44076</v>
      </c>
      <c r="AK172" s="9" t="s">
        <v>1007</v>
      </c>
      <c r="AL172" s="8">
        <v>44076</v>
      </c>
      <c r="AM172" s="17" t="s">
        <v>725</v>
      </c>
      <c r="AN172" s="8"/>
      <c r="AO172" s="8"/>
      <c r="AP172" s="18">
        <v>44077</v>
      </c>
      <c r="AQ172" s="10" t="s">
        <v>774</v>
      </c>
      <c r="AR172" s="9" t="s">
        <v>75</v>
      </c>
    </row>
    <row r="173" spans="1:44" ht="138" customHeight="1" x14ac:dyDescent="0.2">
      <c r="A173" s="2" t="s">
        <v>1017</v>
      </c>
      <c r="B173" s="7" t="s">
        <v>621</v>
      </c>
      <c r="C173" s="31" t="s">
        <v>760</v>
      </c>
      <c r="D173" s="11" t="s">
        <v>69</v>
      </c>
      <c r="E173" s="32" t="s">
        <v>1078</v>
      </c>
      <c r="F173" s="20" t="s">
        <v>1079</v>
      </c>
      <c r="G173" s="3" t="s">
        <v>1018</v>
      </c>
      <c r="H173" s="4" t="s">
        <v>1006</v>
      </c>
      <c r="I173" s="33">
        <v>10000000</v>
      </c>
      <c r="J173" s="38">
        <v>0</v>
      </c>
      <c r="K173" s="38">
        <v>0</v>
      </c>
      <c r="L173" s="38">
        <v>10000000</v>
      </c>
      <c r="M173" s="38"/>
      <c r="N173" s="38"/>
      <c r="O173" s="38"/>
      <c r="P173" s="38"/>
      <c r="Q173" s="38">
        <f t="shared" si="35"/>
        <v>10000000</v>
      </c>
      <c r="R173" s="38">
        <v>0</v>
      </c>
      <c r="S173" s="38">
        <f t="shared" si="30"/>
        <v>10000000</v>
      </c>
      <c r="T173" s="36">
        <f t="shared" si="31"/>
        <v>0</v>
      </c>
      <c r="U173" s="38">
        <f t="shared" si="24"/>
        <v>0</v>
      </c>
      <c r="V173" s="38">
        <f t="shared" si="25"/>
        <v>0</v>
      </c>
      <c r="W173" s="38">
        <f t="shared" si="32"/>
        <v>10000000</v>
      </c>
      <c r="X173" s="15">
        <v>44078</v>
      </c>
      <c r="Y173" s="15">
        <v>44196</v>
      </c>
      <c r="Z173" s="15">
        <v>44196</v>
      </c>
      <c r="AA173" s="37">
        <f t="shared" si="29"/>
        <v>0</v>
      </c>
      <c r="AB173" s="13">
        <f t="shared" si="26"/>
        <v>85</v>
      </c>
      <c r="AC173" s="13">
        <f t="shared" si="27"/>
        <v>3</v>
      </c>
      <c r="AD173" s="19">
        <v>44078</v>
      </c>
      <c r="AE173" s="13">
        <f t="shared" si="28"/>
        <v>3</v>
      </c>
      <c r="AF173" s="19"/>
      <c r="AG173" s="13">
        <v>75920</v>
      </c>
      <c r="AH173" s="7"/>
      <c r="AI173" s="14">
        <v>281420</v>
      </c>
      <c r="AJ173" s="17">
        <v>44077</v>
      </c>
      <c r="AK173" s="9" t="s">
        <v>1019</v>
      </c>
      <c r="AL173" s="8">
        <v>44078</v>
      </c>
      <c r="AM173" s="17" t="s">
        <v>725</v>
      </c>
      <c r="AN173" s="8"/>
      <c r="AO173" s="8"/>
      <c r="AP173" s="18">
        <v>44081</v>
      </c>
      <c r="AQ173" s="10" t="s">
        <v>1020</v>
      </c>
      <c r="AR173" s="9" t="s">
        <v>75</v>
      </c>
    </row>
    <row r="174" spans="1:44" ht="138" customHeight="1" x14ac:dyDescent="0.2">
      <c r="A174" s="2" t="s">
        <v>1008</v>
      </c>
      <c r="B174" s="7" t="s">
        <v>621</v>
      </c>
      <c r="C174" s="31" t="s">
        <v>760</v>
      </c>
      <c r="D174" s="11" t="s">
        <v>69</v>
      </c>
      <c r="E174" s="32" t="s">
        <v>1078</v>
      </c>
      <c r="F174" s="20" t="s">
        <v>1079</v>
      </c>
      <c r="G174" s="3" t="s">
        <v>1009</v>
      </c>
      <c r="H174" s="4" t="s">
        <v>1006</v>
      </c>
      <c r="I174" s="33">
        <v>8000000</v>
      </c>
      <c r="J174" s="38">
        <v>0</v>
      </c>
      <c r="K174" s="38">
        <v>0</v>
      </c>
      <c r="L174" s="38">
        <v>8000000</v>
      </c>
      <c r="M174" s="38"/>
      <c r="N174" s="38"/>
      <c r="O174" s="38"/>
      <c r="P174" s="38"/>
      <c r="Q174" s="38">
        <f t="shared" si="35"/>
        <v>8000000</v>
      </c>
      <c r="R174" s="38">
        <v>0</v>
      </c>
      <c r="S174" s="38">
        <f t="shared" si="30"/>
        <v>8000000</v>
      </c>
      <c r="T174" s="36">
        <f t="shared" si="31"/>
        <v>0</v>
      </c>
      <c r="U174" s="38">
        <f t="shared" si="24"/>
        <v>0</v>
      </c>
      <c r="V174" s="38">
        <f t="shared" si="25"/>
        <v>0</v>
      </c>
      <c r="W174" s="38">
        <f t="shared" si="32"/>
        <v>8000000</v>
      </c>
      <c r="X174" s="15">
        <v>44076</v>
      </c>
      <c r="Y174" s="15">
        <v>44196</v>
      </c>
      <c r="Z174" s="15">
        <v>44196</v>
      </c>
      <c r="AA174" s="37">
        <f t="shared" si="29"/>
        <v>0</v>
      </c>
      <c r="AB174" s="13">
        <f t="shared" si="26"/>
        <v>87</v>
      </c>
      <c r="AC174" s="13">
        <f t="shared" si="27"/>
        <v>3</v>
      </c>
      <c r="AD174" s="19">
        <v>44078</v>
      </c>
      <c r="AE174" s="13">
        <f t="shared" si="28"/>
        <v>3</v>
      </c>
      <c r="AF174" s="19"/>
      <c r="AG174" s="13">
        <v>75920</v>
      </c>
      <c r="AH174" s="7">
        <v>2731</v>
      </c>
      <c r="AI174" s="14">
        <v>281320</v>
      </c>
      <c r="AJ174" s="17">
        <v>44076</v>
      </c>
      <c r="AK174" s="9" t="s">
        <v>1010</v>
      </c>
      <c r="AL174" s="8">
        <v>44076</v>
      </c>
      <c r="AM174" s="17" t="s">
        <v>725</v>
      </c>
      <c r="AN174" s="8"/>
      <c r="AO174" s="8"/>
      <c r="AP174" s="18">
        <v>44077</v>
      </c>
      <c r="AQ174" s="10" t="s">
        <v>774</v>
      </c>
      <c r="AR174" s="9" t="s">
        <v>75</v>
      </c>
    </row>
    <row r="175" spans="1:44" ht="138" customHeight="1" x14ac:dyDescent="0.2">
      <c r="A175" s="2" t="s">
        <v>1029</v>
      </c>
      <c r="B175" s="7" t="s">
        <v>621</v>
      </c>
      <c r="C175" s="31" t="s">
        <v>760</v>
      </c>
      <c r="D175" s="11" t="s">
        <v>69</v>
      </c>
      <c r="E175" s="32" t="s">
        <v>1078</v>
      </c>
      <c r="F175" s="20" t="s">
        <v>1079</v>
      </c>
      <c r="G175" s="3" t="s">
        <v>1030</v>
      </c>
      <c r="H175" s="4" t="s">
        <v>1006</v>
      </c>
      <c r="I175" s="33">
        <v>5000000</v>
      </c>
      <c r="J175" s="38">
        <v>0</v>
      </c>
      <c r="K175" s="38">
        <v>0</v>
      </c>
      <c r="L175" s="38">
        <v>5000000</v>
      </c>
      <c r="M175" s="38"/>
      <c r="N175" s="38"/>
      <c r="O175" s="38"/>
      <c r="P175" s="38"/>
      <c r="Q175" s="38">
        <f t="shared" si="35"/>
        <v>5000000</v>
      </c>
      <c r="R175" s="38">
        <v>0</v>
      </c>
      <c r="S175" s="38">
        <f t="shared" si="30"/>
        <v>5000000</v>
      </c>
      <c r="T175" s="36">
        <f t="shared" si="31"/>
        <v>0</v>
      </c>
      <c r="U175" s="38">
        <f t="shared" si="24"/>
        <v>0</v>
      </c>
      <c r="V175" s="38">
        <f t="shared" si="25"/>
        <v>0</v>
      </c>
      <c r="W175" s="38">
        <f t="shared" si="32"/>
        <v>5000000</v>
      </c>
      <c r="X175" s="15">
        <v>44021</v>
      </c>
      <c r="Y175" s="15">
        <v>44196</v>
      </c>
      <c r="Z175" s="15">
        <v>44196</v>
      </c>
      <c r="AA175" s="37">
        <f t="shared" si="29"/>
        <v>0</v>
      </c>
      <c r="AB175" s="13">
        <f t="shared" si="26"/>
        <v>126</v>
      </c>
      <c r="AC175" s="13">
        <f t="shared" si="27"/>
        <v>5</v>
      </c>
      <c r="AD175" s="19">
        <v>44078</v>
      </c>
      <c r="AE175" s="13">
        <f t="shared" si="28"/>
        <v>3</v>
      </c>
      <c r="AF175" s="19"/>
      <c r="AG175" s="13">
        <v>75920</v>
      </c>
      <c r="AH175" s="7">
        <v>2732</v>
      </c>
      <c r="AI175" s="14">
        <v>281120</v>
      </c>
      <c r="AJ175" s="17">
        <v>44076</v>
      </c>
      <c r="AK175" s="9" t="s">
        <v>1031</v>
      </c>
      <c r="AL175" s="8">
        <v>44081</v>
      </c>
      <c r="AM175" s="17" t="s">
        <v>725</v>
      </c>
      <c r="AN175" s="8"/>
      <c r="AO175" s="8"/>
      <c r="AP175" s="18">
        <v>44082</v>
      </c>
      <c r="AQ175" s="10" t="s">
        <v>1032</v>
      </c>
      <c r="AR175" s="9" t="s">
        <v>75</v>
      </c>
    </row>
    <row r="176" spans="1:44" ht="138" customHeight="1" x14ac:dyDescent="0.2">
      <c r="A176" s="2" t="s">
        <v>1142</v>
      </c>
      <c r="B176" s="7" t="s">
        <v>845</v>
      </c>
      <c r="C176" s="31" t="s">
        <v>228</v>
      </c>
      <c r="D176" s="11" t="s">
        <v>169</v>
      </c>
      <c r="E176" s="32" t="s">
        <v>1166</v>
      </c>
      <c r="F176" s="20" t="s">
        <v>1167</v>
      </c>
      <c r="G176" s="3" t="s">
        <v>409</v>
      </c>
      <c r="H176" s="4" t="s">
        <v>1143</v>
      </c>
      <c r="I176" s="33">
        <v>5000000</v>
      </c>
      <c r="J176" s="38">
        <v>0</v>
      </c>
      <c r="K176" s="38">
        <v>0</v>
      </c>
      <c r="L176" s="38">
        <v>5000000</v>
      </c>
      <c r="M176" s="38"/>
      <c r="N176" s="38"/>
      <c r="O176" s="38"/>
      <c r="P176" s="38"/>
      <c r="Q176" s="38">
        <f>SUM(L176:P176)</f>
        <v>5000000</v>
      </c>
      <c r="R176" s="38">
        <v>0</v>
      </c>
      <c r="S176" s="38">
        <f>L176-R176</f>
        <v>5000000</v>
      </c>
      <c r="T176" s="36">
        <f>R176/L176</f>
        <v>0</v>
      </c>
      <c r="U176" s="38">
        <f t="shared" si="24"/>
        <v>0</v>
      </c>
      <c r="V176" s="38">
        <f t="shared" si="25"/>
        <v>0</v>
      </c>
      <c r="W176" s="38">
        <f>(Q176-R176)-V176</f>
        <v>5000000</v>
      </c>
      <c r="X176" s="15">
        <v>44105</v>
      </c>
      <c r="Y176" s="15">
        <v>44196</v>
      </c>
      <c r="Z176" s="15">
        <v>44196</v>
      </c>
      <c r="AA176" s="37">
        <f>DATEDIF(Y176,Z176,"M")</f>
        <v>0</v>
      </c>
      <c r="AB176" s="13">
        <f>NETWORKDAYS(X176,Y176)</f>
        <v>66</v>
      </c>
      <c r="AC176" s="13">
        <f>DATEDIF(X176,Y176,"M")</f>
        <v>2</v>
      </c>
      <c r="AD176" s="19">
        <v>44105</v>
      </c>
      <c r="AE176" s="13">
        <f>DATEDIF(AD176,Y176,"M")</f>
        <v>2</v>
      </c>
      <c r="AF176" s="19"/>
      <c r="AG176" s="13">
        <v>28320</v>
      </c>
      <c r="AH176" s="7">
        <v>2909</v>
      </c>
      <c r="AI176" s="14">
        <v>299120</v>
      </c>
      <c r="AJ176" s="17">
        <v>44104</v>
      </c>
      <c r="AK176" s="9" t="s">
        <v>1144</v>
      </c>
      <c r="AL176" s="8">
        <v>44105</v>
      </c>
      <c r="AM176" s="17" t="s">
        <v>725</v>
      </c>
      <c r="AN176" s="8"/>
      <c r="AO176" s="8"/>
      <c r="AP176" s="18">
        <v>44111</v>
      </c>
      <c r="AQ176" s="10" t="s">
        <v>850</v>
      </c>
      <c r="AR176" s="9" t="s">
        <v>40</v>
      </c>
    </row>
    <row r="177" spans="1:44" ht="138" customHeight="1" x14ac:dyDescent="0.2">
      <c r="A177" s="2" t="s">
        <v>1104</v>
      </c>
      <c r="B177" s="7" t="s">
        <v>845</v>
      </c>
      <c r="C177" s="31" t="s">
        <v>275</v>
      </c>
      <c r="D177" s="11" t="s">
        <v>169</v>
      </c>
      <c r="E177" s="32" t="s">
        <v>1127</v>
      </c>
      <c r="F177" s="20" t="s">
        <v>1133</v>
      </c>
      <c r="G177" s="3" t="s">
        <v>1105</v>
      </c>
      <c r="H177" s="4" t="s">
        <v>1106</v>
      </c>
      <c r="I177" s="33">
        <v>5000000</v>
      </c>
      <c r="J177" s="38">
        <v>0</v>
      </c>
      <c r="K177" s="38">
        <v>0</v>
      </c>
      <c r="L177" s="38">
        <v>5000000</v>
      </c>
      <c r="M177" s="38"/>
      <c r="N177" s="38"/>
      <c r="O177" s="38"/>
      <c r="P177" s="38"/>
      <c r="Q177" s="38">
        <f t="shared" si="35"/>
        <v>5000000</v>
      </c>
      <c r="R177" s="38">
        <v>0</v>
      </c>
      <c r="S177" s="38">
        <f t="shared" si="30"/>
        <v>5000000</v>
      </c>
      <c r="T177" s="36">
        <f t="shared" si="31"/>
        <v>0</v>
      </c>
      <c r="U177" s="38">
        <f t="shared" si="24"/>
        <v>0</v>
      </c>
      <c r="V177" s="38">
        <f t="shared" si="25"/>
        <v>0</v>
      </c>
      <c r="W177" s="38">
        <f t="shared" si="32"/>
        <v>5000000</v>
      </c>
      <c r="X177" s="15">
        <v>44097</v>
      </c>
      <c r="Y177" s="15">
        <v>44196</v>
      </c>
      <c r="Z177" s="15">
        <v>44196</v>
      </c>
      <c r="AA177" s="37">
        <f t="shared" si="29"/>
        <v>0</v>
      </c>
      <c r="AB177" s="13">
        <f t="shared" si="26"/>
        <v>72</v>
      </c>
      <c r="AC177" s="13">
        <f t="shared" si="27"/>
        <v>3</v>
      </c>
      <c r="AD177" s="19">
        <v>44103</v>
      </c>
      <c r="AE177" s="13">
        <f t="shared" si="28"/>
        <v>3</v>
      </c>
      <c r="AF177" s="19"/>
      <c r="AG177" s="13">
        <v>30520</v>
      </c>
      <c r="AH177" s="7">
        <v>2842</v>
      </c>
      <c r="AI177" s="14">
        <v>292520</v>
      </c>
      <c r="AJ177" s="17">
        <v>412982</v>
      </c>
      <c r="AK177" s="9" t="s">
        <v>1107</v>
      </c>
      <c r="AL177" s="8">
        <v>44097</v>
      </c>
      <c r="AM177" s="17" t="s">
        <v>725</v>
      </c>
      <c r="AN177" s="8"/>
      <c r="AO177" s="8"/>
      <c r="AP177" s="18">
        <v>44099</v>
      </c>
      <c r="AQ177" s="10" t="s">
        <v>811</v>
      </c>
      <c r="AR177" s="9" t="s">
        <v>40</v>
      </c>
    </row>
    <row r="178" spans="1:44" ht="138" customHeight="1" x14ac:dyDescent="0.2">
      <c r="A178" s="2" t="s">
        <v>1021</v>
      </c>
      <c r="B178" s="7" t="s">
        <v>621</v>
      </c>
      <c r="C178" s="31" t="s">
        <v>686</v>
      </c>
      <c r="D178" s="11" t="s">
        <v>169</v>
      </c>
      <c r="E178" s="32" t="s">
        <v>1080</v>
      </c>
      <c r="F178" s="20" t="s">
        <v>1082</v>
      </c>
      <c r="G178" s="3" t="s">
        <v>1022</v>
      </c>
      <c r="H178" s="4" t="s">
        <v>1023</v>
      </c>
      <c r="I178" s="33">
        <v>23100000</v>
      </c>
      <c r="J178" s="38">
        <v>0</v>
      </c>
      <c r="K178" s="38">
        <v>0</v>
      </c>
      <c r="L178" s="38">
        <v>23100000</v>
      </c>
      <c r="M178" s="38"/>
      <c r="N178" s="38"/>
      <c r="O178" s="38"/>
      <c r="P178" s="38"/>
      <c r="Q178" s="38">
        <f t="shared" si="35"/>
        <v>23100000</v>
      </c>
      <c r="R178" s="38">
        <v>0</v>
      </c>
      <c r="S178" s="38">
        <f t="shared" si="30"/>
        <v>23100000</v>
      </c>
      <c r="T178" s="36">
        <f t="shared" si="31"/>
        <v>0</v>
      </c>
      <c r="U178" s="38">
        <f t="shared" si="24"/>
        <v>0</v>
      </c>
      <c r="V178" s="38">
        <f t="shared" si="25"/>
        <v>0</v>
      </c>
      <c r="W178" s="38">
        <f t="shared" si="32"/>
        <v>23100000</v>
      </c>
      <c r="X178" s="15">
        <v>44081</v>
      </c>
      <c r="Y178" s="15">
        <v>44196</v>
      </c>
      <c r="Z178" s="15">
        <v>44196</v>
      </c>
      <c r="AA178" s="37">
        <f t="shared" si="29"/>
        <v>0</v>
      </c>
      <c r="AB178" s="13">
        <f t="shared" si="26"/>
        <v>84</v>
      </c>
      <c r="AC178" s="13">
        <f t="shared" si="27"/>
        <v>3</v>
      </c>
      <c r="AD178" s="19">
        <v>44078</v>
      </c>
      <c r="AE178" s="13">
        <f t="shared" si="28"/>
        <v>3</v>
      </c>
      <c r="AF178" s="19"/>
      <c r="AG178" s="13">
        <v>75820</v>
      </c>
      <c r="AH178" s="7">
        <v>2734</v>
      </c>
      <c r="AI178" s="14">
        <v>281520</v>
      </c>
      <c r="AJ178" s="17">
        <v>44078</v>
      </c>
      <c r="AK178" s="9" t="s">
        <v>1024</v>
      </c>
      <c r="AL178" s="8">
        <v>44081</v>
      </c>
      <c r="AM178" s="17" t="s">
        <v>725</v>
      </c>
      <c r="AN178" s="8"/>
      <c r="AO178" s="8"/>
      <c r="AP178" s="18">
        <v>44083</v>
      </c>
      <c r="AQ178" s="10" t="s">
        <v>81</v>
      </c>
      <c r="AR178" s="9" t="s">
        <v>75</v>
      </c>
    </row>
    <row r="179" spans="1:44" ht="138" customHeight="1" x14ac:dyDescent="0.2">
      <c r="A179" s="2" t="s">
        <v>1224</v>
      </c>
      <c r="B179" s="7" t="s">
        <v>1138</v>
      </c>
      <c r="C179" s="31" t="s">
        <v>781</v>
      </c>
      <c r="D179" s="11" t="s">
        <v>69</v>
      </c>
      <c r="E179" s="32" t="s">
        <v>1248</v>
      </c>
      <c r="F179" s="20" t="s">
        <v>1249</v>
      </c>
      <c r="G179" s="3" t="s">
        <v>1225</v>
      </c>
      <c r="H179" s="4" t="s">
        <v>1226</v>
      </c>
      <c r="I179" s="33">
        <v>30000000</v>
      </c>
      <c r="J179" s="38">
        <v>0</v>
      </c>
      <c r="K179" s="38">
        <v>0</v>
      </c>
      <c r="L179" s="38">
        <v>30000000</v>
      </c>
      <c r="M179" s="38"/>
      <c r="N179" s="38"/>
      <c r="O179" s="38"/>
      <c r="P179" s="38"/>
      <c r="Q179" s="38">
        <f t="shared" ref="Q179" si="37">SUM(L179:P179)</f>
        <v>30000000</v>
      </c>
      <c r="R179" s="38">
        <v>0</v>
      </c>
      <c r="S179" s="38">
        <f t="shared" si="30"/>
        <v>30000000</v>
      </c>
      <c r="T179" s="36">
        <f t="shared" si="31"/>
        <v>0</v>
      </c>
      <c r="U179" s="38">
        <f t="shared" si="24"/>
        <v>0</v>
      </c>
      <c r="V179" s="38">
        <f t="shared" si="25"/>
        <v>0</v>
      </c>
      <c r="W179" s="38">
        <f t="shared" si="32"/>
        <v>30000000</v>
      </c>
      <c r="X179" s="15">
        <v>44119</v>
      </c>
      <c r="Y179" s="15">
        <v>44196</v>
      </c>
      <c r="Z179" s="15">
        <v>44196</v>
      </c>
      <c r="AA179" s="37">
        <f>DATEDIF(Y179,Z179,"M")</f>
        <v>0</v>
      </c>
      <c r="AB179" s="13">
        <f t="shared" si="26"/>
        <v>56</v>
      </c>
      <c r="AC179" s="13">
        <f>DATEDIF(X179,Y179,"M")</f>
        <v>2</v>
      </c>
      <c r="AD179" s="19">
        <v>44105</v>
      </c>
      <c r="AE179" s="13">
        <f>DATEDIF(AD179,Y179,"M")</f>
        <v>2</v>
      </c>
      <c r="AF179" s="19"/>
      <c r="AG179" s="13">
        <v>56420</v>
      </c>
      <c r="AH179" s="7">
        <v>2999</v>
      </c>
      <c r="AI179" s="14">
        <v>308020</v>
      </c>
      <c r="AJ179" s="17">
        <v>44113</v>
      </c>
      <c r="AK179" s="9" t="s">
        <v>1227</v>
      </c>
      <c r="AL179" s="8">
        <v>44119</v>
      </c>
      <c r="AM179" s="17" t="s">
        <v>725</v>
      </c>
      <c r="AN179" s="8"/>
      <c r="AO179" s="8"/>
      <c r="AP179" s="18">
        <v>44122</v>
      </c>
      <c r="AQ179" s="10" t="s">
        <v>1157</v>
      </c>
      <c r="AR179" s="9" t="s">
        <v>40</v>
      </c>
    </row>
    <row r="180" spans="1:44" ht="138" customHeight="1" x14ac:dyDescent="0.2">
      <c r="A180" s="2" t="s">
        <v>1058</v>
      </c>
      <c r="B180" s="7" t="s">
        <v>621</v>
      </c>
      <c r="C180" s="31" t="s">
        <v>825</v>
      </c>
      <c r="D180" s="11" t="s">
        <v>169</v>
      </c>
      <c r="E180" s="32" t="s">
        <v>1081</v>
      </c>
      <c r="F180" s="20" t="s">
        <v>1083</v>
      </c>
      <c r="G180" s="3" t="s">
        <v>1059</v>
      </c>
      <c r="H180" s="4" t="s">
        <v>1060</v>
      </c>
      <c r="I180" s="33">
        <v>13440000</v>
      </c>
      <c r="J180" s="38">
        <v>0</v>
      </c>
      <c r="K180" s="38">
        <v>0</v>
      </c>
      <c r="L180" s="38">
        <v>13440000</v>
      </c>
      <c r="M180" s="38"/>
      <c r="N180" s="38"/>
      <c r="O180" s="38"/>
      <c r="P180" s="38"/>
      <c r="Q180" s="38">
        <f t="shared" si="35"/>
        <v>13440000</v>
      </c>
      <c r="R180" s="38">
        <v>0</v>
      </c>
      <c r="S180" s="38">
        <f t="shared" si="30"/>
        <v>13440000</v>
      </c>
      <c r="T180" s="36">
        <f t="shared" si="31"/>
        <v>0</v>
      </c>
      <c r="U180" s="38">
        <f t="shared" si="24"/>
        <v>0</v>
      </c>
      <c r="V180" s="38">
        <f t="shared" si="25"/>
        <v>0</v>
      </c>
      <c r="W180" s="38">
        <f t="shared" si="32"/>
        <v>13440000</v>
      </c>
      <c r="X180" s="15">
        <v>44088</v>
      </c>
      <c r="Y180" s="15">
        <v>44134</v>
      </c>
      <c r="Z180" s="15">
        <v>44134</v>
      </c>
      <c r="AA180" s="37">
        <f t="shared" si="29"/>
        <v>0</v>
      </c>
      <c r="AB180" s="13">
        <f t="shared" si="26"/>
        <v>35</v>
      </c>
      <c r="AC180" s="13">
        <f t="shared" si="27"/>
        <v>1</v>
      </c>
      <c r="AD180" s="19">
        <v>44089</v>
      </c>
      <c r="AE180" s="13">
        <f t="shared" si="28"/>
        <v>1</v>
      </c>
      <c r="AF180" s="19"/>
      <c r="AG180" s="13">
        <v>57520</v>
      </c>
      <c r="AH180" s="7">
        <v>2792</v>
      </c>
      <c r="AI180" s="14">
        <v>287620</v>
      </c>
      <c r="AJ180" s="17">
        <v>44084</v>
      </c>
      <c r="AK180" s="9" t="s">
        <v>1061</v>
      </c>
      <c r="AL180" s="8">
        <v>44088</v>
      </c>
      <c r="AM180" s="17" t="s">
        <v>724</v>
      </c>
      <c r="AN180" s="8"/>
      <c r="AO180" s="8"/>
      <c r="AP180" s="18">
        <v>44089</v>
      </c>
      <c r="AQ180" s="10" t="s">
        <v>1062</v>
      </c>
      <c r="AR180" s="9" t="s">
        <v>40</v>
      </c>
    </row>
    <row r="181" spans="1:44" ht="138" customHeight="1" x14ac:dyDescent="0.2">
      <c r="A181" s="2" t="s">
        <v>1046</v>
      </c>
      <c r="B181" s="7" t="s">
        <v>621</v>
      </c>
      <c r="C181" s="31" t="s">
        <v>1011</v>
      </c>
      <c r="D181" s="11" t="s">
        <v>69</v>
      </c>
      <c r="E181" s="32" t="s">
        <v>1084</v>
      </c>
      <c r="F181" s="20" t="s">
        <v>1085</v>
      </c>
      <c r="G181" s="3" t="s">
        <v>1047</v>
      </c>
      <c r="H181" s="4" t="s">
        <v>1048</v>
      </c>
      <c r="I181" s="33">
        <v>57000000</v>
      </c>
      <c r="J181" s="38">
        <v>0</v>
      </c>
      <c r="K181" s="38">
        <v>0</v>
      </c>
      <c r="L181" s="38">
        <v>57000000</v>
      </c>
      <c r="M181" s="38"/>
      <c r="N181" s="38"/>
      <c r="O181" s="38"/>
      <c r="P181" s="38"/>
      <c r="Q181" s="38">
        <f t="shared" ref="Q181:Q210" si="38">SUM(L181:P181)</f>
        <v>57000000</v>
      </c>
      <c r="R181" s="38">
        <v>0</v>
      </c>
      <c r="S181" s="38">
        <f t="shared" si="30"/>
        <v>57000000</v>
      </c>
      <c r="T181" s="36">
        <f t="shared" si="31"/>
        <v>0</v>
      </c>
      <c r="U181" s="38">
        <f t="shared" si="24"/>
        <v>0</v>
      </c>
      <c r="V181" s="38">
        <f t="shared" si="25"/>
        <v>0</v>
      </c>
      <c r="W181" s="38">
        <f t="shared" si="32"/>
        <v>57000000</v>
      </c>
      <c r="X181" s="15">
        <v>44082</v>
      </c>
      <c r="Y181" s="15">
        <v>44196</v>
      </c>
      <c r="Z181" s="15">
        <v>44196</v>
      </c>
      <c r="AA181" s="37">
        <f t="shared" si="29"/>
        <v>0</v>
      </c>
      <c r="AB181" s="13">
        <f t="shared" si="26"/>
        <v>83</v>
      </c>
      <c r="AC181" s="13">
        <f t="shared" si="27"/>
        <v>3</v>
      </c>
      <c r="AD181" s="19">
        <v>44078</v>
      </c>
      <c r="AE181" s="13">
        <f t="shared" si="28"/>
        <v>3</v>
      </c>
      <c r="AF181" s="19"/>
      <c r="AG181" s="13">
        <v>50320</v>
      </c>
      <c r="AH181" s="7">
        <v>2752</v>
      </c>
      <c r="AI181" s="14">
        <v>283320</v>
      </c>
      <c r="AJ181" s="17">
        <v>44081</v>
      </c>
      <c r="AK181" s="9" t="s">
        <v>1049</v>
      </c>
      <c r="AL181" s="8">
        <v>44082</v>
      </c>
      <c r="AM181" s="17" t="s">
        <v>725</v>
      </c>
      <c r="AN181" s="8"/>
      <c r="AO181" s="8"/>
      <c r="AP181" s="18">
        <v>44083</v>
      </c>
      <c r="AQ181" s="10" t="s">
        <v>407</v>
      </c>
      <c r="AR181" s="9" t="s">
        <v>40</v>
      </c>
    </row>
    <row r="182" spans="1:44" ht="103.5" customHeight="1" x14ac:dyDescent="0.2">
      <c r="A182" s="2" t="s">
        <v>1108</v>
      </c>
      <c r="B182" s="7" t="s">
        <v>621</v>
      </c>
      <c r="C182" s="31" t="s">
        <v>846</v>
      </c>
      <c r="D182" s="11" t="s">
        <v>229</v>
      </c>
      <c r="E182" s="32" t="s">
        <v>1126</v>
      </c>
      <c r="F182" s="20" t="s">
        <v>1132</v>
      </c>
      <c r="G182" s="3" t="s">
        <v>1110</v>
      </c>
      <c r="H182" s="4" t="s">
        <v>1109</v>
      </c>
      <c r="I182" s="33">
        <v>14261340</v>
      </c>
      <c r="J182" s="38">
        <v>0</v>
      </c>
      <c r="K182" s="38">
        <v>0</v>
      </c>
      <c r="L182" s="38">
        <v>14261340</v>
      </c>
      <c r="M182" s="38"/>
      <c r="N182" s="38"/>
      <c r="O182" s="38"/>
      <c r="P182" s="38"/>
      <c r="Q182" s="38">
        <f t="shared" si="38"/>
        <v>14261340</v>
      </c>
      <c r="R182" s="38">
        <v>0</v>
      </c>
      <c r="S182" s="38">
        <f t="shared" si="30"/>
        <v>14261340</v>
      </c>
      <c r="T182" s="36">
        <f t="shared" si="31"/>
        <v>0</v>
      </c>
      <c r="U182" s="38" t="e">
        <f t="shared" si="24"/>
        <v>#DIV/0!</v>
      </c>
      <c r="V182" s="38" t="e">
        <f t="shared" si="25"/>
        <v>#DIV/0!</v>
      </c>
      <c r="W182" s="38" t="e">
        <f t="shared" si="32"/>
        <v>#DIV/0!</v>
      </c>
      <c r="X182" s="15">
        <v>44096</v>
      </c>
      <c r="Y182" s="15">
        <v>44104</v>
      </c>
      <c r="Z182" s="15">
        <v>44104</v>
      </c>
      <c r="AA182" s="37">
        <f t="shared" si="29"/>
        <v>0</v>
      </c>
      <c r="AB182" s="13">
        <f t="shared" si="26"/>
        <v>7</v>
      </c>
      <c r="AC182" s="13">
        <f t="shared" si="27"/>
        <v>0</v>
      </c>
      <c r="AD182" s="19">
        <v>44103</v>
      </c>
      <c r="AE182" s="13">
        <f t="shared" si="28"/>
        <v>0</v>
      </c>
      <c r="AF182" s="19"/>
      <c r="AG182" s="13">
        <v>51820</v>
      </c>
      <c r="AH182" s="7">
        <v>2803</v>
      </c>
      <c r="AI182" s="14">
        <v>289420</v>
      </c>
      <c r="AJ182" s="17">
        <v>44084</v>
      </c>
      <c r="AK182" s="9" t="s">
        <v>1111</v>
      </c>
      <c r="AL182" s="8">
        <v>44096</v>
      </c>
      <c r="AM182" s="17" t="s">
        <v>724</v>
      </c>
      <c r="AN182" s="9" t="s">
        <v>1451</v>
      </c>
      <c r="AO182" s="8"/>
      <c r="AP182" s="18">
        <v>44099</v>
      </c>
      <c r="AQ182" s="10" t="s">
        <v>1112</v>
      </c>
      <c r="AR182" s="9" t="s">
        <v>117</v>
      </c>
    </row>
    <row r="183" spans="1:44" ht="103.5" customHeight="1" x14ac:dyDescent="0.2">
      <c r="A183" s="2" t="s">
        <v>1055</v>
      </c>
      <c r="B183" s="7" t="s">
        <v>845</v>
      </c>
      <c r="C183" s="31" t="s">
        <v>327</v>
      </c>
      <c r="D183" s="11" t="s">
        <v>35</v>
      </c>
      <c r="E183" s="32" t="s">
        <v>1086</v>
      </c>
      <c r="F183" s="20" t="s">
        <v>1087</v>
      </c>
      <c r="G183" s="3" t="s">
        <v>1056</v>
      </c>
      <c r="H183" s="4" t="s">
        <v>974</v>
      </c>
      <c r="I183" s="33">
        <v>70000000</v>
      </c>
      <c r="J183" s="38">
        <v>0</v>
      </c>
      <c r="K183" s="38">
        <v>0</v>
      </c>
      <c r="L183" s="38">
        <v>70000000</v>
      </c>
      <c r="M183" s="38"/>
      <c r="N183" s="38"/>
      <c r="O183" s="38"/>
      <c r="P183" s="38"/>
      <c r="Q183" s="38">
        <f t="shared" si="38"/>
        <v>70000000</v>
      </c>
      <c r="R183" s="38">
        <v>0</v>
      </c>
      <c r="S183" s="38">
        <f t="shared" si="30"/>
        <v>70000000</v>
      </c>
      <c r="T183" s="36">
        <f t="shared" si="31"/>
        <v>0</v>
      </c>
      <c r="U183" s="38">
        <f t="shared" si="24"/>
        <v>0</v>
      </c>
      <c r="V183" s="38">
        <f t="shared" si="25"/>
        <v>0</v>
      </c>
      <c r="W183" s="38">
        <f t="shared" si="32"/>
        <v>70000000</v>
      </c>
      <c r="X183" s="15">
        <v>44085</v>
      </c>
      <c r="Y183" s="15">
        <v>44165</v>
      </c>
      <c r="Z183" s="15">
        <v>44165</v>
      </c>
      <c r="AA183" s="37">
        <f t="shared" si="29"/>
        <v>0</v>
      </c>
      <c r="AB183" s="13">
        <f t="shared" si="26"/>
        <v>57</v>
      </c>
      <c r="AC183" s="13">
        <f t="shared" si="27"/>
        <v>2</v>
      </c>
      <c r="AD183" s="19">
        <v>44088</v>
      </c>
      <c r="AE183" s="13">
        <f t="shared" si="28"/>
        <v>2</v>
      </c>
      <c r="AF183" s="19"/>
      <c r="AG183" s="13">
        <v>79120</v>
      </c>
      <c r="AH183" s="7">
        <v>2774</v>
      </c>
      <c r="AI183" s="14">
        <v>286820</v>
      </c>
      <c r="AJ183" s="17">
        <v>44082</v>
      </c>
      <c r="AK183" s="9" t="s">
        <v>46</v>
      </c>
      <c r="AL183" s="8" t="s">
        <v>46</v>
      </c>
      <c r="AM183" s="17" t="s">
        <v>725</v>
      </c>
      <c r="AN183" s="8"/>
      <c r="AO183" s="8"/>
      <c r="AP183" s="18">
        <v>44088</v>
      </c>
      <c r="AQ183" s="10" t="s">
        <v>202</v>
      </c>
      <c r="AR183" s="9" t="s">
        <v>117</v>
      </c>
    </row>
    <row r="184" spans="1:44" ht="103.5" customHeight="1" x14ac:dyDescent="0.2">
      <c r="A184" s="2" t="s">
        <v>1096</v>
      </c>
      <c r="B184" s="7" t="s">
        <v>204</v>
      </c>
      <c r="C184" s="31" t="s">
        <v>270</v>
      </c>
      <c r="D184" s="11" t="s">
        <v>147</v>
      </c>
      <c r="E184" s="32" t="s">
        <v>1125</v>
      </c>
      <c r="F184" s="20" t="s">
        <v>1131</v>
      </c>
      <c r="G184" s="3" t="s">
        <v>856</v>
      </c>
      <c r="H184" s="4" t="s">
        <v>1097</v>
      </c>
      <c r="I184" s="33">
        <v>189000000</v>
      </c>
      <c r="J184" s="38">
        <v>0</v>
      </c>
      <c r="K184" s="38">
        <v>0</v>
      </c>
      <c r="L184" s="38">
        <v>189000000</v>
      </c>
      <c r="M184" s="38"/>
      <c r="N184" s="38"/>
      <c r="O184" s="38"/>
      <c r="P184" s="38"/>
      <c r="Q184" s="38">
        <f>SUM(L184:P184)</f>
        <v>189000000</v>
      </c>
      <c r="R184" s="38">
        <v>0</v>
      </c>
      <c r="S184" s="38">
        <f>L184-R184</f>
        <v>189000000</v>
      </c>
      <c r="T184" s="36">
        <f>R184/L184</f>
        <v>0</v>
      </c>
      <c r="U184" s="38">
        <f t="shared" si="24"/>
        <v>0</v>
      </c>
      <c r="V184" s="38">
        <f t="shared" si="25"/>
        <v>0</v>
      </c>
      <c r="W184" s="38">
        <f>(Q184-R184)-V184</f>
        <v>189000000</v>
      </c>
      <c r="X184" s="15">
        <v>44088</v>
      </c>
      <c r="Y184" s="15">
        <v>44196</v>
      </c>
      <c r="Z184" s="15">
        <v>44196</v>
      </c>
      <c r="AA184" s="37">
        <f t="shared" si="29"/>
        <v>0</v>
      </c>
      <c r="AB184" s="13">
        <f>NETWORKDAYS(X184,Y184)</f>
        <v>79</v>
      </c>
      <c r="AC184" s="13">
        <f t="shared" si="27"/>
        <v>3</v>
      </c>
      <c r="AD184" s="19">
        <v>44103</v>
      </c>
      <c r="AE184" s="13">
        <f t="shared" si="28"/>
        <v>3</v>
      </c>
      <c r="AF184" s="19"/>
      <c r="AG184" s="13">
        <v>70220</v>
      </c>
      <c r="AH184" s="7">
        <v>2836</v>
      </c>
      <c r="AI184" s="14">
        <v>291820</v>
      </c>
      <c r="AJ184" s="17">
        <v>44085</v>
      </c>
      <c r="AK184" s="9" t="s">
        <v>1098</v>
      </c>
      <c r="AL184" s="8">
        <v>44088</v>
      </c>
      <c r="AM184" s="17" t="s">
        <v>725</v>
      </c>
      <c r="AN184" s="8"/>
      <c r="AO184" s="8"/>
      <c r="AP184" s="18">
        <v>44089</v>
      </c>
      <c r="AQ184" s="10" t="s">
        <v>1099</v>
      </c>
      <c r="AR184" s="9" t="s">
        <v>40</v>
      </c>
    </row>
    <row r="185" spans="1:44" ht="138" customHeight="1" x14ac:dyDescent="0.2">
      <c r="A185" s="2" t="s">
        <v>1067</v>
      </c>
      <c r="B185" s="7" t="s">
        <v>1071</v>
      </c>
      <c r="C185" s="31" t="s">
        <v>141</v>
      </c>
      <c r="D185" s="11" t="s">
        <v>169</v>
      </c>
      <c r="E185" s="32" t="s">
        <v>1092</v>
      </c>
      <c r="F185" s="20" t="s">
        <v>1093</v>
      </c>
      <c r="G185" s="3" t="s">
        <v>1068</v>
      </c>
      <c r="H185" s="4" t="s">
        <v>1069</v>
      </c>
      <c r="I185" s="33">
        <v>89707906</v>
      </c>
      <c r="J185" s="38">
        <v>0</v>
      </c>
      <c r="K185" s="38">
        <v>0</v>
      </c>
      <c r="L185" s="38">
        <v>89707906</v>
      </c>
      <c r="M185" s="38"/>
      <c r="N185" s="38"/>
      <c r="O185" s="38"/>
      <c r="P185" s="38"/>
      <c r="Q185" s="38">
        <f>SUM(L185:P185)</f>
        <v>89707906</v>
      </c>
      <c r="R185" s="38">
        <v>0</v>
      </c>
      <c r="S185" s="38">
        <f>L185-R185</f>
        <v>89707906</v>
      </c>
      <c r="T185" s="36">
        <f>R185/L185</f>
        <v>0</v>
      </c>
      <c r="U185" s="38">
        <f t="shared" si="24"/>
        <v>0</v>
      </c>
      <c r="V185" s="38">
        <f t="shared" si="25"/>
        <v>0</v>
      </c>
      <c r="W185" s="38">
        <f>(Q185-R185)-V185</f>
        <v>89707906</v>
      </c>
      <c r="X185" s="15">
        <v>44083</v>
      </c>
      <c r="Y185" s="15">
        <v>44196</v>
      </c>
      <c r="Z185" s="15">
        <v>44144</v>
      </c>
      <c r="AA185" s="37" t="e">
        <f t="shared" si="29"/>
        <v>#NUM!</v>
      </c>
      <c r="AB185" s="13">
        <f>NETWORKDAYS(X185,Y185)</f>
        <v>82</v>
      </c>
      <c r="AC185" s="13">
        <f t="shared" si="27"/>
        <v>3</v>
      </c>
      <c r="AD185" s="19">
        <v>44133</v>
      </c>
      <c r="AE185" s="13">
        <f t="shared" si="28"/>
        <v>2</v>
      </c>
      <c r="AF185" s="15" t="s">
        <v>1300</v>
      </c>
      <c r="AG185" s="13">
        <v>29920</v>
      </c>
      <c r="AH185" s="7">
        <v>2819</v>
      </c>
      <c r="AI185" s="14">
        <v>291220</v>
      </c>
      <c r="AJ185" s="17">
        <v>44085</v>
      </c>
      <c r="AK185" s="9" t="s">
        <v>1070</v>
      </c>
      <c r="AL185" s="8">
        <v>44085</v>
      </c>
      <c r="AM185" s="17" t="s">
        <v>725</v>
      </c>
      <c r="AN185" s="8"/>
      <c r="AO185" s="8"/>
      <c r="AP185" s="18">
        <v>44089</v>
      </c>
      <c r="AQ185" s="10" t="s">
        <v>729</v>
      </c>
      <c r="AR185" s="9" t="s">
        <v>40</v>
      </c>
    </row>
    <row r="186" spans="1:44" ht="138" customHeight="1" x14ac:dyDescent="0.2">
      <c r="A186" s="2" t="s">
        <v>1063</v>
      </c>
      <c r="B186" s="7" t="s">
        <v>845</v>
      </c>
      <c r="C186" s="31" t="s">
        <v>331</v>
      </c>
      <c r="D186" s="11" t="s">
        <v>147</v>
      </c>
      <c r="E186" s="32" t="s">
        <v>1088</v>
      </c>
      <c r="F186" s="20" t="s">
        <v>1089</v>
      </c>
      <c r="G186" s="3" t="s">
        <v>1066</v>
      </c>
      <c r="H186" s="4" t="s">
        <v>1064</v>
      </c>
      <c r="I186" s="33">
        <v>118881000</v>
      </c>
      <c r="J186" s="38">
        <v>0</v>
      </c>
      <c r="K186" s="38">
        <v>0</v>
      </c>
      <c r="L186" s="38">
        <v>118881000</v>
      </c>
      <c r="M186" s="38"/>
      <c r="N186" s="38"/>
      <c r="O186" s="38"/>
      <c r="P186" s="38"/>
      <c r="Q186" s="38">
        <f t="shared" si="38"/>
        <v>118881000</v>
      </c>
      <c r="R186" s="38">
        <v>0</v>
      </c>
      <c r="S186" s="38">
        <f t="shared" si="30"/>
        <v>118881000</v>
      </c>
      <c r="T186" s="36">
        <f t="shared" si="31"/>
        <v>0</v>
      </c>
      <c r="U186" s="38">
        <f t="shared" si="24"/>
        <v>0</v>
      </c>
      <c r="V186" s="38">
        <f t="shared" si="25"/>
        <v>0</v>
      </c>
      <c r="W186" s="38">
        <f t="shared" si="32"/>
        <v>118881000</v>
      </c>
      <c r="X186" s="15">
        <v>44088</v>
      </c>
      <c r="Y186" s="15">
        <v>44196</v>
      </c>
      <c r="Z186" s="15">
        <v>44196</v>
      </c>
      <c r="AA186" s="37">
        <f t="shared" si="29"/>
        <v>0</v>
      </c>
      <c r="AB186" s="13">
        <f t="shared" si="26"/>
        <v>79</v>
      </c>
      <c r="AC186" s="13">
        <f t="shared" si="27"/>
        <v>3</v>
      </c>
      <c r="AD186" s="19">
        <v>44089</v>
      </c>
      <c r="AE186" s="13">
        <f t="shared" si="28"/>
        <v>3</v>
      </c>
      <c r="AF186" s="19"/>
      <c r="AG186" s="13">
        <v>82320</v>
      </c>
      <c r="AH186" s="7">
        <v>2744</v>
      </c>
      <c r="AI186" s="14">
        <v>292620</v>
      </c>
      <c r="AJ186" s="17">
        <v>44088</v>
      </c>
      <c r="AK186" s="9" t="s">
        <v>1065</v>
      </c>
      <c r="AL186" s="8">
        <v>44088</v>
      </c>
      <c r="AM186" s="17" t="s">
        <v>725</v>
      </c>
      <c r="AN186" s="8"/>
      <c r="AO186" s="8"/>
      <c r="AP186" s="18">
        <v>44089</v>
      </c>
      <c r="AQ186" s="10" t="s">
        <v>179</v>
      </c>
      <c r="AR186" s="9" t="s">
        <v>40</v>
      </c>
    </row>
    <row r="187" spans="1:44" ht="138" customHeight="1" x14ac:dyDescent="0.2">
      <c r="A187" s="2" t="s">
        <v>1236</v>
      </c>
      <c r="B187" s="7" t="s">
        <v>1138</v>
      </c>
      <c r="C187" s="31" t="s">
        <v>851</v>
      </c>
      <c r="D187" s="11" t="s">
        <v>69</v>
      </c>
      <c r="E187" s="32" t="s">
        <v>1250</v>
      </c>
      <c r="F187" s="20" t="s">
        <v>1251</v>
      </c>
      <c r="G187" s="3" t="s">
        <v>436</v>
      </c>
      <c r="H187" s="4" t="s">
        <v>1237</v>
      </c>
      <c r="I187" s="33">
        <v>15000000</v>
      </c>
      <c r="J187" s="38">
        <v>0</v>
      </c>
      <c r="K187" s="38">
        <v>0</v>
      </c>
      <c r="L187" s="38">
        <v>15000000</v>
      </c>
      <c r="M187" s="38"/>
      <c r="N187" s="38"/>
      <c r="O187" s="38"/>
      <c r="P187" s="38"/>
      <c r="Q187" s="38">
        <f t="shared" si="38"/>
        <v>15000000</v>
      </c>
      <c r="R187" s="38">
        <v>0</v>
      </c>
      <c r="S187" s="38">
        <f t="shared" si="30"/>
        <v>15000000</v>
      </c>
      <c r="T187" s="36">
        <f t="shared" si="31"/>
        <v>0</v>
      </c>
      <c r="U187" s="38">
        <f t="shared" si="24"/>
        <v>0</v>
      </c>
      <c r="V187" s="38">
        <f t="shared" si="25"/>
        <v>0</v>
      </c>
      <c r="W187" s="38">
        <f t="shared" si="32"/>
        <v>15000000</v>
      </c>
      <c r="X187" s="15">
        <v>44097</v>
      </c>
      <c r="Y187" s="15">
        <v>44196</v>
      </c>
      <c r="Z187" s="15">
        <v>44196</v>
      </c>
      <c r="AA187" s="37">
        <f>DATEDIF(Y187,Z187,"M")</f>
        <v>0</v>
      </c>
      <c r="AB187" s="13">
        <f t="shared" si="26"/>
        <v>72</v>
      </c>
      <c r="AC187" s="13">
        <f>DATEDIF(X187,Y187,"M")</f>
        <v>3</v>
      </c>
      <c r="AD187" s="19">
        <v>44105</v>
      </c>
      <c r="AE187" s="13">
        <f>DATEDIF(AD187,Y187,"M")</f>
        <v>2</v>
      </c>
      <c r="AF187" s="19"/>
      <c r="AG187" s="13">
        <v>78420</v>
      </c>
      <c r="AH187" s="7">
        <v>2846</v>
      </c>
      <c r="AI187" s="14">
        <v>292920</v>
      </c>
      <c r="AJ187" s="17">
        <v>44088</v>
      </c>
      <c r="AK187" s="9" t="s">
        <v>1238</v>
      </c>
      <c r="AL187" s="8">
        <v>44097</v>
      </c>
      <c r="AM187" s="17" t="s">
        <v>725</v>
      </c>
      <c r="AN187" s="8"/>
      <c r="AO187" s="8"/>
      <c r="AP187" s="18">
        <v>44103</v>
      </c>
      <c r="AQ187" s="10" t="s">
        <v>1157</v>
      </c>
      <c r="AR187" s="9" t="s">
        <v>40</v>
      </c>
    </row>
    <row r="188" spans="1:44" ht="138" customHeight="1" x14ac:dyDescent="0.2">
      <c r="A188" s="2" t="s">
        <v>1239</v>
      </c>
      <c r="B188" s="7" t="s">
        <v>1138</v>
      </c>
      <c r="C188" s="31" t="s">
        <v>911</v>
      </c>
      <c r="D188" s="11" t="s">
        <v>69</v>
      </c>
      <c r="E188" s="32" t="s">
        <v>1252</v>
      </c>
      <c r="F188" s="20" t="s">
        <v>1253</v>
      </c>
      <c r="G188" s="3" t="s">
        <v>1240</v>
      </c>
      <c r="H188" s="4" t="s">
        <v>1241</v>
      </c>
      <c r="I188" s="33">
        <v>35000000</v>
      </c>
      <c r="J188" s="38">
        <v>0</v>
      </c>
      <c r="K188" s="38">
        <v>0</v>
      </c>
      <c r="L188" s="38">
        <v>35000000</v>
      </c>
      <c r="M188" s="38"/>
      <c r="N188" s="38"/>
      <c r="O188" s="38"/>
      <c r="P188" s="38"/>
      <c r="Q188" s="38">
        <f t="shared" si="38"/>
        <v>35000000</v>
      </c>
      <c r="R188" s="38">
        <v>0</v>
      </c>
      <c r="S188" s="38">
        <f t="shared" si="30"/>
        <v>35000000</v>
      </c>
      <c r="T188" s="36">
        <f t="shared" si="31"/>
        <v>0</v>
      </c>
      <c r="U188" s="38">
        <f t="shared" si="24"/>
        <v>0</v>
      </c>
      <c r="V188" s="38">
        <f t="shared" si="25"/>
        <v>0</v>
      </c>
      <c r="W188" s="38">
        <f t="shared" si="32"/>
        <v>35000000</v>
      </c>
      <c r="X188" s="15">
        <v>44092</v>
      </c>
      <c r="Y188" s="15">
        <v>44196</v>
      </c>
      <c r="Z188" s="15">
        <v>44196</v>
      </c>
      <c r="AA188" s="37">
        <f>DATEDIF(Y188,Z188,"M")</f>
        <v>0</v>
      </c>
      <c r="AB188" s="13">
        <f t="shared" si="26"/>
        <v>75</v>
      </c>
      <c r="AC188" s="13">
        <f>DATEDIF(X188,Y188,"M")</f>
        <v>3</v>
      </c>
      <c r="AD188" s="19">
        <v>44105</v>
      </c>
      <c r="AE188" s="13">
        <f>DATEDIF(AD188,Y188,"M")</f>
        <v>2</v>
      </c>
      <c r="AF188" s="19"/>
      <c r="AG188" s="13">
        <v>68720</v>
      </c>
      <c r="AH188" s="7">
        <v>2875</v>
      </c>
      <c r="AI188" s="14">
        <v>295820</v>
      </c>
      <c r="AJ188" s="17">
        <v>44092</v>
      </c>
      <c r="AK188" s="9" t="s">
        <v>1242</v>
      </c>
      <c r="AL188" s="8">
        <v>44092</v>
      </c>
      <c r="AM188" s="17" t="s">
        <v>725</v>
      </c>
      <c r="AN188" s="8"/>
      <c r="AO188" s="8"/>
      <c r="AP188" s="18">
        <v>44103</v>
      </c>
      <c r="AQ188" s="10" t="s">
        <v>1157</v>
      </c>
      <c r="AR188" s="9" t="s">
        <v>40</v>
      </c>
    </row>
    <row r="189" spans="1:44" ht="138" customHeight="1" x14ac:dyDescent="0.2">
      <c r="A189" s="2" t="s">
        <v>1292</v>
      </c>
      <c r="B189" s="7" t="s">
        <v>204</v>
      </c>
      <c r="C189" s="31" t="s">
        <v>228</v>
      </c>
      <c r="D189" s="11" t="s">
        <v>229</v>
      </c>
      <c r="E189" s="32" t="s">
        <v>1353</v>
      </c>
      <c r="F189" s="42" t="s">
        <v>1354</v>
      </c>
      <c r="G189" s="3" t="s">
        <v>1293</v>
      </c>
      <c r="H189" s="4" t="s">
        <v>1294</v>
      </c>
      <c r="I189" s="33">
        <v>364900000</v>
      </c>
      <c r="J189" s="38">
        <v>0</v>
      </c>
      <c r="K189" s="38">
        <v>0</v>
      </c>
      <c r="L189" s="38">
        <v>364900000</v>
      </c>
      <c r="M189" s="38"/>
      <c r="N189" s="38"/>
      <c r="O189" s="38"/>
      <c r="P189" s="38"/>
      <c r="Q189" s="38">
        <f t="shared" si="38"/>
        <v>364900000</v>
      </c>
      <c r="R189" s="38">
        <v>0</v>
      </c>
      <c r="S189" s="38">
        <f t="shared" si="30"/>
        <v>364900000</v>
      </c>
      <c r="T189" s="36">
        <f t="shared" si="31"/>
        <v>0</v>
      </c>
      <c r="U189" s="38">
        <f t="shared" si="24"/>
        <v>0</v>
      </c>
      <c r="V189" s="38">
        <f t="shared" si="25"/>
        <v>0</v>
      </c>
      <c r="W189" s="38">
        <f t="shared" si="32"/>
        <v>364900000</v>
      </c>
      <c r="X189" s="15">
        <v>44091</v>
      </c>
      <c r="Y189" s="15">
        <v>44165</v>
      </c>
      <c r="Z189" s="15">
        <v>44195</v>
      </c>
      <c r="AA189" s="37">
        <f t="shared" ref="AA189" si="39">DATEDIF(Y189,Z189,"M")</f>
        <v>1</v>
      </c>
      <c r="AB189" s="13">
        <f t="shared" si="26"/>
        <v>53</v>
      </c>
      <c r="AC189" s="13">
        <f t="shared" ref="AC189" si="40">DATEDIF(X189,Y189,"M")</f>
        <v>2</v>
      </c>
      <c r="AD189" s="19">
        <v>44091</v>
      </c>
      <c r="AE189" s="13">
        <f t="shared" ref="AE189" si="41">DATEDIF(AD189,Y189,"M")</f>
        <v>2</v>
      </c>
      <c r="AF189" s="15" t="s">
        <v>1428</v>
      </c>
      <c r="AG189" s="13">
        <v>61420</v>
      </c>
      <c r="AH189" s="7">
        <v>2850</v>
      </c>
      <c r="AI189" s="14">
        <v>293520</v>
      </c>
      <c r="AJ189" s="17">
        <v>44090</v>
      </c>
      <c r="AK189" s="9" t="s">
        <v>1295</v>
      </c>
      <c r="AL189" s="8">
        <v>44091</v>
      </c>
      <c r="AM189" s="17" t="s">
        <v>725</v>
      </c>
      <c r="AN189" s="8"/>
      <c r="AO189" s="8"/>
      <c r="AP189" s="18">
        <v>44103</v>
      </c>
      <c r="AQ189" s="10" t="s">
        <v>316</v>
      </c>
      <c r="AR189" s="9" t="s">
        <v>40</v>
      </c>
    </row>
    <row r="190" spans="1:44" ht="138" customHeight="1" x14ac:dyDescent="0.2">
      <c r="A190" s="2" t="s">
        <v>1145</v>
      </c>
      <c r="B190" s="7" t="s">
        <v>1138</v>
      </c>
      <c r="C190" s="31" t="s">
        <v>807</v>
      </c>
      <c r="D190" s="11" t="s">
        <v>169</v>
      </c>
      <c r="E190" s="32" t="s">
        <v>1164</v>
      </c>
      <c r="F190" s="20" t="s">
        <v>1165</v>
      </c>
      <c r="G190" s="3" t="s">
        <v>1146</v>
      </c>
      <c r="H190" s="4" t="s">
        <v>1147</v>
      </c>
      <c r="I190" s="33">
        <v>50000000</v>
      </c>
      <c r="J190" s="38">
        <v>0</v>
      </c>
      <c r="K190" s="38">
        <v>0</v>
      </c>
      <c r="L190" s="38">
        <v>50000000</v>
      </c>
      <c r="M190" s="38"/>
      <c r="N190" s="38"/>
      <c r="O190" s="38"/>
      <c r="P190" s="38"/>
      <c r="Q190" s="38">
        <f>SUM(L190:P190)</f>
        <v>50000000</v>
      </c>
      <c r="R190" s="38">
        <v>0</v>
      </c>
      <c r="S190" s="38">
        <f>L190-R190</f>
        <v>50000000</v>
      </c>
      <c r="T190" s="36">
        <f>R190/L190</f>
        <v>0</v>
      </c>
      <c r="U190" s="38">
        <f t="shared" si="24"/>
        <v>0</v>
      </c>
      <c r="V190" s="38">
        <f t="shared" si="25"/>
        <v>0</v>
      </c>
      <c r="W190" s="38">
        <f>(Q190-R190)-V190</f>
        <v>50000000</v>
      </c>
      <c r="X190" s="15">
        <v>44103</v>
      </c>
      <c r="Y190" s="15">
        <v>44196</v>
      </c>
      <c r="Z190" s="15">
        <v>44196</v>
      </c>
      <c r="AA190" s="37">
        <f>DATEDIF(Y190,Z190,"M")</f>
        <v>0</v>
      </c>
      <c r="AB190" s="13">
        <f>NETWORKDAYS(X190,Y190)</f>
        <v>68</v>
      </c>
      <c r="AC190" s="13">
        <f>DATEDIF(X190,Y190,"M")</f>
        <v>3</v>
      </c>
      <c r="AD190" s="19">
        <v>44103</v>
      </c>
      <c r="AE190" s="13">
        <f>DATEDIF(AD190,Y190,"M")</f>
        <v>3</v>
      </c>
      <c r="AF190" s="19"/>
      <c r="AG190" s="13">
        <v>23920</v>
      </c>
      <c r="AH190" s="7">
        <v>2849</v>
      </c>
      <c r="AI190" s="14">
        <v>293220</v>
      </c>
      <c r="AJ190" s="17">
        <v>44090</v>
      </c>
      <c r="AK190" s="9" t="s">
        <v>1148</v>
      </c>
      <c r="AL190" s="8">
        <v>44103</v>
      </c>
      <c r="AM190" s="17" t="s">
        <v>725</v>
      </c>
      <c r="AN190" s="8"/>
      <c r="AO190" s="8"/>
      <c r="AP190" s="18">
        <v>44111</v>
      </c>
      <c r="AQ190" s="10" t="s">
        <v>850</v>
      </c>
      <c r="AR190" s="9" t="s">
        <v>40</v>
      </c>
    </row>
    <row r="191" spans="1:44" ht="138" customHeight="1" x14ac:dyDescent="0.2">
      <c r="A191" s="2" t="s">
        <v>1288</v>
      </c>
      <c r="B191" s="7" t="s">
        <v>204</v>
      </c>
      <c r="C191" s="31" t="s">
        <v>275</v>
      </c>
      <c r="D191" s="11" t="s">
        <v>229</v>
      </c>
      <c r="E191" s="32" t="s">
        <v>1355</v>
      </c>
      <c r="F191" s="20" t="s">
        <v>1356</v>
      </c>
      <c r="G191" s="3" t="s">
        <v>1289</v>
      </c>
      <c r="H191" s="4" t="s">
        <v>1290</v>
      </c>
      <c r="I191" s="33">
        <v>92999522</v>
      </c>
      <c r="J191" s="38">
        <v>0</v>
      </c>
      <c r="K191" s="38">
        <v>0</v>
      </c>
      <c r="L191" s="38">
        <v>92999522</v>
      </c>
      <c r="M191" s="38"/>
      <c r="N191" s="38"/>
      <c r="O191" s="38"/>
      <c r="P191" s="38"/>
      <c r="Q191" s="38">
        <f t="shared" ref="Q191" si="42">SUM(L191:P191)</f>
        <v>92999522</v>
      </c>
      <c r="R191" s="38">
        <v>0</v>
      </c>
      <c r="S191" s="38">
        <f t="shared" ref="S191" si="43">L191-R191</f>
        <v>92999522</v>
      </c>
      <c r="T191" s="36">
        <f t="shared" ref="T191" si="44">R191/L191</f>
        <v>0</v>
      </c>
      <c r="U191" s="38">
        <f t="shared" si="24"/>
        <v>0</v>
      </c>
      <c r="V191" s="38">
        <f t="shared" si="25"/>
        <v>0</v>
      </c>
      <c r="W191" s="38">
        <f t="shared" ref="W191" si="45">(Q191-R191)-V191</f>
        <v>92999522</v>
      </c>
      <c r="X191" s="15">
        <v>44092</v>
      </c>
      <c r="Y191" s="15">
        <v>44196</v>
      </c>
      <c r="Z191" s="15">
        <v>44196</v>
      </c>
      <c r="AA191" s="37">
        <f t="shared" ref="AA191" si="46">DATEDIF(Y191,Z191,"M")</f>
        <v>0</v>
      </c>
      <c r="AB191" s="13">
        <f t="shared" ref="AB191" si="47">NETWORKDAYS(X191,Y191)</f>
        <v>75</v>
      </c>
      <c r="AC191" s="13">
        <f t="shared" ref="AC191" si="48">DATEDIF(X191,Y191,"M")</f>
        <v>3</v>
      </c>
      <c r="AD191" s="19">
        <v>44104</v>
      </c>
      <c r="AE191" s="13">
        <f t="shared" ref="AE191" si="49">DATEDIF(AD191,Y191,"M")</f>
        <v>3</v>
      </c>
      <c r="AF191" s="19"/>
      <c r="AG191" s="13">
        <v>74820</v>
      </c>
      <c r="AH191" s="7">
        <v>2866</v>
      </c>
      <c r="AI191" s="14">
        <v>295620</v>
      </c>
      <c r="AJ191" s="17">
        <v>44092</v>
      </c>
      <c r="AK191" s="9" t="s">
        <v>1291</v>
      </c>
      <c r="AL191" s="8">
        <v>44092</v>
      </c>
      <c r="AM191" s="17" t="s">
        <v>725</v>
      </c>
      <c r="AN191" s="8"/>
      <c r="AO191" s="8"/>
      <c r="AP191" s="18">
        <v>44103</v>
      </c>
      <c r="AQ191" s="10" t="s">
        <v>396</v>
      </c>
      <c r="AR191" s="9" t="s">
        <v>40</v>
      </c>
    </row>
    <row r="192" spans="1:44" ht="138" customHeight="1" x14ac:dyDescent="0.2">
      <c r="A192" s="2" t="s">
        <v>1186</v>
      </c>
      <c r="B192" s="7" t="s">
        <v>1138</v>
      </c>
      <c r="C192" s="31" t="s">
        <v>889</v>
      </c>
      <c r="D192" s="11" t="s">
        <v>1051</v>
      </c>
      <c r="E192" s="32" t="s">
        <v>1187</v>
      </c>
      <c r="F192" s="20" t="s">
        <v>1188</v>
      </c>
      <c r="G192" s="3" t="s">
        <v>1189</v>
      </c>
      <c r="H192" s="4" t="s">
        <v>1190</v>
      </c>
      <c r="I192" s="33">
        <v>4938500</v>
      </c>
      <c r="J192" s="38">
        <v>0</v>
      </c>
      <c r="K192" s="38">
        <v>0</v>
      </c>
      <c r="L192" s="38">
        <v>4938500</v>
      </c>
      <c r="M192" s="38"/>
      <c r="N192" s="38"/>
      <c r="O192" s="38"/>
      <c r="P192" s="38"/>
      <c r="Q192" s="38">
        <f>SUM(L192:P192)</f>
        <v>4938500</v>
      </c>
      <c r="R192" s="38">
        <v>0</v>
      </c>
      <c r="S192" s="38">
        <f>L192-R192</f>
        <v>4938500</v>
      </c>
      <c r="T192" s="36">
        <f>R192/L192</f>
        <v>0</v>
      </c>
      <c r="U192" s="38">
        <f t="shared" si="24"/>
        <v>0</v>
      </c>
      <c r="V192" s="38">
        <f t="shared" si="25"/>
        <v>0</v>
      </c>
      <c r="W192" s="38">
        <f>(Q192-R192)-V192</f>
        <v>4938500</v>
      </c>
      <c r="X192" s="15">
        <v>44106</v>
      </c>
      <c r="Y192" s="15">
        <v>44196</v>
      </c>
      <c r="Z192" s="15">
        <v>44196</v>
      </c>
      <c r="AA192" s="37">
        <f>DATEDIF(Y192,Z192,"M")</f>
        <v>0</v>
      </c>
      <c r="AB192" s="13">
        <f>NETWORKDAYS(X192,Y192)</f>
        <v>65</v>
      </c>
      <c r="AC192" s="13">
        <f>DATEDIF(X192,Y192,"M")</f>
        <v>2</v>
      </c>
      <c r="AD192" s="19">
        <v>44117</v>
      </c>
      <c r="AE192" s="13">
        <f>DATEDIF(AD192,Y192,"M")</f>
        <v>2</v>
      </c>
      <c r="AF192" s="19"/>
      <c r="AG192" s="13">
        <v>43220</v>
      </c>
      <c r="AH192" s="7">
        <v>2911</v>
      </c>
      <c r="AI192" s="14">
        <v>299420</v>
      </c>
      <c r="AJ192" s="17">
        <v>44105</v>
      </c>
      <c r="AK192" s="9" t="s">
        <v>1191</v>
      </c>
      <c r="AL192" s="8">
        <v>44106</v>
      </c>
      <c r="AM192" s="17" t="s">
        <v>725</v>
      </c>
      <c r="AN192" s="8"/>
      <c r="AO192" s="8"/>
      <c r="AP192" s="18">
        <v>44111</v>
      </c>
      <c r="AQ192" s="10" t="s">
        <v>943</v>
      </c>
      <c r="AR192" s="9" t="s">
        <v>1180</v>
      </c>
    </row>
    <row r="193" spans="1:44" ht="138" customHeight="1" x14ac:dyDescent="0.2">
      <c r="A193" s="2" t="s">
        <v>1232</v>
      </c>
      <c r="B193" s="7" t="s">
        <v>1138</v>
      </c>
      <c r="C193" s="31" t="s">
        <v>915</v>
      </c>
      <c r="D193" s="11" t="s">
        <v>229</v>
      </c>
      <c r="E193" s="32" t="s">
        <v>1254</v>
      </c>
      <c r="F193" s="20" t="s">
        <v>1255</v>
      </c>
      <c r="G193" s="3" t="s">
        <v>1233</v>
      </c>
      <c r="H193" s="4" t="s">
        <v>1234</v>
      </c>
      <c r="I193" s="33">
        <v>21111727</v>
      </c>
      <c r="J193" s="38">
        <v>0</v>
      </c>
      <c r="K193" s="38">
        <v>0</v>
      </c>
      <c r="L193" s="38">
        <v>21111727</v>
      </c>
      <c r="M193" s="38"/>
      <c r="N193" s="38"/>
      <c r="O193" s="38"/>
      <c r="P193" s="38"/>
      <c r="Q193" s="38">
        <f t="shared" ref="Q193" si="50">SUM(L193:P193)</f>
        <v>21111727</v>
      </c>
      <c r="R193" s="38">
        <v>0</v>
      </c>
      <c r="S193" s="38">
        <f t="shared" ref="S193" si="51">L193-R193</f>
        <v>21111727</v>
      </c>
      <c r="T193" s="36">
        <f t="shared" ref="T193" si="52">R193/L193</f>
        <v>0</v>
      </c>
      <c r="U193" s="38">
        <f t="shared" si="24"/>
        <v>0</v>
      </c>
      <c r="V193" s="38">
        <f t="shared" si="25"/>
        <v>0</v>
      </c>
      <c r="W193" s="38">
        <f t="shared" ref="W193" si="53">(Q193-R193)-V193</f>
        <v>21111727</v>
      </c>
      <c r="X193" s="15">
        <v>44092</v>
      </c>
      <c r="Y193" s="15">
        <v>44165</v>
      </c>
      <c r="Z193" s="15">
        <v>44165</v>
      </c>
      <c r="AA193" s="37">
        <f>DATEDIF(Y193,Z193,"M")</f>
        <v>0</v>
      </c>
      <c r="AB193" s="13">
        <f t="shared" ref="AB193" si="54">NETWORKDAYS(X193,Y193)</f>
        <v>52</v>
      </c>
      <c r="AC193" s="13">
        <f>DATEDIF(X193,Y193,"M")</f>
        <v>2</v>
      </c>
      <c r="AD193" s="19">
        <v>44105</v>
      </c>
      <c r="AE193" s="13">
        <f>DATEDIF(AD193,Y193,"M")</f>
        <v>1</v>
      </c>
      <c r="AF193" s="19"/>
      <c r="AG193" s="13">
        <v>79320</v>
      </c>
      <c r="AH193" s="7">
        <v>2874</v>
      </c>
      <c r="AI193" s="14">
        <v>295720</v>
      </c>
      <c r="AJ193" s="17">
        <v>44092</v>
      </c>
      <c r="AK193" s="9" t="s">
        <v>1235</v>
      </c>
      <c r="AL193" s="8">
        <v>44092</v>
      </c>
      <c r="AM193" s="17" t="s">
        <v>725</v>
      </c>
      <c r="AN193" s="8"/>
      <c r="AO193" s="8"/>
      <c r="AP193" s="18">
        <v>44103</v>
      </c>
      <c r="AQ193" s="10" t="s">
        <v>252</v>
      </c>
      <c r="AR193" s="9" t="s">
        <v>117</v>
      </c>
    </row>
    <row r="194" spans="1:44" ht="138" customHeight="1" x14ac:dyDescent="0.2">
      <c r="A194" s="2" t="s">
        <v>1117</v>
      </c>
      <c r="B194" s="7" t="s">
        <v>621</v>
      </c>
      <c r="C194" s="31" t="s">
        <v>389</v>
      </c>
      <c r="D194" s="11" t="s">
        <v>69</v>
      </c>
      <c r="E194" s="32" t="s">
        <v>1135</v>
      </c>
      <c r="F194" s="20" t="s">
        <v>1136</v>
      </c>
      <c r="G194" s="3" t="s">
        <v>979</v>
      </c>
      <c r="H194" s="4" t="s">
        <v>1118</v>
      </c>
      <c r="I194" s="33">
        <v>33850000</v>
      </c>
      <c r="J194" s="38">
        <v>0</v>
      </c>
      <c r="K194" s="38">
        <v>0</v>
      </c>
      <c r="L194" s="38">
        <v>33850000</v>
      </c>
      <c r="M194" s="38"/>
      <c r="N194" s="38"/>
      <c r="O194" s="38"/>
      <c r="P194" s="38"/>
      <c r="Q194" s="38">
        <f t="shared" si="38"/>
        <v>33850000</v>
      </c>
      <c r="R194" s="38">
        <v>0</v>
      </c>
      <c r="S194" s="38">
        <f t="shared" si="30"/>
        <v>33850000</v>
      </c>
      <c r="T194" s="36">
        <f t="shared" si="31"/>
        <v>0</v>
      </c>
      <c r="U194" s="38">
        <f t="shared" si="24"/>
        <v>0</v>
      </c>
      <c r="V194" s="38">
        <f t="shared" si="25"/>
        <v>0</v>
      </c>
      <c r="W194" s="38">
        <f t="shared" si="32"/>
        <v>33850000</v>
      </c>
      <c r="X194" s="15">
        <v>44096</v>
      </c>
      <c r="Y194" s="15">
        <v>44196</v>
      </c>
      <c r="Z194" s="15">
        <v>44196</v>
      </c>
      <c r="AA194" s="37">
        <f t="shared" si="29"/>
        <v>0</v>
      </c>
      <c r="AB194" s="13">
        <f t="shared" si="26"/>
        <v>73</v>
      </c>
      <c r="AC194" s="13">
        <f t="shared" si="27"/>
        <v>3</v>
      </c>
      <c r="AD194" s="19">
        <v>44103</v>
      </c>
      <c r="AE194" s="13">
        <f t="shared" si="28"/>
        <v>3</v>
      </c>
      <c r="AF194" s="19"/>
      <c r="AG194" s="13">
        <v>35720</v>
      </c>
      <c r="AH194" s="7">
        <v>2898</v>
      </c>
      <c r="AI194" s="14">
        <v>298520</v>
      </c>
      <c r="AJ194" s="17">
        <v>44099</v>
      </c>
      <c r="AK194" s="9" t="s">
        <v>1119</v>
      </c>
      <c r="AL194" s="8">
        <v>44098</v>
      </c>
      <c r="AM194" s="17" t="s">
        <v>725</v>
      </c>
      <c r="AN194" s="8"/>
      <c r="AO194" s="8"/>
      <c r="AP194" s="18">
        <v>44105</v>
      </c>
      <c r="AQ194" s="10" t="s">
        <v>188</v>
      </c>
      <c r="AR194" s="9" t="s">
        <v>40</v>
      </c>
    </row>
    <row r="195" spans="1:44" ht="138" customHeight="1" x14ac:dyDescent="0.2">
      <c r="A195" s="2" t="s">
        <v>1137</v>
      </c>
      <c r="B195" s="7" t="s">
        <v>1138</v>
      </c>
      <c r="C195" s="31" t="s">
        <v>762</v>
      </c>
      <c r="D195" s="11" t="s">
        <v>229</v>
      </c>
      <c r="E195" s="32" t="s">
        <v>1162</v>
      </c>
      <c r="F195" s="20" t="s">
        <v>1163</v>
      </c>
      <c r="G195" s="3" t="s">
        <v>1139</v>
      </c>
      <c r="H195" s="4" t="s">
        <v>1140</v>
      </c>
      <c r="I195" s="33">
        <v>41972680</v>
      </c>
      <c r="J195" s="38">
        <v>0</v>
      </c>
      <c r="K195" s="38">
        <v>0</v>
      </c>
      <c r="L195" s="38">
        <v>41972680</v>
      </c>
      <c r="M195" s="38"/>
      <c r="N195" s="38"/>
      <c r="O195" s="38"/>
      <c r="P195" s="38"/>
      <c r="Q195" s="38">
        <f t="shared" si="38"/>
        <v>41972680</v>
      </c>
      <c r="R195" s="38">
        <v>0</v>
      </c>
      <c r="S195" s="38">
        <f t="shared" si="30"/>
        <v>41972680</v>
      </c>
      <c r="T195" s="36">
        <f t="shared" si="31"/>
        <v>0</v>
      </c>
      <c r="U195" s="38">
        <f t="shared" ref="U195:U246" si="55">R195/AC195</f>
        <v>0</v>
      </c>
      <c r="V195" s="38">
        <f t="shared" ref="V195:V237" si="56">U195*AE195</f>
        <v>0</v>
      </c>
      <c r="W195" s="38">
        <f t="shared" si="32"/>
        <v>41972680</v>
      </c>
      <c r="X195" s="15">
        <v>44103</v>
      </c>
      <c r="Y195" s="15">
        <v>44135</v>
      </c>
      <c r="Z195" s="15">
        <v>44165</v>
      </c>
      <c r="AA195" s="37">
        <f>DATEDIF(Y195,Z195,"M")</f>
        <v>0</v>
      </c>
      <c r="AB195" s="13">
        <f t="shared" ref="AB195:AB237" si="57">NETWORKDAYS(X195,Y195)</f>
        <v>24</v>
      </c>
      <c r="AC195" s="13">
        <f>DATEDIF(X195,Y195,"M")</f>
        <v>1</v>
      </c>
      <c r="AD195" s="19">
        <v>44103</v>
      </c>
      <c r="AE195" s="13">
        <f>DATEDIF(AD195,Y195,"M")</f>
        <v>1</v>
      </c>
      <c r="AF195" s="15" t="s">
        <v>1346</v>
      </c>
      <c r="AG195" s="13">
        <v>36120</v>
      </c>
      <c r="AH195" s="7">
        <v>2917</v>
      </c>
      <c r="AI195" s="14">
        <v>300720</v>
      </c>
      <c r="AJ195" s="17">
        <v>44106</v>
      </c>
      <c r="AK195" s="9" t="s">
        <v>1141</v>
      </c>
      <c r="AL195" s="8">
        <v>44103</v>
      </c>
      <c r="AM195" s="17" t="s">
        <v>725</v>
      </c>
      <c r="AN195" s="8"/>
      <c r="AO195" s="8"/>
      <c r="AP195" s="18">
        <v>44111</v>
      </c>
      <c r="AQ195" s="10" t="s">
        <v>1112</v>
      </c>
      <c r="AR195" s="9" t="s">
        <v>117</v>
      </c>
    </row>
    <row r="196" spans="1:44" ht="138" customHeight="1" x14ac:dyDescent="0.2">
      <c r="A196" s="2" t="s">
        <v>1181</v>
      </c>
      <c r="B196" s="7" t="s">
        <v>1138</v>
      </c>
      <c r="C196" s="31" t="s">
        <v>776</v>
      </c>
      <c r="D196" s="11" t="s">
        <v>69</v>
      </c>
      <c r="E196" s="32" t="s">
        <v>1182</v>
      </c>
      <c r="F196" s="20" t="s">
        <v>1183</v>
      </c>
      <c r="G196" s="3" t="s">
        <v>86</v>
      </c>
      <c r="H196" s="4" t="s">
        <v>1184</v>
      </c>
      <c r="I196" s="33">
        <v>47719545</v>
      </c>
      <c r="J196" s="38">
        <v>0</v>
      </c>
      <c r="K196" s="38">
        <v>0</v>
      </c>
      <c r="L196" s="38">
        <v>47719545</v>
      </c>
      <c r="M196" s="38"/>
      <c r="N196" s="38"/>
      <c r="O196" s="38"/>
      <c r="P196" s="38"/>
      <c r="Q196" s="38">
        <f t="shared" si="38"/>
        <v>47719545</v>
      </c>
      <c r="R196" s="38">
        <v>0</v>
      </c>
      <c r="S196" s="38">
        <f t="shared" si="30"/>
        <v>47719545</v>
      </c>
      <c r="T196" s="36">
        <f t="shared" si="31"/>
        <v>0</v>
      </c>
      <c r="U196" s="38">
        <f t="shared" si="55"/>
        <v>0</v>
      </c>
      <c r="V196" s="38">
        <f t="shared" si="56"/>
        <v>0</v>
      </c>
      <c r="W196" s="38">
        <f t="shared" si="32"/>
        <v>47719545</v>
      </c>
      <c r="X196" s="15">
        <v>44098</v>
      </c>
      <c r="Y196" s="15">
        <v>44196</v>
      </c>
      <c r="Z196" s="15">
        <v>44196</v>
      </c>
      <c r="AA196" s="37">
        <f>DATEDIF(Y196,Z196,"M")</f>
        <v>0</v>
      </c>
      <c r="AB196" s="13">
        <f t="shared" si="57"/>
        <v>71</v>
      </c>
      <c r="AC196" s="13">
        <f>DATEDIF(X196,Y196,"M")</f>
        <v>3</v>
      </c>
      <c r="AD196" s="19">
        <v>44117</v>
      </c>
      <c r="AE196" s="13">
        <f>DATEDIF(AD196,Y196,"M")</f>
        <v>2</v>
      </c>
      <c r="AF196" s="19"/>
      <c r="AG196" s="13">
        <v>45420</v>
      </c>
      <c r="AH196" s="7">
        <v>2899</v>
      </c>
      <c r="AI196" s="14">
        <v>298620</v>
      </c>
      <c r="AJ196" s="17">
        <v>44099</v>
      </c>
      <c r="AK196" s="9" t="s">
        <v>1185</v>
      </c>
      <c r="AL196" s="8">
        <v>44098</v>
      </c>
      <c r="AM196" s="17" t="s">
        <v>725</v>
      </c>
      <c r="AN196" s="8"/>
      <c r="AO196" s="8"/>
      <c r="AP196" s="18">
        <v>44106</v>
      </c>
      <c r="AQ196" s="10" t="s">
        <v>1062</v>
      </c>
      <c r="AR196" s="9" t="s">
        <v>40</v>
      </c>
    </row>
    <row r="197" spans="1:44" ht="138" customHeight="1" x14ac:dyDescent="0.2">
      <c r="A197" s="2" t="s">
        <v>1219</v>
      </c>
      <c r="B197" s="7" t="s">
        <v>1138</v>
      </c>
      <c r="C197" s="31" t="s">
        <v>652</v>
      </c>
      <c r="D197" s="11" t="s">
        <v>229</v>
      </c>
      <c r="E197" s="32" t="s">
        <v>1256</v>
      </c>
      <c r="F197" s="20" t="s">
        <v>1257</v>
      </c>
      <c r="G197" s="3" t="s">
        <v>1220</v>
      </c>
      <c r="H197" s="4" t="s">
        <v>1221</v>
      </c>
      <c r="I197" s="33">
        <v>5645533</v>
      </c>
      <c r="J197" s="38">
        <v>0</v>
      </c>
      <c r="K197" s="38">
        <v>0</v>
      </c>
      <c r="L197" s="38">
        <v>5645533</v>
      </c>
      <c r="M197" s="38"/>
      <c r="N197" s="38"/>
      <c r="O197" s="38"/>
      <c r="P197" s="38"/>
      <c r="Q197" s="38">
        <f t="shared" si="38"/>
        <v>5645533</v>
      </c>
      <c r="R197" s="38">
        <v>0</v>
      </c>
      <c r="S197" s="38">
        <f t="shared" ref="S197:S237" si="58">L197-R197</f>
        <v>5645533</v>
      </c>
      <c r="T197" s="36">
        <f t="shared" ref="T197:T237" si="59">R197/L197</f>
        <v>0</v>
      </c>
      <c r="U197" s="38" t="e">
        <f t="shared" si="55"/>
        <v>#DIV/0!</v>
      </c>
      <c r="V197" s="38" t="e">
        <f t="shared" si="56"/>
        <v>#DIV/0!</v>
      </c>
      <c r="W197" s="38" t="e">
        <f t="shared" ref="W197:W237" si="60">(Q197-R197)-V197</f>
        <v>#DIV/0!</v>
      </c>
      <c r="X197" s="15">
        <v>44120</v>
      </c>
      <c r="Y197" s="15">
        <v>44135</v>
      </c>
      <c r="Z197" s="15">
        <v>44159</v>
      </c>
      <c r="AA197" s="37">
        <f>DATEDIF(Y197,Z197,"M")</f>
        <v>0</v>
      </c>
      <c r="AB197" s="13">
        <f t="shared" si="57"/>
        <v>11</v>
      </c>
      <c r="AC197" s="13">
        <f>DATEDIF(X197,Y197,"M")</f>
        <v>0</v>
      </c>
      <c r="AD197" s="19">
        <v>44105</v>
      </c>
      <c r="AE197" s="13">
        <f>DATEDIF(AD197,Y197,"M")</f>
        <v>0</v>
      </c>
      <c r="AF197" s="15" t="s">
        <v>1381</v>
      </c>
      <c r="AG197" s="13">
        <v>73420</v>
      </c>
      <c r="AH197" s="7">
        <v>3097</v>
      </c>
      <c r="AI197" s="14">
        <v>318120</v>
      </c>
      <c r="AJ197" s="17">
        <v>44124</v>
      </c>
      <c r="AK197" s="9" t="s">
        <v>1222</v>
      </c>
      <c r="AL197" s="8">
        <v>44123</v>
      </c>
      <c r="AM197" s="17" t="s">
        <v>725</v>
      </c>
      <c r="AN197" s="8"/>
      <c r="AO197" s="8"/>
      <c r="AP197" s="18">
        <v>44125</v>
      </c>
      <c r="AQ197" s="10" t="s">
        <v>1223</v>
      </c>
      <c r="AR197" s="9" t="s">
        <v>1180</v>
      </c>
    </row>
    <row r="198" spans="1:44" ht="138" customHeight="1" x14ac:dyDescent="0.2">
      <c r="A198" s="2" t="s">
        <v>1153</v>
      </c>
      <c r="B198" s="7" t="s">
        <v>845</v>
      </c>
      <c r="C198" s="31" t="s">
        <v>270</v>
      </c>
      <c r="D198" s="11" t="s">
        <v>69</v>
      </c>
      <c r="E198" s="32" t="s">
        <v>1158</v>
      </c>
      <c r="F198" s="20" t="s">
        <v>1159</v>
      </c>
      <c r="G198" s="3" t="s">
        <v>1154</v>
      </c>
      <c r="H198" s="4" t="s">
        <v>1155</v>
      </c>
      <c r="I198" s="33">
        <v>25000000</v>
      </c>
      <c r="J198" s="38">
        <v>0</v>
      </c>
      <c r="K198" s="38">
        <v>0</v>
      </c>
      <c r="L198" s="38">
        <v>25000000</v>
      </c>
      <c r="M198" s="38"/>
      <c r="N198" s="38"/>
      <c r="O198" s="38"/>
      <c r="P198" s="38"/>
      <c r="Q198" s="38">
        <f t="shared" si="38"/>
        <v>25000000</v>
      </c>
      <c r="R198" s="38">
        <v>0</v>
      </c>
      <c r="S198" s="38">
        <f t="shared" si="58"/>
        <v>25000000</v>
      </c>
      <c r="T198" s="36">
        <f t="shared" si="59"/>
        <v>0</v>
      </c>
      <c r="U198" s="38">
        <f t="shared" si="55"/>
        <v>0</v>
      </c>
      <c r="V198" s="38">
        <f t="shared" si="56"/>
        <v>0</v>
      </c>
      <c r="W198" s="38">
        <f t="shared" si="60"/>
        <v>25000000</v>
      </c>
      <c r="X198" s="15">
        <v>44110</v>
      </c>
      <c r="Y198" s="15">
        <v>44196</v>
      </c>
      <c r="Z198" s="15">
        <v>44196</v>
      </c>
      <c r="AA198" s="37">
        <f>DATEDIF(Y198,Z198,"M")</f>
        <v>0</v>
      </c>
      <c r="AB198" s="13">
        <f t="shared" si="57"/>
        <v>63</v>
      </c>
      <c r="AC198" s="13">
        <f>DATEDIF(X198,Y198,"M")</f>
        <v>2</v>
      </c>
      <c r="AD198" s="19">
        <v>44117</v>
      </c>
      <c r="AE198" s="13">
        <f>DATEDIF(AD198,Y198,"M")</f>
        <v>2</v>
      </c>
      <c r="AF198" s="19"/>
      <c r="AG198" s="13">
        <v>56320</v>
      </c>
      <c r="AH198" s="7">
        <v>2910</v>
      </c>
      <c r="AI198" s="14">
        <v>299320</v>
      </c>
      <c r="AJ198" s="17">
        <v>44105</v>
      </c>
      <c r="AK198" s="9" t="s">
        <v>1156</v>
      </c>
      <c r="AL198" s="8">
        <v>44110</v>
      </c>
      <c r="AM198" s="17" t="s">
        <v>725</v>
      </c>
      <c r="AN198" s="8"/>
      <c r="AO198" s="8"/>
      <c r="AP198" s="18">
        <v>44111</v>
      </c>
      <c r="AQ198" s="10" t="s">
        <v>1157</v>
      </c>
      <c r="AR198" s="9" t="s">
        <v>40</v>
      </c>
    </row>
    <row r="199" spans="1:44" ht="138" customHeight="1" x14ac:dyDescent="0.2">
      <c r="A199" s="2" t="s">
        <v>1100</v>
      </c>
      <c r="B199" s="7" t="s">
        <v>621</v>
      </c>
      <c r="C199" s="31" t="s">
        <v>894</v>
      </c>
      <c r="D199" s="11" t="s">
        <v>229</v>
      </c>
      <c r="E199" s="32" t="s">
        <v>1124</v>
      </c>
      <c r="F199" s="20" t="s">
        <v>1130</v>
      </c>
      <c r="G199" s="3" t="s">
        <v>1009</v>
      </c>
      <c r="H199" s="4" t="s">
        <v>1101</v>
      </c>
      <c r="I199" s="33">
        <v>18878112</v>
      </c>
      <c r="J199" s="38">
        <v>0</v>
      </c>
      <c r="K199" s="38">
        <v>0</v>
      </c>
      <c r="L199" s="38">
        <v>18878112</v>
      </c>
      <c r="M199" s="38"/>
      <c r="N199" s="38"/>
      <c r="O199" s="38"/>
      <c r="P199" s="38"/>
      <c r="Q199" s="38">
        <f t="shared" si="38"/>
        <v>18878112</v>
      </c>
      <c r="R199" s="38">
        <v>0</v>
      </c>
      <c r="S199" s="38">
        <f t="shared" si="58"/>
        <v>18878112</v>
      </c>
      <c r="T199" s="36">
        <f t="shared" si="59"/>
        <v>0</v>
      </c>
      <c r="U199" s="38">
        <f t="shared" si="55"/>
        <v>0</v>
      </c>
      <c r="V199" s="38">
        <f t="shared" si="56"/>
        <v>0</v>
      </c>
      <c r="W199" s="38">
        <f t="shared" si="60"/>
        <v>18878112</v>
      </c>
      <c r="X199" s="15">
        <v>44098</v>
      </c>
      <c r="Y199" s="15">
        <v>44135</v>
      </c>
      <c r="Z199" s="15">
        <v>44135</v>
      </c>
      <c r="AA199" s="37">
        <f t="shared" si="29"/>
        <v>0</v>
      </c>
      <c r="AB199" s="13">
        <f t="shared" si="57"/>
        <v>27</v>
      </c>
      <c r="AC199" s="13">
        <f t="shared" ref="AC199:AC240" si="61">DATEDIF(X199,Y199,"M")</f>
        <v>1</v>
      </c>
      <c r="AD199" s="19">
        <v>44103</v>
      </c>
      <c r="AE199" s="13">
        <f t="shared" ref="AE199:AE240" si="62">DATEDIF(AD199,Y199,"M")</f>
        <v>1</v>
      </c>
      <c r="AF199" s="19"/>
      <c r="AG199" s="13">
        <v>76120</v>
      </c>
      <c r="AH199" s="7">
        <v>2893</v>
      </c>
      <c r="AI199" s="14">
        <v>297620</v>
      </c>
      <c r="AJ199" s="17">
        <v>44098</v>
      </c>
      <c r="AK199" s="9" t="s">
        <v>1102</v>
      </c>
      <c r="AL199" s="8">
        <v>44098</v>
      </c>
      <c r="AM199" s="17" t="s">
        <v>724</v>
      </c>
      <c r="AN199" s="9" t="s">
        <v>1451</v>
      </c>
      <c r="AO199" s="8"/>
      <c r="AP199" s="18">
        <v>44099</v>
      </c>
      <c r="AQ199" s="10" t="s">
        <v>1103</v>
      </c>
      <c r="AR199" s="9" t="s">
        <v>75</v>
      </c>
    </row>
    <row r="200" spans="1:44" ht="138" customHeight="1" x14ac:dyDescent="0.2">
      <c r="A200" s="2" t="s">
        <v>1243</v>
      </c>
      <c r="B200" s="7" t="s">
        <v>845</v>
      </c>
      <c r="C200" s="31" t="s">
        <v>306</v>
      </c>
      <c r="D200" s="11" t="s">
        <v>229</v>
      </c>
      <c r="E200" s="32" t="s">
        <v>1258</v>
      </c>
      <c r="F200" s="20" t="s">
        <v>1259</v>
      </c>
      <c r="G200" s="3" t="s">
        <v>1244</v>
      </c>
      <c r="H200" s="4" t="s">
        <v>1245</v>
      </c>
      <c r="I200" s="33">
        <v>33652010</v>
      </c>
      <c r="J200" s="38">
        <v>0</v>
      </c>
      <c r="K200" s="38">
        <v>0</v>
      </c>
      <c r="L200" s="38">
        <v>33652010</v>
      </c>
      <c r="M200" s="38"/>
      <c r="N200" s="38"/>
      <c r="O200" s="38"/>
      <c r="P200" s="38"/>
      <c r="Q200" s="38">
        <f t="shared" si="38"/>
        <v>33652010</v>
      </c>
      <c r="R200" s="38">
        <v>0</v>
      </c>
      <c r="S200" s="38">
        <f t="shared" si="58"/>
        <v>33652010</v>
      </c>
      <c r="T200" s="36">
        <f t="shared" si="59"/>
        <v>0</v>
      </c>
      <c r="U200" s="38">
        <f t="shared" si="55"/>
        <v>0</v>
      </c>
      <c r="V200" s="38">
        <f t="shared" si="56"/>
        <v>0</v>
      </c>
      <c r="W200" s="38">
        <f t="shared" si="60"/>
        <v>33652010</v>
      </c>
      <c r="X200" s="15">
        <v>44110</v>
      </c>
      <c r="Y200" s="15">
        <v>44196</v>
      </c>
      <c r="Z200" s="15">
        <v>44196</v>
      </c>
      <c r="AA200" s="37">
        <f>DATEDIF(Y200,Z200,"M")</f>
        <v>0</v>
      </c>
      <c r="AB200" s="13">
        <f t="shared" si="57"/>
        <v>63</v>
      </c>
      <c r="AC200" s="13">
        <f>DATEDIF(X200,Y200,"M")</f>
        <v>2</v>
      </c>
      <c r="AD200" s="19">
        <v>44105</v>
      </c>
      <c r="AE200" s="13">
        <f>DATEDIF(AD200,Y200,"M")</f>
        <v>2</v>
      </c>
      <c r="AF200" s="19"/>
      <c r="AG200" s="13">
        <v>67420</v>
      </c>
      <c r="AH200" s="7">
        <v>2926</v>
      </c>
      <c r="AI200" s="14">
        <v>300820</v>
      </c>
      <c r="AJ200" s="17">
        <v>44106</v>
      </c>
      <c r="AK200" s="9" t="s">
        <v>1246</v>
      </c>
      <c r="AL200" s="8">
        <v>44110</v>
      </c>
      <c r="AM200" s="17" t="s">
        <v>725</v>
      </c>
      <c r="AN200" s="8"/>
      <c r="AO200" s="8"/>
      <c r="AP200" s="18">
        <v>44124</v>
      </c>
      <c r="AQ200" s="10" t="s">
        <v>1247</v>
      </c>
      <c r="AR200" s="9" t="s">
        <v>117</v>
      </c>
    </row>
    <row r="201" spans="1:44" ht="138" customHeight="1" x14ac:dyDescent="0.2">
      <c r="A201" s="2" t="s">
        <v>1284</v>
      </c>
      <c r="B201" s="7" t="s">
        <v>204</v>
      </c>
      <c r="C201" s="31" t="s">
        <v>322</v>
      </c>
      <c r="D201" s="11" t="s">
        <v>229</v>
      </c>
      <c r="E201" s="32" t="s">
        <v>1357</v>
      </c>
      <c r="F201" s="20" t="s">
        <v>1358</v>
      </c>
      <c r="G201" s="3" t="s">
        <v>1285</v>
      </c>
      <c r="H201" s="4" t="s">
        <v>1286</v>
      </c>
      <c r="I201" s="33">
        <v>71948016</v>
      </c>
      <c r="J201" s="38">
        <v>0</v>
      </c>
      <c r="K201" s="38">
        <v>0</v>
      </c>
      <c r="L201" s="38">
        <v>71948016</v>
      </c>
      <c r="M201" s="38"/>
      <c r="N201" s="38"/>
      <c r="O201" s="38"/>
      <c r="P201" s="38"/>
      <c r="Q201" s="38">
        <f t="shared" si="38"/>
        <v>71948016</v>
      </c>
      <c r="R201" s="38">
        <v>0</v>
      </c>
      <c r="S201" s="38">
        <f t="shared" si="58"/>
        <v>71948016</v>
      </c>
      <c r="T201" s="36">
        <f t="shared" si="59"/>
        <v>0</v>
      </c>
      <c r="U201" s="38">
        <f t="shared" si="55"/>
        <v>0</v>
      </c>
      <c r="V201" s="38">
        <f t="shared" si="56"/>
        <v>0</v>
      </c>
      <c r="W201" s="38">
        <f t="shared" si="60"/>
        <v>71948016</v>
      </c>
      <c r="X201" s="15">
        <v>44098</v>
      </c>
      <c r="Y201" s="15">
        <v>44196</v>
      </c>
      <c r="Z201" s="15">
        <v>44196</v>
      </c>
      <c r="AA201" s="37">
        <f t="shared" ref="AA201:AA202" si="63">DATEDIF(Y201,Z201,"M")</f>
        <v>0</v>
      </c>
      <c r="AB201" s="13">
        <f t="shared" si="57"/>
        <v>71</v>
      </c>
      <c r="AC201" s="13">
        <f t="shared" ref="AC201:AC202" si="64">DATEDIF(X201,Y201,"M")</f>
        <v>3</v>
      </c>
      <c r="AD201" s="19">
        <v>44104</v>
      </c>
      <c r="AE201" s="13">
        <f t="shared" ref="AE201:AE202" si="65">DATEDIF(AD201,Y201,"M")</f>
        <v>3</v>
      </c>
      <c r="AF201" s="19"/>
      <c r="AG201" s="13">
        <v>74120</v>
      </c>
      <c r="AH201" s="7">
        <v>2882</v>
      </c>
      <c r="AI201" s="14">
        <v>296620</v>
      </c>
      <c r="AJ201" s="17">
        <v>44096</v>
      </c>
      <c r="AK201" s="9" t="s">
        <v>1287</v>
      </c>
      <c r="AL201" s="8">
        <v>44097</v>
      </c>
      <c r="AM201" s="17" t="s">
        <v>725</v>
      </c>
      <c r="AN201" s="8"/>
      <c r="AO201" s="8"/>
      <c r="AP201" s="18">
        <v>44104</v>
      </c>
      <c r="AQ201" s="10" t="s">
        <v>396</v>
      </c>
      <c r="AR201" s="9" t="s">
        <v>40</v>
      </c>
    </row>
    <row r="202" spans="1:44" ht="138" customHeight="1" x14ac:dyDescent="0.2">
      <c r="A202" s="2" t="s">
        <v>1192</v>
      </c>
      <c r="B202" s="7" t="s">
        <v>621</v>
      </c>
      <c r="C202" s="31" t="s">
        <v>1193</v>
      </c>
      <c r="D202" s="11" t="s">
        <v>229</v>
      </c>
      <c r="E202" s="32" t="s">
        <v>1194</v>
      </c>
      <c r="F202" s="20" t="s">
        <v>1195</v>
      </c>
      <c r="G202" s="3" t="s">
        <v>1196</v>
      </c>
      <c r="H202" s="4" t="s">
        <v>1197</v>
      </c>
      <c r="I202" s="33">
        <v>15452150</v>
      </c>
      <c r="J202" s="38">
        <v>0</v>
      </c>
      <c r="K202" s="38">
        <v>0</v>
      </c>
      <c r="L202" s="38">
        <v>15452150</v>
      </c>
      <c r="M202" s="38"/>
      <c r="N202" s="38"/>
      <c r="O202" s="38"/>
      <c r="P202" s="38"/>
      <c r="Q202" s="38">
        <f t="shared" si="38"/>
        <v>15452150</v>
      </c>
      <c r="R202" s="38">
        <v>0</v>
      </c>
      <c r="S202" s="38">
        <f t="shared" si="58"/>
        <v>15452150</v>
      </c>
      <c r="T202" s="36">
        <f t="shared" si="59"/>
        <v>0</v>
      </c>
      <c r="U202" s="38">
        <f t="shared" si="55"/>
        <v>0</v>
      </c>
      <c r="V202" s="38">
        <f t="shared" si="56"/>
        <v>0</v>
      </c>
      <c r="W202" s="38">
        <f t="shared" si="60"/>
        <v>15452150</v>
      </c>
      <c r="X202" s="15">
        <v>44096</v>
      </c>
      <c r="Y202" s="15">
        <v>44135</v>
      </c>
      <c r="Z202" s="15">
        <v>44135</v>
      </c>
      <c r="AA202" s="37">
        <f t="shared" si="63"/>
        <v>0</v>
      </c>
      <c r="AB202" s="13">
        <f t="shared" si="57"/>
        <v>29</v>
      </c>
      <c r="AC202" s="13">
        <f t="shared" si="64"/>
        <v>1</v>
      </c>
      <c r="AD202" s="19">
        <v>44117</v>
      </c>
      <c r="AE202" s="13">
        <f t="shared" si="65"/>
        <v>0</v>
      </c>
      <c r="AF202" s="19"/>
      <c r="AG202" s="13">
        <v>73820</v>
      </c>
      <c r="AH202" s="7">
        <v>2908</v>
      </c>
      <c r="AI202" s="14">
        <v>299220</v>
      </c>
      <c r="AJ202" s="17">
        <v>44104</v>
      </c>
      <c r="AK202" s="9" t="s">
        <v>1198</v>
      </c>
      <c r="AL202" s="8">
        <v>44102</v>
      </c>
      <c r="AM202" s="17" t="s">
        <v>724</v>
      </c>
      <c r="AN202" s="9" t="s">
        <v>1451</v>
      </c>
      <c r="AO202" s="8"/>
      <c r="AP202" s="18">
        <v>44106</v>
      </c>
      <c r="AQ202" s="10" t="s">
        <v>1199</v>
      </c>
      <c r="AR202" s="9" t="s">
        <v>40</v>
      </c>
    </row>
    <row r="203" spans="1:44" ht="138" customHeight="1" x14ac:dyDescent="0.2">
      <c r="A203" s="2" t="s">
        <v>1113</v>
      </c>
      <c r="B203" s="7" t="s">
        <v>621</v>
      </c>
      <c r="C203" s="31" t="s">
        <v>749</v>
      </c>
      <c r="D203" s="11" t="s">
        <v>229</v>
      </c>
      <c r="E203" s="32" t="s">
        <v>1123</v>
      </c>
      <c r="F203" s="20" t="s">
        <v>1129</v>
      </c>
      <c r="G203" s="3" t="s">
        <v>1114</v>
      </c>
      <c r="H203" s="4" t="s">
        <v>1115</v>
      </c>
      <c r="I203" s="33">
        <v>5645969</v>
      </c>
      <c r="J203" s="38">
        <v>0</v>
      </c>
      <c r="K203" s="38">
        <v>0</v>
      </c>
      <c r="L203" s="38">
        <v>5645969</v>
      </c>
      <c r="M203" s="38"/>
      <c r="N203" s="38"/>
      <c r="O203" s="38"/>
      <c r="P203" s="38"/>
      <c r="Q203" s="38">
        <f t="shared" si="38"/>
        <v>5645969</v>
      </c>
      <c r="R203" s="38">
        <v>0</v>
      </c>
      <c r="S203" s="38">
        <f t="shared" si="58"/>
        <v>5645969</v>
      </c>
      <c r="T203" s="36">
        <f t="shared" si="59"/>
        <v>0</v>
      </c>
      <c r="U203" s="38">
        <f t="shared" si="55"/>
        <v>0</v>
      </c>
      <c r="V203" s="38">
        <f t="shared" si="56"/>
        <v>0</v>
      </c>
      <c r="W203" s="38">
        <f t="shared" si="60"/>
        <v>5645969</v>
      </c>
      <c r="X203" s="15">
        <v>44098</v>
      </c>
      <c r="Y203" s="15">
        <v>44135</v>
      </c>
      <c r="Z203" s="15">
        <v>44135</v>
      </c>
      <c r="AA203" s="37">
        <f t="shared" si="29"/>
        <v>0</v>
      </c>
      <c r="AB203" s="13">
        <f t="shared" si="57"/>
        <v>27</v>
      </c>
      <c r="AC203" s="13">
        <f t="shared" si="61"/>
        <v>1</v>
      </c>
      <c r="AD203" s="19">
        <v>44103</v>
      </c>
      <c r="AE203" s="13">
        <f t="shared" si="62"/>
        <v>1</v>
      </c>
      <c r="AF203" s="19"/>
      <c r="AG203" s="13">
        <v>15520</v>
      </c>
      <c r="AH203" s="7">
        <v>2907</v>
      </c>
      <c r="AI203" s="14">
        <v>299020</v>
      </c>
      <c r="AJ203" s="17">
        <v>44103</v>
      </c>
      <c r="AK203" s="9" t="s">
        <v>1116</v>
      </c>
      <c r="AL203" s="8">
        <v>44099</v>
      </c>
      <c r="AM203" s="17" t="s">
        <v>724</v>
      </c>
      <c r="AN203" s="9" t="s">
        <v>1451</v>
      </c>
      <c r="AO203" s="8"/>
      <c r="AP203" s="18">
        <v>44105</v>
      </c>
      <c r="AQ203" s="10" t="s">
        <v>124</v>
      </c>
      <c r="AR203" s="9" t="s">
        <v>40</v>
      </c>
    </row>
    <row r="204" spans="1:44" ht="138" customHeight="1" x14ac:dyDescent="0.2">
      <c r="A204" s="2" t="s">
        <v>1296</v>
      </c>
      <c r="B204" s="7" t="s">
        <v>204</v>
      </c>
      <c r="C204" s="31" t="s">
        <v>302</v>
      </c>
      <c r="D204" s="11" t="s">
        <v>69</v>
      </c>
      <c r="E204" s="32" t="s">
        <v>1359</v>
      </c>
      <c r="F204" s="20" t="s">
        <v>1360</v>
      </c>
      <c r="G204" s="3" t="s">
        <v>1297</v>
      </c>
      <c r="H204" s="4" t="s">
        <v>1298</v>
      </c>
      <c r="I204" s="33">
        <v>95000000</v>
      </c>
      <c r="J204" s="38">
        <v>0</v>
      </c>
      <c r="K204" s="38">
        <v>0</v>
      </c>
      <c r="L204" s="38">
        <v>95000000</v>
      </c>
      <c r="M204" s="38"/>
      <c r="N204" s="38"/>
      <c r="O204" s="38"/>
      <c r="P204" s="38"/>
      <c r="Q204" s="38">
        <f t="shared" si="38"/>
        <v>95000000</v>
      </c>
      <c r="R204" s="38">
        <v>0</v>
      </c>
      <c r="S204" s="38">
        <f t="shared" si="58"/>
        <v>95000000</v>
      </c>
      <c r="T204" s="36">
        <f t="shared" si="59"/>
        <v>0</v>
      </c>
      <c r="U204" s="38">
        <f t="shared" si="55"/>
        <v>0</v>
      </c>
      <c r="V204" s="38">
        <f t="shared" si="56"/>
        <v>0</v>
      </c>
      <c r="W204" s="38">
        <f t="shared" si="60"/>
        <v>95000000</v>
      </c>
      <c r="X204" s="15">
        <v>44102</v>
      </c>
      <c r="Y204" s="15">
        <v>44196</v>
      </c>
      <c r="Z204" s="15">
        <v>44196</v>
      </c>
      <c r="AA204" s="37">
        <f t="shared" ref="AA204:AA237" si="66">DATEDIF(Y204,Z204,"M")</f>
        <v>0</v>
      </c>
      <c r="AB204" s="13">
        <f t="shared" si="57"/>
        <v>69</v>
      </c>
      <c r="AC204" s="13">
        <f t="shared" si="61"/>
        <v>3</v>
      </c>
      <c r="AD204" s="19">
        <v>44104</v>
      </c>
      <c r="AE204" s="13">
        <f t="shared" si="62"/>
        <v>3</v>
      </c>
      <c r="AF204" s="19"/>
      <c r="AG204" s="13">
        <v>17220</v>
      </c>
      <c r="AH204" s="7">
        <v>2906</v>
      </c>
      <c r="AI204" s="14">
        <v>298920</v>
      </c>
      <c r="AJ204" s="17">
        <v>44102</v>
      </c>
      <c r="AK204" s="9" t="s">
        <v>1299</v>
      </c>
      <c r="AL204" s="8">
        <v>44097</v>
      </c>
      <c r="AM204" s="17" t="s">
        <v>725</v>
      </c>
      <c r="AN204" s="8"/>
      <c r="AO204" s="8"/>
      <c r="AP204" s="18">
        <v>44105</v>
      </c>
      <c r="AQ204" s="10" t="s">
        <v>95</v>
      </c>
      <c r="AR204" s="9" t="s">
        <v>75</v>
      </c>
    </row>
    <row r="205" spans="1:44" ht="138" customHeight="1" x14ac:dyDescent="0.2">
      <c r="A205" s="2" t="s">
        <v>1200</v>
      </c>
      <c r="B205" s="7" t="s">
        <v>1138</v>
      </c>
      <c r="C205" s="31" t="s">
        <v>879</v>
      </c>
      <c r="D205" s="11" t="s">
        <v>229</v>
      </c>
      <c r="E205" s="32" t="s">
        <v>1260</v>
      </c>
      <c r="F205" s="20" t="s">
        <v>1261</v>
      </c>
      <c r="G205" s="3" t="s">
        <v>1201</v>
      </c>
      <c r="H205" s="4" t="s">
        <v>1202</v>
      </c>
      <c r="I205" s="33">
        <v>778868</v>
      </c>
      <c r="J205" s="38">
        <v>0</v>
      </c>
      <c r="K205" s="38">
        <v>0</v>
      </c>
      <c r="L205" s="38">
        <v>778868</v>
      </c>
      <c r="M205" s="38"/>
      <c r="N205" s="38"/>
      <c r="O205" s="38"/>
      <c r="P205" s="38"/>
      <c r="Q205" s="38">
        <f t="shared" ref="Q205" si="67">SUM(L205:P205)</f>
        <v>778868</v>
      </c>
      <c r="R205" s="38">
        <v>0</v>
      </c>
      <c r="S205" s="38">
        <f t="shared" si="58"/>
        <v>778868</v>
      </c>
      <c r="T205" s="36">
        <f t="shared" si="59"/>
        <v>0</v>
      </c>
      <c r="U205" s="38" t="e">
        <f t="shared" si="55"/>
        <v>#DIV/0!</v>
      </c>
      <c r="V205" s="38" t="e">
        <f t="shared" si="56"/>
        <v>#DIV/0!</v>
      </c>
      <c r="W205" s="38" t="e">
        <f t="shared" si="60"/>
        <v>#DIV/0!</v>
      </c>
      <c r="X205" s="15">
        <v>44105</v>
      </c>
      <c r="Y205" s="15">
        <v>44135</v>
      </c>
      <c r="Z205" s="15">
        <v>44135</v>
      </c>
      <c r="AA205" s="37">
        <f t="shared" si="66"/>
        <v>0</v>
      </c>
      <c r="AB205" s="13">
        <f t="shared" si="57"/>
        <v>22</v>
      </c>
      <c r="AC205" s="13">
        <f t="shared" si="61"/>
        <v>0</v>
      </c>
      <c r="AD205" s="19">
        <v>44105</v>
      </c>
      <c r="AE205" s="13">
        <f t="shared" si="62"/>
        <v>0</v>
      </c>
      <c r="AF205" s="19"/>
      <c r="AG205" s="13">
        <v>62520</v>
      </c>
      <c r="AH205" s="7">
        <v>2915</v>
      </c>
      <c r="AI205" s="14">
        <v>299820</v>
      </c>
      <c r="AJ205" s="17">
        <v>44105</v>
      </c>
      <c r="AK205" s="9" t="s">
        <v>46</v>
      </c>
      <c r="AL205" s="8" t="s">
        <v>46</v>
      </c>
      <c r="AM205" s="17" t="s">
        <v>724</v>
      </c>
      <c r="AN205" s="9"/>
      <c r="AO205" s="8"/>
      <c r="AP205" s="18">
        <v>44111</v>
      </c>
      <c r="AQ205" s="10" t="s">
        <v>1203</v>
      </c>
      <c r="AR205" s="9" t="s">
        <v>1180</v>
      </c>
    </row>
    <row r="206" spans="1:44" ht="138" customHeight="1" x14ac:dyDescent="0.2">
      <c r="A206" s="2" t="s">
        <v>1168</v>
      </c>
      <c r="B206" s="7" t="s">
        <v>1138</v>
      </c>
      <c r="C206" s="31" t="s">
        <v>865</v>
      </c>
      <c r="D206" s="11" t="s">
        <v>169</v>
      </c>
      <c r="E206" s="32" t="s">
        <v>1169</v>
      </c>
      <c r="F206" s="20" t="s">
        <v>1170</v>
      </c>
      <c r="G206" s="3" t="s">
        <v>1171</v>
      </c>
      <c r="H206" s="4" t="s">
        <v>1427</v>
      </c>
      <c r="I206" s="33">
        <v>3109351</v>
      </c>
      <c r="J206" s="38">
        <v>0</v>
      </c>
      <c r="K206" s="38">
        <v>0</v>
      </c>
      <c r="L206" s="38">
        <v>3109351</v>
      </c>
      <c r="M206" s="38"/>
      <c r="N206" s="38"/>
      <c r="O206" s="38"/>
      <c r="P206" s="38"/>
      <c r="Q206" s="38">
        <f t="shared" si="38"/>
        <v>3109351</v>
      </c>
      <c r="R206" s="38">
        <v>0</v>
      </c>
      <c r="S206" s="38">
        <f t="shared" si="58"/>
        <v>3109351</v>
      </c>
      <c r="T206" s="36">
        <f t="shared" si="59"/>
        <v>0</v>
      </c>
      <c r="U206" s="38">
        <f t="shared" si="55"/>
        <v>0</v>
      </c>
      <c r="V206" s="38">
        <f t="shared" si="56"/>
        <v>0</v>
      </c>
      <c r="W206" s="38">
        <f t="shared" si="60"/>
        <v>3109351</v>
      </c>
      <c r="X206" s="15">
        <v>44110</v>
      </c>
      <c r="Y206" s="15">
        <v>44180</v>
      </c>
      <c r="Z206" s="15">
        <v>44180</v>
      </c>
      <c r="AA206" s="37">
        <f t="shared" si="66"/>
        <v>0</v>
      </c>
      <c r="AB206" s="13">
        <f t="shared" si="57"/>
        <v>51</v>
      </c>
      <c r="AC206" s="13">
        <f t="shared" si="61"/>
        <v>2</v>
      </c>
      <c r="AD206" s="19">
        <v>44105</v>
      </c>
      <c r="AE206" s="13">
        <f t="shared" si="62"/>
        <v>2</v>
      </c>
      <c r="AF206" s="19"/>
      <c r="AG206" s="13">
        <v>76020</v>
      </c>
      <c r="AH206" s="7">
        <v>2933</v>
      </c>
      <c r="AI206" s="14">
        <v>301420</v>
      </c>
      <c r="AJ206" s="17">
        <v>44109</v>
      </c>
      <c r="AK206" s="9" t="s">
        <v>1172</v>
      </c>
      <c r="AL206" s="8">
        <v>44110</v>
      </c>
      <c r="AM206" s="17" t="s">
        <v>725</v>
      </c>
      <c r="AN206" s="8"/>
      <c r="AO206" s="8"/>
      <c r="AP206" s="18">
        <v>44111</v>
      </c>
      <c r="AQ206" s="10" t="s">
        <v>39</v>
      </c>
      <c r="AR206" s="9" t="s">
        <v>40</v>
      </c>
    </row>
    <row r="207" spans="1:44" ht="138" customHeight="1" x14ac:dyDescent="0.2">
      <c r="A207" s="2" t="s">
        <v>1149</v>
      </c>
      <c r="B207" s="7" t="s">
        <v>1138</v>
      </c>
      <c r="C207" s="31" t="s">
        <v>855</v>
      </c>
      <c r="D207" s="11" t="s">
        <v>659</v>
      </c>
      <c r="E207" s="32" t="s">
        <v>1160</v>
      </c>
      <c r="F207" s="20" t="s">
        <v>1161</v>
      </c>
      <c r="G207" s="3" t="s">
        <v>1150</v>
      </c>
      <c r="H207" s="4" t="s">
        <v>1151</v>
      </c>
      <c r="I207" s="33">
        <v>48023864</v>
      </c>
      <c r="J207" s="38">
        <v>0</v>
      </c>
      <c r="K207" s="38">
        <v>0</v>
      </c>
      <c r="L207" s="38">
        <v>48023864</v>
      </c>
      <c r="M207" s="38"/>
      <c r="N207" s="38"/>
      <c r="O207" s="38"/>
      <c r="P207" s="38"/>
      <c r="Q207" s="38">
        <f t="shared" si="38"/>
        <v>48023864</v>
      </c>
      <c r="R207" s="38">
        <v>0</v>
      </c>
      <c r="S207" s="38">
        <f t="shared" si="58"/>
        <v>48023864</v>
      </c>
      <c r="T207" s="36">
        <f t="shared" si="59"/>
        <v>0</v>
      </c>
      <c r="U207" s="38">
        <f t="shared" si="55"/>
        <v>0</v>
      </c>
      <c r="V207" s="38">
        <f t="shared" si="56"/>
        <v>0</v>
      </c>
      <c r="W207" s="38">
        <f t="shared" si="60"/>
        <v>48023864</v>
      </c>
      <c r="X207" s="15">
        <v>44109</v>
      </c>
      <c r="Y207" s="15">
        <v>44165</v>
      </c>
      <c r="Z207" s="15">
        <v>44165</v>
      </c>
      <c r="AA207" s="37">
        <f t="shared" si="66"/>
        <v>0</v>
      </c>
      <c r="AB207" s="13">
        <f t="shared" si="57"/>
        <v>41</v>
      </c>
      <c r="AC207" s="13">
        <f t="shared" si="61"/>
        <v>1</v>
      </c>
      <c r="AD207" s="19">
        <v>44105</v>
      </c>
      <c r="AE207" s="13">
        <f t="shared" si="62"/>
        <v>1</v>
      </c>
      <c r="AF207" s="19"/>
      <c r="AG207" s="13">
        <v>89520</v>
      </c>
      <c r="AH207" s="7">
        <v>2930</v>
      </c>
      <c r="AI207" s="14">
        <v>301120</v>
      </c>
      <c r="AJ207" s="17">
        <v>44109</v>
      </c>
      <c r="AK207" s="9" t="s">
        <v>1152</v>
      </c>
      <c r="AL207" s="8">
        <v>44109</v>
      </c>
      <c r="AM207" s="17" t="s">
        <v>725</v>
      </c>
      <c r="AN207" s="8"/>
      <c r="AO207" s="8"/>
      <c r="AP207" s="18">
        <v>44111</v>
      </c>
      <c r="AQ207" s="10" t="s">
        <v>729</v>
      </c>
      <c r="AR207" s="9" t="s">
        <v>40</v>
      </c>
    </row>
    <row r="208" spans="1:44" ht="138" customHeight="1" x14ac:dyDescent="0.2">
      <c r="A208" s="2" t="s">
        <v>1204</v>
      </c>
      <c r="B208" s="7" t="s">
        <v>743</v>
      </c>
      <c r="C208" s="31" t="s">
        <v>408</v>
      </c>
      <c r="D208" s="11" t="s">
        <v>169</v>
      </c>
      <c r="E208" s="32" t="s">
        <v>1262</v>
      </c>
      <c r="F208" s="20" t="s">
        <v>1263</v>
      </c>
      <c r="G208" s="3" t="s">
        <v>1205</v>
      </c>
      <c r="H208" s="4" t="s">
        <v>1206</v>
      </c>
      <c r="I208" s="33">
        <v>354323149</v>
      </c>
      <c r="J208" s="38">
        <v>0</v>
      </c>
      <c r="K208" s="38">
        <v>0</v>
      </c>
      <c r="L208" s="38">
        <v>354323149</v>
      </c>
      <c r="M208" s="38"/>
      <c r="N208" s="38"/>
      <c r="O208" s="38"/>
      <c r="P208" s="38"/>
      <c r="Q208" s="38">
        <f t="shared" si="38"/>
        <v>354323149</v>
      </c>
      <c r="R208" s="38">
        <v>0</v>
      </c>
      <c r="S208" s="38">
        <f t="shared" si="58"/>
        <v>354323149</v>
      </c>
      <c r="T208" s="36">
        <f t="shared" si="59"/>
        <v>0</v>
      </c>
      <c r="U208" s="38">
        <f t="shared" si="55"/>
        <v>0</v>
      </c>
      <c r="V208" s="38">
        <f t="shared" si="56"/>
        <v>0</v>
      </c>
      <c r="W208" s="38">
        <f t="shared" si="60"/>
        <v>354323149</v>
      </c>
      <c r="X208" s="15">
        <v>44111</v>
      </c>
      <c r="Y208" s="15">
        <v>44180</v>
      </c>
      <c r="Z208" s="15">
        <v>44180</v>
      </c>
      <c r="AA208" s="37">
        <f t="shared" si="66"/>
        <v>0</v>
      </c>
      <c r="AB208" s="13">
        <f t="shared" si="57"/>
        <v>50</v>
      </c>
      <c r="AC208" s="13">
        <f t="shared" si="61"/>
        <v>2</v>
      </c>
      <c r="AD208" s="19">
        <v>44105</v>
      </c>
      <c r="AE208" s="13">
        <f t="shared" si="62"/>
        <v>2</v>
      </c>
      <c r="AF208" s="19"/>
      <c r="AG208" s="13">
        <v>65220</v>
      </c>
      <c r="AH208" s="7">
        <v>2932</v>
      </c>
      <c r="AI208" s="14">
        <v>301320</v>
      </c>
      <c r="AJ208" s="17">
        <v>44109</v>
      </c>
      <c r="AK208" s="9" t="s">
        <v>1207</v>
      </c>
      <c r="AL208" s="8">
        <v>44111</v>
      </c>
      <c r="AM208" s="17" t="s">
        <v>725</v>
      </c>
      <c r="AN208" s="8"/>
      <c r="AO208" s="8"/>
      <c r="AP208" s="18">
        <v>44119</v>
      </c>
      <c r="AQ208" s="10" t="s">
        <v>396</v>
      </c>
      <c r="AR208" s="9" t="s">
        <v>40</v>
      </c>
    </row>
    <row r="209" spans="1:44" ht="138" customHeight="1" x14ac:dyDescent="0.2">
      <c r="A209" s="2" t="s">
        <v>1215</v>
      </c>
      <c r="B209" s="7" t="s">
        <v>1138</v>
      </c>
      <c r="C209" s="31" t="s">
        <v>633</v>
      </c>
      <c r="D209" s="11" t="s">
        <v>229</v>
      </c>
      <c r="E209" s="32" t="s">
        <v>1264</v>
      </c>
      <c r="F209" s="20" t="s">
        <v>1265</v>
      </c>
      <c r="G209" s="3" t="s">
        <v>1216</v>
      </c>
      <c r="H209" s="4" t="s">
        <v>1217</v>
      </c>
      <c r="I209" s="33">
        <v>27960000</v>
      </c>
      <c r="J209" s="38">
        <v>0</v>
      </c>
      <c r="K209" s="38">
        <v>0</v>
      </c>
      <c r="L209" s="38">
        <v>27960000</v>
      </c>
      <c r="M209" s="38"/>
      <c r="N209" s="38"/>
      <c r="O209" s="38"/>
      <c r="P209" s="38"/>
      <c r="Q209" s="38">
        <f t="shared" si="38"/>
        <v>27960000</v>
      </c>
      <c r="R209" s="38">
        <v>0</v>
      </c>
      <c r="S209" s="38">
        <f t="shared" si="58"/>
        <v>27960000</v>
      </c>
      <c r="T209" s="36">
        <f t="shared" si="59"/>
        <v>0</v>
      </c>
      <c r="U209" s="38" t="e">
        <f t="shared" si="55"/>
        <v>#DIV/0!</v>
      </c>
      <c r="V209" s="38" t="e">
        <f t="shared" si="56"/>
        <v>#DIV/0!</v>
      </c>
      <c r="W209" s="38" t="e">
        <f t="shared" si="60"/>
        <v>#DIV/0!</v>
      </c>
      <c r="X209" s="15">
        <v>44120</v>
      </c>
      <c r="Y209" s="15">
        <v>44135</v>
      </c>
      <c r="Z209" s="15">
        <v>44135</v>
      </c>
      <c r="AA209" s="37">
        <f t="shared" si="66"/>
        <v>0</v>
      </c>
      <c r="AB209" s="13">
        <f t="shared" si="57"/>
        <v>11</v>
      </c>
      <c r="AC209" s="13">
        <f t="shared" si="61"/>
        <v>0</v>
      </c>
      <c r="AD209" s="19">
        <v>44105</v>
      </c>
      <c r="AE209" s="13">
        <f t="shared" si="62"/>
        <v>0</v>
      </c>
      <c r="AF209" s="19"/>
      <c r="AG209" s="13">
        <v>47620</v>
      </c>
      <c r="AH209" s="7">
        <v>3096</v>
      </c>
      <c r="AI209" s="14">
        <v>318020</v>
      </c>
      <c r="AJ209" s="17">
        <v>44124</v>
      </c>
      <c r="AK209" s="9" t="s">
        <v>1218</v>
      </c>
      <c r="AL209" s="8">
        <v>44123</v>
      </c>
      <c r="AM209" s="17" t="s">
        <v>724</v>
      </c>
      <c r="AN209" s="8"/>
      <c r="AO209" s="8"/>
      <c r="AP209" s="18">
        <v>44125</v>
      </c>
      <c r="AQ209" s="10" t="s">
        <v>407</v>
      </c>
      <c r="AR209" s="9" t="s">
        <v>40</v>
      </c>
    </row>
    <row r="210" spans="1:44" ht="138" customHeight="1" x14ac:dyDescent="0.2">
      <c r="A210" s="2" t="s">
        <v>1173</v>
      </c>
      <c r="B210" s="7" t="s">
        <v>845</v>
      </c>
      <c r="C210" s="31" t="s">
        <v>302</v>
      </c>
      <c r="D210" s="11" t="s">
        <v>132</v>
      </c>
      <c r="E210" s="32" t="s">
        <v>1174</v>
      </c>
      <c r="F210" s="20" t="s">
        <v>1175</v>
      </c>
      <c r="G210" s="3" t="s">
        <v>1176</v>
      </c>
      <c r="H210" s="4" t="s">
        <v>1177</v>
      </c>
      <c r="I210" s="33">
        <v>25585000</v>
      </c>
      <c r="J210" s="38">
        <v>0</v>
      </c>
      <c r="K210" s="38">
        <v>0</v>
      </c>
      <c r="L210" s="38">
        <v>25585000</v>
      </c>
      <c r="M210" s="38"/>
      <c r="N210" s="38"/>
      <c r="O210" s="38"/>
      <c r="P210" s="38"/>
      <c r="Q210" s="38">
        <f t="shared" si="38"/>
        <v>25585000</v>
      </c>
      <c r="R210" s="38">
        <v>0</v>
      </c>
      <c r="S210" s="38">
        <f t="shared" si="58"/>
        <v>25585000</v>
      </c>
      <c r="T210" s="36">
        <f t="shared" si="59"/>
        <v>0</v>
      </c>
      <c r="U210" s="38">
        <f t="shared" si="55"/>
        <v>0</v>
      </c>
      <c r="V210" s="38">
        <f t="shared" si="56"/>
        <v>0</v>
      </c>
      <c r="W210" s="38">
        <f t="shared" si="60"/>
        <v>25585000</v>
      </c>
      <c r="X210" s="15">
        <v>44110</v>
      </c>
      <c r="Y210" s="15">
        <v>44196</v>
      </c>
      <c r="Z210" s="15">
        <v>44196</v>
      </c>
      <c r="AA210" s="37">
        <f t="shared" si="66"/>
        <v>0</v>
      </c>
      <c r="AB210" s="13">
        <f t="shared" si="57"/>
        <v>63</v>
      </c>
      <c r="AC210" s="13">
        <f t="shared" si="61"/>
        <v>2</v>
      </c>
      <c r="AD210" s="19">
        <v>44105</v>
      </c>
      <c r="AE210" s="13">
        <f t="shared" si="62"/>
        <v>2</v>
      </c>
      <c r="AF210" s="19"/>
      <c r="AG210" s="13">
        <v>76420</v>
      </c>
      <c r="AH210" s="7">
        <v>2931</v>
      </c>
      <c r="AI210" s="14">
        <v>301220</v>
      </c>
      <c r="AJ210" s="17">
        <v>44109</v>
      </c>
      <c r="AK210" s="9" t="s">
        <v>1178</v>
      </c>
      <c r="AL210" s="8">
        <v>44110</v>
      </c>
      <c r="AM210" s="17" t="s">
        <v>725</v>
      </c>
      <c r="AN210" s="8"/>
      <c r="AO210" s="8"/>
      <c r="AP210" s="18">
        <v>44111</v>
      </c>
      <c r="AQ210" s="10" t="s">
        <v>1179</v>
      </c>
      <c r="AR210" s="9" t="s">
        <v>1180</v>
      </c>
    </row>
    <row r="211" spans="1:44" ht="138" customHeight="1" x14ac:dyDescent="0.2">
      <c r="A211" s="2" t="s">
        <v>1429</v>
      </c>
      <c r="B211" s="7" t="s">
        <v>1430</v>
      </c>
      <c r="C211" s="31" t="s">
        <v>64</v>
      </c>
      <c r="D211" s="11" t="s">
        <v>229</v>
      </c>
      <c r="E211" s="20" t="s">
        <v>1455</v>
      </c>
      <c r="F211" s="20" t="s">
        <v>1456</v>
      </c>
      <c r="G211" s="3" t="s">
        <v>1431</v>
      </c>
      <c r="H211" s="4" t="s">
        <v>1432</v>
      </c>
      <c r="I211" s="33">
        <v>157080000</v>
      </c>
      <c r="J211" s="38">
        <v>0</v>
      </c>
      <c r="K211" s="38">
        <v>0</v>
      </c>
      <c r="L211" s="38">
        <v>157080000</v>
      </c>
      <c r="M211" s="38"/>
      <c r="N211" s="38"/>
      <c r="O211" s="38"/>
      <c r="P211" s="38"/>
      <c r="Q211" s="38">
        <f t="shared" ref="Q211" si="68">SUM(L211:P211)</f>
        <v>157080000</v>
      </c>
      <c r="R211" s="38">
        <v>0</v>
      </c>
      <c r="S211" s="38">
        <f t="shared" si="58"/>
        <v>157080000</v>
      </c>
      <c r="T211" s="36">
        <f t="shared" si="59"/>
        <v>0</v>
      </c>
      <c r="U211" s="38">
        <f t="shared" si="55"/>
        <v>0</v>
      </c>
      <c r="V211" s="38">
        <f t="shared" si="56"/>
        <v>0</v>
      </c>
      <c r="W211" s="38">
        <f t="shared" si="60"/>
        <v>157080000</v>
      </c>
      <c r="X211" s="15">
        <v>44160</v>
      </c>
      <c r="Y211" s="15">
        <v>44196</v>
      </c>
      <c r="Z211" s="15">
        <v>44196</v>
      </c>
      <c r="AA211" s="37">
        <f t="shared" si="66"/>
        <v>0</v>
      </c>
      <c r="AB211" s="13">
        <f t="shared" si="57"/>
        <v>27</v>
      </c>
      <c r="AC211" s="13">
        <f t="shared" si="61"/>
        <v>1</v>
      </c>
      <c r="AD211" s="19">
        <v>44166</v>
      </c>
      <c r="AE211" s="13">
        <f t="shared" si="62"/>
        <v>0</v>
      </c>
      <c r="AF211" s="19"/>
      <c r="AG211" s="13">
        <v>73620</v>
      </c>
      <c r="AH211" s="7">
        <v>3230</v>
      </c>
      <c r="AI211" s="14">
        <v>331420</v>
      </c>
      <c r="AJ211" s="17">
        <v>44152</v>
      </c>
      <c r="AK211" s="9" t="s">
        <v>1433</v>
      </c>
      <c r="AL211" s="8">
        <v>44155</v>
      </c>
      <c r="AM211" s="17" t="s">
        <v>725</v>
      </c>
      <c r="AN211" s="8"/>
      <c r="AO211" s="8"/>
      <c r="AP211" s="18">
        <v>44158</v>
      </c>
      <c r="AQ211" s="10" t="s">
        <v>565</v>
      </c>
      <c r="AR211" s="9" t="s">
        <v>40</v>
      </c>
    </row>
    <row r="212" spans="1:44" ht="138" customHeight="1" x14ac:dyDescent="0.2">
      <c r="A212" s="2" t="s">
        <v>1434</v>
      </c>
      <c r="B212" s="7" t="s">
        <v>1430</v>
      </c>
      <c r="C212" s="31" t="s">
        <v>64</v>
      </c>
      <c r="D212" s="11" t="s">
        <v>229</v>
      </c>
      <c r="E212" s="34" t="s">
        <v>1455</v>
      </c>
      <c r="F212" s="20" t="s">
        <v>1456</v>
      </c>
      <c r="G212" s="3" t="s">
        <v>1435</v>
      </c>
      <c r="H212" s="4" t="s">
        <v>1436</v>
      </c>
      <c r="I212" s="33">
        <v>34020910</v>
      </c>
      <c r="J212" s="38">
        <v>0</v>
      </c>
      <c r="K212" s="38">
        <v>0</v>
      </c>
      <c r="L212" s="38">
        <v>34020910</v>
      </c>
      <c r="M212" s="38"/>
      <c r="N212" s="38"/>
      <c r="O212" s="38"/>
      <c r="P212" s="38"/>
      <c r="Q212" s="38">
        <f t="shared" ref="Q212:Q214" si="69">SUM(L212:P212)</f>
        <v>34020910</v>
      </c>
      <c r="R212" s="38">
        <v>0</v>
      </c>
      <c r="S212" s="38">
        <f t="shared" si="58"/>
        <v>34020910</v>
      </c>
      <c r="T212" s="36">
        <f t="shared" si="59"/>
        <v>0</v>
      </c>
      <c r="U212" s="38">
        <f t="shared" si="55"/>
        <v>0</v>
      </c>
      <c r="V212" s="38">
        <f t="shared" si="56"/>
        <v>0</v>
      </c>
      <c r="W212" s="38">
        <f t="shared" si="60"/>
        <v>34020910</v>
      </c>
      <c r="X212" s="15">
        <v>44158</v>
      </c>
      <c r="Y212" s="15">
        <v>44196</v>
      </c>
      <c r="Z212" s="15">
        <v>44196</v>
      </c>
      <c r="AA212" s="37">
        <f t="shared" si="66"/>
        <v>0</v>
      </c>
      <c r="AB212" s="13">
        <f t="shared" si="57"/>
        <v>29</v>
      </c>
      <c r="AC212" s="13">
        <f t="shared" si="61"/>
        <v>1</v>
      </c>
      <c r="AD212" s="19">
        <v>44166</v>
      </c>
      <c r="AE212" s="13">
        <f t="shared" si="62"/>
        <v>0</v>
      </c>
      <c r="AF212" s="19"/>
      <c r="AG212" s="13">
        <v>73620</v>
      </c>
      <c r="AH212" s="7">
        <v>3231</v>
      </c>
      <c r="AI212" s="14">
        <v>331520</v>
      </c>
      <c r="AJ212" s="17">
        <v>44152</v>
      </c>
      <c r="AK212" s="9" t="s">
        <v>1437</v>
      </c>
      <c r="AL212" s="8">
        <v>44158</v>
      </c>
      <c r="AM212" s="17" t="s">
        <v>725</v>
      </c>
      <c r="AN212" s="8"/>
      <c r="AO212" s="8"/>
      <c r="AP212" s="18">
        <v>44165</v>
      </c>
      <c r="AQ212" s="10" t="s">
        <v>565</v>
      </c>
      <c r="AR212" s="9" t="s">
        <v>40</v>
      </c>
    </row>
    <row r="213" spans="1:44" ht="138" customHeight="1" x14ac:dyDescent="0.2">
      <c r="A213" s="2" t="s">
        <v>1281</v>
      </c>
      <c r="B213" s="7" t="s">
        <v>346</v>
      </c>
      <c r="C213" s="31" t="s">
        <v>76</v>
      </c>
      <c r="D213" s="11" t="s">
        <v>1277</v>
      </c>
      <c r="E213" s="34" t="s">
        <v>1361</v>
      </c>
      <c r="F213" s="20" t="s">
        <v>1362</v>
      </c>
      <c r="G213" s="3" t="s">
        <v>1282</v>
      </c>
      <c r="H213" s="4" t="s">
        <v>1283</v>
      </c>
      <c r="I213" s="33">
        <v>113451908</v>
      </c>
      <c r="J213" s="38">
        <v>0</v>
      </c>
      <c r="K213" s="38">
        <v>0</v>
      </c>
      <c r="L213" s="38">
        <v>113451908</v>
      </c>
      <c r="M213" s="38">
        <v>530896751</v>
      </c>
      <c r="N213" s="38">
        <v>132360560</v>
      </c>
      <c r="O213" s="38"/>
      <c r="P213" s="38"/>
      <c r="Q213" s="38">
        <f t="shared" si="69"/>
        <v>776709219</v>
      </c>
      <c r="R213" s="38">
        <v>0</v>
      </c>
      <c r="S213" s="38">
        <f t="shared" si="58"/>
        <v>113451908</v>
      </c>
      <c r="T213" s="36">
        <f t="shared" si="59"/>
        <v>0</v>
      </c>
      <c r="U213" s="38">
        <f t="shared" si="55"/>
        <v>0</v>
      </c>
      <c r="V213" s="38">
        <f t="shared" si="56"/>
        <v>0</v>
      </c>
      <c r="W213" s="38">
        <f t="shared" si="60"/>
        <v>776709219</v>
      </c>
      <c r="X213" s="15">
        <v>44119</v>
      </c>
      <c r="Y213" s="15">
        <v>44651</v>
      </c>
      <c r="Z213" s="15">
        <v>44642</v>
      </c>
      <c r="AA213" s="37" t="e">
        <f t="shared" si="66"/>
        <v>#NUM!</v>
      </c>
      <c r="AB213" s="13">
        <f t="shared" si="57"/>
        <v>381</v>
      </c>
      <c r="AC213" s="13">
        <f t="shared" si="61"/>
        <v>17</v>
      </c>
      <c r="AD213" s="19">
        <v>44133</v>
      </c>
      <c r="AE213" s="13">
        <f t="shared" si="62"/>
        <v>17</v>
      </c>
      <c r="AF213" s="19"/>
      <c r="AG213" s="13">
        <v>73020</v>
      </c>
      <c r="AH213" s="7">
        <v>3032</v>
      </c>
      <c r="AI213" s="14">
        <v>314320</v>
      </c>
      <c r="AJ213" s="17">
        <v>44119</v>
      </c>
      <c r="AK213" s="9" t="s">
        <v>46</v>
      </c>
      <c r="AL213" s="8" t="s">
        <v>46</v>
      </c>
      <c r="AM213" s="17" t="s">
        <v>725</v>
      </c>
      <c r="AN213" s="8"/>
      <c r="AO213" s="8"/>
      <c r="AP213" s="18">
        <v>44124</v>
      </c>
      <c r="AQ213" s="10" t="s">
        <v>1280</v>
      </c>
      <c r="AR213" s="9" t="s">
        <v>40</v>
      </c>
    </row>
    <row r="214" spans="1:44" ht="138" customHeight="1" x14ac:dyDescent="0.2">
      <c r="A214" s="2" t="s">
        <v>1276</v>
      </c>
      <c r="B214" s="7" t="s">
        <v>346</v>
      </c>
      <c r="C214" s="31" t="s">
        <v>76</v>
      </c>
      <c r="D214" s="11" t="s">
        <v>1277</v>
      </c>
      <c r="E214" s="34" t="s">
        <v>1361</v>
      </c>
      <c r="F214" s="20" t="s">
        <v>1362</v>
      </c>
      <c r="G214" s="3" t="s">
        <v>1278</v>
      </c>
      <c r="H214" s="4" t="s">
        <v>1279</v>
      </c>
      <c r="I214" s="33">
        <v>113451908</v>
      </c>
      <c r="J214" s="38">
        <v>0</v>
      </c>
      <c r="K214" s="38">
        <v>0</v>
      </c>
      <c r="L214" s="38">
        <v>113451908</v>
      </c>
      <c r="M214" s="38">
        <v>530896751</v>
      </c>
      <c r="N214" s="38">
        <v>132360560</v>
      </c>
      <c r="O214" s="38"/>
      <c r="P214" s="38"/>
      <c r="Q214" s="38">
        <f t="shared" si="69"/>
        <v>776709219</v>
      </c>
      <c r="R214" s="38">
        <v>0</v>
      </c>
      <c r="S214" s="38">
        <f t="shared" si="58"/>
        <v>113451908</v>
      </c>
      <c r="T214" s="36">
        <f t="shared" si="59"/>
        <v>0</v>
      </c>
      <c r="U214" s="38">
        <f t="shared" si="55"/>
        <v>0</v>
      </c>
      <c r="V214" s="38">
        <f t="shared" si="56"/>
        <v>0</v>
      </c>
      <c r="W214" s="38">
        <f t="shared" si="60"/>
        <v>776709219</v>
      </c>
      <c r="X214" s="15">
        <v>44119</v>
      </c>
      <c r="Y214" s="15">
        <v>44651</v>
      </c>
      <c r="Z214" s="15">
        <v>44642</v>
      </c>
      <c r="AA214" s="37" t="e">
        <f t="shared" si="66"/>
        <v>#NUM!</v>
      </c>
      <c r="AB214" s="13">
        <f t="shared" si="57"/>
        <v>381</v>
      </c>
      <c r="AC214" s="13">
        <f t="shared" si="61"/>
        <v>17</v>
      </c>
      <c r="AD214" s="19">
        <v>44133</v>
      </c>
      <c r="AE214" s="13">
        <f t="shared" si="62"/>
        <v>17</v>
      </c>
      <c r="AF214" s="19"/>
      <c r="AG214" s="13">
        <v>73020</v>
      </c>
      <c r="AH214" s="7">
        <v>3031</v>
      </c>
      <c r="AI214" s="14">
        <v>314820</v>
      </c>
      <c r="AJ214" s="17">
        <v>44119</v>
      </c>
      <c r="AK214" s="9" t="s">
        <v>46</v>
      </c>
      <c r="AL214" s="8" t="s">
        <v>46</v>
      </c>
      <c r="AM214" s="17" t="s">
        <v>725</v>
      </c>
      <c r="AN214" s="8"/>
      <c r="AO214" s="8"/>
      <c r="AP214" s="18">
        <v>44124</v>
      </c>
      <c r="AQ214" s="10" t="s">
        <v>1280</v>
      </c>
      <c r="AR214" s="9" t="s">
        <v>40</v>
      </c>
    </row>
    <row r="215" spans="1:44" ht="138" customHeight="1" x14ac:dyDescent="0.2">
      <c r="A215" s="2" t="s">
        <v>1208</v>
      </c>
      <c r="B215" s="7" t="s">
        <v>1138</v>
      </c>
      <c r="C215" s="31" t="s">
        <v>923</v>
      </c>
      <c r="D215" s="11" t="s">
        <v>229</v>
      </c>
      <c r="E215" s="32" t="s">
        <v>1266</v>
      </c>
      <c r="F215" s="20" t="s">
        <v>1267</v>
      </c>
      <c r="G215" s="3" t="s">
        <v>436</v>
      </c>
      <c r="H215" s="4" t="s">
        <v>1209</v>
      </c>
      <c r="I215" s="33">
        <v>16082192</v>
      </c>
      <c r="J215" s="38">
        <v>0</v>
      </c>
      <c r="K215" s="38">
        <v>0</v>
      </c>
      <c r="L215" s="38">
        <v>16082192</v>
      </c>
      <c r="M215" s="38"/>
      <c r="N215" s="38"/>
      <c r="O215" s="38"/>
      <c r="P215" s="38"/>
      <c r="Q215" s="38">
        <f t="shared" ref="Q215" si="70">SUM(L215:P215)</f>
        <v>16082192</v>
      </c>
      <c r="R215" s="38">
        <v>0</v>
      </c>
      <c r="S215" s="38">
        <f t="shared" si="58"/>
        <v>16082192</v>
      </c>
      <c r="T215" s="36">
        <f t="shared" si="59"/>
        <v>0</v>
      </c>
      <c r="U215" s="38">
        <f t="shared" si="55"/>
        <v>0</v>
      </c>
      <c r="V215" s="38">
        <f t="shared" si="56"/>
        <v>0</v>
      </c>
      <c r="W215" s="38">
        <f t="shared" si="60"/>
        <v>16082192</v>
      </c>
      <c r="X215" s="15">
        <v>44124</v>
      </c>
      <c r="Y215" s="15">
        <v>44195</v>
      </c>
      <c r="Z215" s="15">
        <v>44195</v>
      </c>
      <c r="AA215" s="37">
        <f t="shared" si="66"/>
        <v>0</v>
      </c>
      <c r="AB215" s="13">
        <f t="shared" si="57"/>
        <v>52</v>
      </c>
      <c r="AC215" s="13">
        <f t="shared" si="61"/>
        <v>2</v>
      </c>
      <c r="AD215" s="19">
        <v>44105</v>
      </c>
      <c r="AE215" s="13">
        <f t="shared" si="62"/>
        <v>2</v>
      </c>
      <c r="AF215" s="19"/>
      <c r="AG215" s="13">
        <v>76320</v>
      </c>
      <c r="AH215" s="7">
        <v>3088</v>
      </c>
      <c r="AI215" s="14">
        <v>317620</v>
      </c>
      <c r="AJ215" s="17">
        <v>44123</v>
      </c>
      <c r="AK215" s="9" t="s">
        <v>1210</v>
      </c>
      <c r="AL215" s="8">
        <v>44124</v>
      </c>
      <c r="AM215" s="17" t="s">
        <v>725</v>
      </c>
      <c r="AN215" s="8"/>
      <c r="AO215" s="8"/>
      <c r="AP215" s="18">
        <v>44126</v>
      </c>
      <c r="AQ215" s="10" t="s">
        <v>252</v>
      </c>
      <c r="AR215" s="9" t="s">
        <v>117</v>
      </c>
    </row>
    <row r="216" spans="1:44" ht="138" customHeight="1" x14ac:dyDescent="0.2">
      <c r="A216" s="2" t="s">
        <v>1211</v>
      </c>
      <c r="B216" s="7" t="s">
        <v>1138</v>
      </c>
      <c r="C216" s="31" t="s">
        <v>923</v>
      </c>
      <c r="D216" s="11" t="s">
        <v>229</v>
      </c>
      <c r="E216" s="32" t="s">
        <v>1266</v>
      </c>
      <c r="F216" s="20" t="s">
        <v>1267</v>
      </c>
      <c r="G216" s="3" t="s">
        <v>1212</v>
      </c>
      <c r="H216" s="4" t="s">
        <v>1213</v>
      </c>
      <c r="I216" s="33">
        <v>28798000</v>
      </c>
      <c r="J216" s="38">
        <v>0</v>
      </c>
      <c r="K216" s="38">
        <v>0</v>
      </c>
      <c r="L216" s="38">
        <v>28798000</v>
      </c>
      <c r="M216" s="38"/>
      <c r="N216" s="38"/>
      <c r="O216" s="38"/>
      <c r="P216" s="38"/>
      <c r="Q216" s="38">
        <f t="shared" ref="Q216:Q218" si="71">SUM(L216:P216)</f>
        <v>28798000</v>
      </c>
      <c r="R216" s="38">
        <v>0</v>
      </c>
      <c r="S216" s="38">
        <f t="shared" si="58"/>
        <v>28798000</v>
      </c>
      <c r="T216" s="36">
        <f t="shared" si="59"/>
        <v>0</v>
      </c>
      <c r="U216" s="38">
        <f t="shared" si="55"/>
        <v>0</v>
      </c>
      <c r="V216" s="38">
        <f t="shared" si="56"/>
        <v>0</v>
      </c>
      <c r="W216" s="38">
        <f t="shared" si="60"/>
        <v>28798000</v>
      </c>
      <c r="X216" s="15">
        <v>44124</v>
      </c>
      <c r="Y216" s="15">
        <v>44195</v>
      </c>
      <c r="Z216" s="15">
        <v>44216</v>
      </c>
      <c r="AA216" s="37">
        <f t="shared" si="66"/>
        <v>0</v>
      </c>
      <c r="AB216" s="13">
        <f t="shared" si="57"/>
        <v>52</v>
      </c>
      <c r="AC216" s="13">
        <f t="shared" si="61"/>
        <v>2</v>
      </c>
      <c r="AD216" s="19">
        <v>44105</v>
      </c>
      <c r="AE216" s="13">
        <f t="shared" si="62"/>
        <v>2</v>
      </c>
      <c r="AF216" s="15" t="s">
        <v>1454</v>
      </c>
      <c r="AG216" s="13">
        <v>76320</v>
      </c>
      <c r="AH216" s="7">
        <v>3104</v>
      </c>
      <c r="AI216" s="14">
        <v>318820</v>
      </c>
      <c r="AJ216" s="17">
        <v>44124</v>
      </c>
      <c r="AK216" s="9" t="s">
        <v>1214</v>
      </c>
      <c r="AL216" s="8">
        <v>44125</v>
      </c>
      <c r="AM216" s="17" t="s">
        <v>725</v>
      </c>
      <c r="AN216" s="8"/>
      <c r="AO216" s="8"/>
      <c r="AP216" s="18">
        <v>44126</v>
      </c>
      <c r="AQ216" s="10" t="s">
        <v>252</v>
      </c>
      <c r="AR216" s="9" t="s">
        <v>117</v>
      </c>
    </row>
    <row r="217" spans="1:44" ht="138" customHeight="1" x14ac:dyDescent="0.2">
      <c r="A217" s="2" t="s">
        <v>1228</v>
      </c>
      <c r="B217" s="7" t="s">
        <v>1138</v>
      </c>
      <c r="C217" s="31" t="s">
        <v>898</v>
      </c>
      <c r="D217" s="11" t="s">
        <v>1051</v>
      </c>
      <c r="E217" s="32" t="s">
        <v>1268</v>
      </c>
      <c r="F217" s="20" t="s">
        <v>1269</v>
      </c>
      <c r="G217" s="3" t="s">
        <v>1229</v>
      </c>
      <c r="H217" s="4" t="s">
        <v>1230</v>
      </c>
      <c r="I217" s="33" t="s">
        <v>46</v>
      </c>
      <c r="J217" s="38">
        <v>0</v>
      </c>
      <c r="K217" s="38">
        <v>0</v>
      </c>
      <c r="L217" s="38" t="s">
        <v>46</v>
      </c>
      <c r="M217" s="38"/>
      <c r="N217" s="38"/>
      <c r="O217" s="38"/>
      <c r="P217" s="38"/>
      <c r="Q217" s="38">
        <f t="shared" si="71"/>
        <v>0</v>
      </c>
      <c r="R217" s="38">
        <v>0</v>
      </c>
      <c r="S217" s="38" t="e">
        <f t="shared" si="58"/>
        <v>#VALUE!</v>
      </c>
      <c r="T217" s="36" t="e">
        <f t="shared" si="59"/>
        <v>#VALUE!</v>
      </c>
      <c r="U217" s="38">
        <f t="shared" si="55"/>
        <v>0</v>
      </c>
      <c r="V217" s="38">
        <f t="shared" si="56"/>
        <v>0</v>
      </c>
      <c r="W217" s="38">
        <f t="shared" si="60"/>
        <v>0</v>
      </c>
      <c r="X217" s="15">
        <v>44125</v>
      </c>
      <c r="Y217" s="15">
        <v>44196</v>
      </c>
      <c r="Z217" s="15">
        <v>44196</v>
      </c>
      <c r="AA217" s="37">
        <f t="shared" si="66"/>
        <v>0</v>
      </c>
      <c r="AB217" s="13">
        <f t="shared" si="57"/>
        <v>52</v>
      </c>
      <c r="AC217" s="13">
        <f t="shared" si="61"/>
        <v>2</v>
      </c>
      <c r="AD217" s="19">
        <v>44105</v>
      </c>
      <c r="AE217" s="13">
        <f t="shared" si="62"/>
        <v>2</v>
      </c>
      <c r="AF217" s="19"/>
      <c r="AG217" s="13" t="s">
        <v>46</v>
      </c>
      <c r="AH217" s="7" t="s">
        <v>46</v>
      </c>
      <c r="AI217" s="14" t="s">
        <v>46</v>
      </c>
      <c r="AJ217" s="17" t="s">
        <v>46</v>
      </c>
      <c r="AK217" s="9" t="s">
        <v>1231</v>
      </c>
      <c r="AL217" s="8">
        <v>44125</v>
      </c>
      <c r="AM217" s="17" t="s">
        <v>725</v>
      </c>
      <c r="AN217" s="8"/>
      <c r="AO217" s="8"/>
      <c r="AP217" s="18">
        <v>44126</v>
      </c>
      <c r="AQ217" s="10" t="s">
        <v>188</v>
      </c>
      <c r="AR217" s="9" t="s">
        <v>40</v>
      </c>
    </row>
    <row r="218" spans="1:44" ht="138" customHeight="1" x14ac:dyDescent="0.2">
      <c r="A218" s="2" t="s">
        <v>1273</v>
      </c>
      <c r="B218" s="7" t="s">
        <v>845</v>
      </c>
      <c r="C218" s="31" t="s">
        <v>433</v>
      </c>
      <c r="D218" s="11" t="s">
        <v>1051</v>
      </c>
      <c r="E218" s="32" t="s">
        <v>1363</v>
      </c>
      <c r="F218" s="20" t="s">
        <v>1364</v>
      </c>
      <c r="G218" s="3" t="s">
        <v>1274</v>
      </c>
      <c r="H218" s="4" t="s">
        <v>1275</v>
      </c>
      <c r="I218" s="33">
        <v>3354560</v>
      </c>
      <c r="J218" s="38">
        <v>0</v>
      </c>
      <c r="K218" s="38">
        <v>0</v>
      </c>
      <c r="L218" s="38">
        <v>3354560</v>
      </c>
      <c r="M218" s="38"/>
      <c r="N218" s="38"/>
      <c r="O218" s="38"/>
      <c r="P218" s="38"/>
      <c r="Q218" s="38">
        <f t="shared" si="71"/>
        <v>3354560</v>
      </c>
      <c r="R218" s="38">
        <v>0</v>
      </c>
      <c r="S218" s="38">
        <f t="shared" si="58"/>
        <v>3354560</v>
      </c>
      <c r="T218" s="36">
        <f t="shared" si="59"/>
        <v>0</v>
      </c>
      <c r="U218" s="38">
        <f t="shared" si="55"/>
        <v>0</v>
      </c>
      <c r="V218" s="38">
        <f t="shared" si="56"/>
        <v>0</v>
      </c>
      <c r="W218" s="38">
        <f t="shared" si="60"/>
        <v>3354560</v>
      </c>
      <c r="X218" s="15">
        <v>44127</v>
      </c>
      <c r="Y218" s="15">
        <v>44165</v>
      </c>
      <c r="Z218" s="15">
        <v>44165</v>
      </c>
      <c r="AA218" s="37">
        <f t="shared" si="66"/>
        <v>0</v>
      </c>
      <c r="AB218" s="13">
        <f t="shared" si="57"/>
        <v>27</v>
      </c>
      <c r="AC218" s="13">
        <f t="shared" si="61"/>
        <v>1</v>
      </c>
      <c r="AD218" s="19">
        <v>44133</v>
      </c>
      <c r="AE218" s="13">
        <f t="shared" si="62"/>
        <v>1</v>
      </c>
      <c r="AF218" s="19"/>
      <c r="AG218" s="13">
        <v>81020</v>
      </c>
      <c r="AH218" s="7">
        <v>3112</v>
      </c>
      <c r="AI218" s="14">
        <v>319620</v>
      </c>
      <c r="AJ218" s="17">
        <v>44127</v>
      </c>
      <c r="AK218" s="9" t="s">
        <v>46</v>
      </c>
      <c r="AL218" s="8" t="s">
        <v>46</v>
      </c>
      <c r="AM218" s="17" t="s">
        <v>725</v>
      </c>
      <c r="AN218" s="8"/>
      <c r="AO218" s="8"/>
      <c r="AP218" s="18">
        <v>44132</v>
      </c>
      <c r="AQ218" s="10" t="s">
        <v>101</v>
      </c>
      <c r="AR218" s="9" t="s">
        <v>40</v>
      </c>
    </row>
    <row r="219" spans="1:44" ht="86.25" customHeight="1" x14ac:dyDescent="0.2">
      <c r="A219" s="2" t="s">
        <v>1301</v>
      </c>
      <c r="B219" s="7" t="s">
        <v>1302</v>
      </c>
      <c r="C219" s="31" t="s">
        <v>56</v>
      </c>
      <c r="D219" s="11" t="s">
        <v>1051</v>
      </c>
      <c r="E219" s="32" t="s">
        <v>1365</v>
      </c>
      <c r="F219" s="20" t="s">
        <v>1366</v>
      </c>
      <c r="G219" s="3" t="s">
        <v>1303</v>
      </c>
      <c r="H219" s="4" t="s">
        <v>1304</v>
      </c>
      <c r="I219" s="33">
        <v>160542662</v>
      </c>
      <c r="J219" s="38">
        <v>0</v>
      </c>
      <c r="K219" s="38">
        <v>0</v>
      </c>
      <c r="L219" s="38">
        <v>160542662</v>
      </c>
      <c r="M219" s="38"/>
      <c r="N219" s="38"/>
      <c r="O219" s="38"/>
      <c r="P219" s="38"/>
      <c r="Q219" s="38">
        <f t="shared" ref="Q219:Q233" si="72">SUM(L219:P219)</f>
        <v>160542662</v>
      </c>
      <c r="R219" s="38">
        <v>0</v>
      </c>
      <c r="S219" s="38">
        <f t="shared" si="58"/>
        <v>160542662</v>
      </c>
      <c r="T219" s="36">
        <f t="shared" si="59"/>
        <v>0</v>
      </c>
      <c r="U219" s="38">
        <f t="shared" si="55"/>
        <v>0</v>
      </c>
      <c r="V219" s="38">
        <f t="shared" si="56"/>
        <v>0</v>
      </c>
      <c r="W219" s="38">
        <f t="shared" si="60"/>
        <v>160542662</v>
      </c>
      <c r="X219" s="15">
        <v>44132</v>
      </c>
      <c r="Y219" s="15">
        <v>44196</v>
      </c>
      <c r="Z219" s="15">
        <v>44196</v>
      </c>
      <c r="AA219" s="37">
        <f t="shared" si="66"/>
        <v>0</v>
      </c>
      <c r="AB219" s="13">
        <f t="shared" si="57"/>
        <v>47</v>
      </c>
      <c r="AC219" s="13">
        <f t="shared" si="61"/>
        <v>2</v>
      </c>
      <c r="AD219" s="19">
        <v>44134</v>
      </c>
      <c r="AE219" s="13">
        <f t="shared" si="62"/>
        <v>2</v>
      </c>
      <c r="AF219" s="19"/>
      <c r="AG219" s="13">
        <v>5220</v>
      </c>
      <c r="AH219" s="7">
        <v>3124</v>
      </c>
      <c r="AI219" s="14">
        <v>320820</v>
      </c>
      <c r="AJ219" s="17">
        <v>44131</v>
      </c>
      <c r="AK219" s="9" t="s">
        <v>1305</v>
      </c>
      <c r="AL219" s="8">
        <v>44130</v>
      </c>
      <c r="AM219" s="17" t="s">
        <v>725</v>
      </c>
      <c r="AN219" s="8"/>
      <c r="AO219" s="8"/>
      <c r="AP219" s="18">
        <v>44132</v>
      </c>
      <c r="AQ219" s="10" t="s">
        <v>47</v>
      </c>
      <c r="AR219" s="9" t="s">
        <v>40</v>
      </c>
    </row>
    <row r="220" spans="1:44" ht="86.25" customHeight="1" x14ac:dyDescent="0.2">
      <c r="A220" s="2" t="s">
        <v>1306</v>
      </c>
      <c r="B220" s="7" t="s">
        <v>626</v>
      </c>
      <c r="C220" s="31" t="s">
        <v>306</v>
      </c>
      <c r="D220" s="11" t="s">
        <v>627</v>
      </c>
      <c r="E220" s="32" t="s">
        <v>1367</v>
      </c>
      <c r="F220" s="20" t="s">
        <v>1368</v>
      </c>
      <c r="G220" s="3" t="s">
        <v>1307</v>
      </c>
      <c r="H220" s="4" t="s">
        <v>1308</v>
      </c>
      <c r="I220" s="33">
        <v>30000000</v>
      </c>
      <c r="J220" s="38">
        <v>0</v>
      </c>
      <c r="K220" s="38">
        <v>0</v>
      </c>
      <c r="L220" s="38">
        <v>30000000</v>
      </c>
      <c r="M220" s="38">
        <v>185400000</v>
      </c>
      <c r="N220" s="38">
        <v>111394500</v>
      </c>
      <c r="O220" s="38"/>
      <c r="P220" s="38"/>
      <c r="Q220" s="38">
        <f t="shared" si="72"/>
        <v>326794500</v>
      </c>
      <c r="R220" s="38">
        <v>0</v>
      </c>
      <c r="S220" s="38">
        <f t="shared" si="58"/>
        <v>30000000</v>
      </c>
      <c r="T220" s="36">
        <f t="shared" si="59"/>
        <v>0</v>
      </c>
      <c r="U220" s="38">
        <f t="shared" si="55"/>
        <v>0</v>
      </c>
      <c r="V220" s="38">
        <f t="shared" si="56"/>
        <v>0</v>
      </c>
      <c r="W220" s="38">
        <f t="shared" si="60"/>
        <v>326794500</v>
      </c>
      <c r="X220" s="15">
        <v>44134</v>
      </c>
      <c r="Y220" s="15">
        <v>44773</v>
      </c>
      <c r="Z220" s="15">
        <v>44773</v>
      </c>
      <c r="AA220" s="37">
        <f t="shared" si="66"/>
        <v>0</v>
      </c>
      <c r="AB220" s="13">
        <f t="shared" si="57"/>
        <v>456</v>
      </c>
      <c r="AC220" s="13">
        <f t="shared" si="61"/>
        <v>21</v>
      </c>
      <c r="AD220" s="19">
        <v>44134</v>
      </c>
      <c r="AE220" s="13">
        <f t="shared" si="62"/>
        <v>21</v>
      </c>
      <c r="AF220" s="19"/>
      <c r="AG220" s="37" t="s">
        <v>1309</v>
      </c>
      <c r="AH220" s="7">
        <v>3122</v>
      </c>
      <c r="AI220" s="14">
        <v>320620</v>
      </c>
      <c r="AJ220" s="17">
        <v>44131</v>
      </c>
      <c r="AK220" s="9" t="s">
        <v>1310</v>
      </c>
      <c r="AL220" s="8">
        <v>44131</v>
      </c>
      <c r="AM220" s="17" t="s">
        <v>725</v>
      </c>
      <c r="AN220" s="8"/>
      <c r="AO220" s="8"/>
      <c r="AP220" s="18">
        <v>44133</v>
      </c>
      <c r="AQ220" s="10" t="s">
        <v>1311</v>
      </c>
      <c r="AR220" s="9" t="s">
        <v>75</v>
      </c>
    </row>
    <row r="221" spans="1:44" ht="86.25" customHeight="1" x14ac:dyDescent="0.2">
      <c r="A221" s="2" t="s">
        <v>1332</v>
      </c>
      <c r="B221" s="7" t="s">
        <v>1138</v>
      </c>
      <c r="C221" s="31" t="s">
        <v>770</v>
      </c>
      <c r="D221" s="11" t="s">
        <v>69</v>
      </c>
      <c r="E221" s="32" t="s">
        <v>1373</v>
      </c>
      <c r="F221" s="20" t="s">
        <v>1374</v>
      </c>
      <c r="G221" s="3" t="s">
        <v>1333</v>
      </c>
      <c r="H221" s="4" t="s">
        <v>1334</v>
      </c>
      <c r="I221" s="33">
        <v>20000000</v>
      </c>
      <c r="J221" s="38">
        <v>0</v>
      </c>
      <c r="K221" s="38">
        <v>0</v>
      </c>
      <c r="L221" s="38">
        <v>20000000</v>
      </c>
      <c r="M221" s="38"/>
      <c r="N221" s="38"/>
      <c r="O221" s="38"/>
      <c r="P221" s="38"/>
      <c r="Q221" s="38">
        <f t="shared" si="72"/>
        <v>20000000</v>
      </c>
      <c r="R221" s="38">
        <v>0</v>
      </c>
      <c r="S221" s="38">
        <f t="shared" si="58"/>
        <v>20000000</v>
      </c>
      <c r="T221" s="36">
        <f t="shared" si="59"/>
        <v>0</v>
      </c>
      <c r="U221" s="38">
        <f t="shared" si="55"/>
        <v>0</v>
      </c>
      <c r="V221" s="38">
        <f t="shared" si="56"/>
        <v>0</v>
      </c>
      <c r="W221" s="38">
        <f t="shared" si="60"/>
        <v>20000000</v>
      </c>
      <c r="X221" s="15">
        <v>44134</v>
      </c>
      <c r="Y221" s="15">
        <v>44185</v>
      </c>
      <c r="Z221" s="15">
        <v>44185</v>
      </c>
      <c r="AA221" s="37">
        <f t="shared" si="66"/>
        <v>0</v>
      </c>
      <c r="AB221" s="13">
        <f t="shared" si="57"/>
        <v>36</v>
      </c>
      <c r="AC221" s="13">
        <f t="shared" si="61"/>
        <v>1</v>
      </c>
      <c r="AD221" s="19">
        <v>44134</v>
      </c>
      <c r="AE221" s="13">
        <f t="shared" si="62"/>
        <v>1</v>
      </c>
      <c r="AF221" s="19"/>
      <c r="AG221" s="37">
        <v>37520</v>
      </c>
      <c r="AH221" s="7">
        <v>3120</v>
      </c>
      <c r="AI221" s="14">
        <v>320420</v>
      </c>
      <c r="AJ221" s="17">
        <v>44131</v>
      </c>
      <c r="AK221" s="9" t="s">
        <v>1335</v>
      </c>
      <c r="AL221" s="8">
        <v>44134</v>
      </c>
      <c r="AM221" s="17" t="s">
        <v>725</v>
      </c>
      <c r="AN221" s="8"/>
      <c r="AO221" s="8"/>
      <c r="AP221" s="18">
        <v>44138</v>
      </c>
      <c r="AQ221" s="10" t="s">
        <v>145</v>
      </c>
      <c r="AR221" s="9" t="s">
        <v>75</v>
      </c>
    </row>
    <row r="222" spans="1:44" ht="86.25" customHeight="1" x14ac:dyDescent="0.2">
      <c r="A222" s="2" t="s">
        <v>1321</v>
      </c>
      <c r="B222" s="7" t="s">
        <v>1138</v>
      </c>
      <c r="C222" s="31" t="s">
        <v>939</v>
      </c>
      <c r="D222" s="11" t="s">
        <v>69</v>
      </c>
      <c r="E222" s="32" t="s">
        <v>1375</v>
      </c>
      <c r="F222" s="20" t="s">
        <v>1376</v>
      </c>
      <c r="G222" s="3" t="s">
        <v>1323</v>
      </c>
      <c r="H222" s="4" t="s">
        <v>1322</v>
      </c>
      <c r="I222" s="33">
        <v>13200000</v>
      </c>
      <c r="J222" s="38">
        <v>0</v>
      </c>
      <c r="K222" s="38">
        <v>0</v>
      </c>
      <c r="L222" s="38">
        <v>13200000</v>
      </c>
      <c r="M222" s="38"/>
      <c r="N222" s="38"/>
      <c r="O222" s="38"/>
      <c r="P222" s="38"/>
      <c r="Q222" s="38">
        <f t="shared" si="72"/>
        <v>13200000</v>
      </c>
      <c r="R222" s="38">
        <v>0</v>
      </c>
      <c r="S222" s="38">
        <f t="shared" si="58"/>
        <v>13200000</v>
      </c>
      <c r="T222" s="36">
        <f t="shared" si="59"/>
        <v>0</v>
      </c>
      <c r="U222" s="38">
        <f t="shared" si="55"/>
        <v>0</v>
      </c>
      <c r="V222" s="38">
        <f t="shared" si="56"/>
        <v>0</v>
      </c>
      <c r="W222" s="38">
        <f t="shared" si="60"/>
        <v>13200000</v>
      </c>
      <c r="X222" s="15">
        <v>44133</v>
      </c>
      <c r="Y222" s="15">
        <v>44196</v>
      </c>
      <c r="Z222" s="15">
        <v>44196</v>
      </c>
      <c r="AA222" s="37">
        <f t="shared" si="66"/>
        <v>0</v>
      </c>
      <c r="AB222" s="13">
        <f t="shared" si="57"/>
        <v>46</v>
      </c>
      <c r="AC222" s="13">
        <f t="shared" si="61"/>
        <v>2</v>
      </c>
      <c r="AD222" s="19">
        <v>44134</v>
      </c>
      <c r="AE222" s="13">
        <f t="shared" si="62"/>
        <v>2</v>
      </c>
      <c r="AF222" s="19"/>
      <c r="AG222" s="37">
        <v>31620</v>
      </c>
      <c r="AH222" s="7">
        <v>3115</v>
      </c>
      <c r="AI222" s="14">
        <v>319820</v>
      </c>
      <c r="AJ222" s="17">
        <v>44127</v>
      </c>
      <c r="AK222" s="9" t="s">
        <v>1324</v>
      </c>
      <c r="AL222" s="8">
        <v>44133</v>
      </c>
      <c r="AM222" s="17" t="s">
        <v>725</v>
      </c>
      <c r="AN222" s="8"/>
      <c r="AO222" s="8"/>
      <c r="AP222" s="18">
        <v>44134</v>
      </c>
      <c r="AQ222" s="10" t="s">
        <v>145</v>
      </c>
      <c r="AR222" s="9" t="s">
        <v>75</v>
      </c>
    </row>
    <row r="223" spans="1:44" ht="86.25" customHeight="1" x14ac:dyDescent="0.2">
      <c r="A223" s="2" t="s">
        <v>1325</v>
      </c>
      <c r="B223" s="7" t="s">
        <v>1138</v>
      </c>
      <c r="C223" s="31" t="s">
        <v>939</v>
      </c>
      <c r="D223" s="11" t="s">
        <v>69</v>
      </c>
      <c r="E223" s="32" t="s">
        <v>1375</v>
      </c>
      <c r="F223" s="20" t="s">
        <v>1376</v>
      </c>
      <c r="G223" s="3" t="s">
        <v>1326</v>
      </c>
      <c r="H223" s="4" t="s">
        <v>1327</v>
      </c>
      <c r="I223" s="33">
        <v>10250000</v>
      </c>
      <c r="J223" s="38">
        <v>0</v>
      </c>
      <c r="K223" s="38">
        <v>0</v>
      </c>
      <c r="L223" s="38">
        <v>10250000</v>
      </c>
      <c r="M223" s="38"/>
      <c r="N223" s="38"/>
      <c r="O223" s="38"/>
      <c r="P223" s="38"/>
      <c r="Q223" s="38">
        <f t="shared" si="72"/>
        <v>10250000</v>
      </c>
      <c r="R223" s="38">
        <v>0</v>
      </c>
      <c r="S223" s="38">
        <f t="shared" si="58"/>
        <v>10250000</v>
      </c>
      <c r="T223" s="36">
        <f t="shared" si="59"/>
        <v>0</v>
      </c>
      <c r="U223" s="38">
        <f t="shared" si="55"/>
        <v>0</v>
      </c>
      <c r="V223" s="38">
        <f t="shared" si="56"/>
        <v>0</v>
      </c>
      <c r="W223" s="38">
        <f t="shared" si="60"/>
        <v>10250000</v>
      </c>
      <c r="X223" s="15">
        <v>44134</v>
      </c>
      <c r="Y223" s="15">
        <v>44196</v>
      </c>
      <c r="Z223" s="15">
        <v>44377</v>
      </c>
      <c r="AA223" s="37">
        <f t="shared" si="66"/>
        <v>5</v>
      </c>
      <c r="AB223" s="13">
        <f t="shared" si="57"/>
        <v>45</v>
      </c>
      <c r="AC223" s="13">
        <f t="shared" si="61"/>
        <v>2</v>
      </c>
      <c r="AD223" s="19">
        <v>44134</v>
      </c>
      <c r="AE223" s="13">
        <f t="shared" si="62"/>
        <v>2</v>
      </c>
      <c r="AF223" s="15" t="s">
        <v>1410</v>
      </c>
      <c r="AG223" s="37">
        <v>31620</v>
      </c>
      <c r="AH223" s="7">
        <v>3116</v>
      </c>
      <c r="AI223" s="14">
        <v>319920</v>
      </c>
      <c r="AJ223" s="17">
        <v>44127</v>
      </c>
      <c r="AK223" s="9" t="s">
        <v>1328</v>
      </c>
      <c r="AL223" s="8">
        <v>44134</v>
      </c>
      <c r="AM223" s="17" t="s">
        <v>725</v>
      </c>
      <c r="AN223" s="8"/>
      <c r="AO223" s="8"/>
      <c r="AP223" s="18">
        <v>44134</v>
      </c>
      <c r="AQ223" s="10" t="s">
        <v>145</v>
      </c>
      <c r="AR223" s="9" t="s">
        <v>75</v>
      </c>
    </row>
    <row r="224" spans="1:44" ht="86.25" customHeight="1" x14ac:dyDescent="0.2">
      <c r="A224" s="2" t="s">
        <v>1329</v>
      </c>
      <c r="B224" s="7" t="s">
        <v>1138</v>
      </c>
      <c r="C224" s="31" t="s">
        <v>757</v>
      </c>
      <c r="D224" s="11" t="s">
        <v>69</v>
      </c>
      <c r="E224" s="32" t="s">
        <v>1377</v>
      </c>
      <c r="F224" s="20" t="s">
        <v>1378</v>
      </c>
      <c r="G224" s="3" t="s">
        <v>1330</v>
      </c>
      <c r="H224" s="4" t="s">
        <v>1331</v>
      </c>
      <c r="I224" s="33">
        <v>3035000</v>
      </c>
      <c r="J224" s="38">
        <v>0</v>
      </c>
      <c r="K224" s="38">
        <v>0</v>
      </c>
      <c r="L224" s="38">
        <v>3035000</v>
      </c>
      <c r="M224" s="38"/>
      <c r="N224" s="38"/>
      <c r="O224" s="38"/>
      <c r="P224" s="38"/>
      <c r="Q224" s="38">
        <f t="shared" si="72"/>
        <v>3035000</v>
      </c>
      <c r="R224" s="38">
        <v>0</v>
      </c>
      <c r="S224" s="38">
        <f t="shared" si="58"/>
        <v>3035000</v>
      </c>
      <c r="T224" s="36">
        <f t="shared" si="59"/>
        <v>0</v>
      </c>
      <c r="U224" s="38">
        <f t="shared" si="55"/>
        <v>0</v>
      </c>
      <c r="V224" s="38">
        <f t="shared" si="56"/>
        <v>0</v>
      </c>
      <c r="W224" s="38">
        <f t="shared" si="60"/>
        <v>3035000</v>
      </c>
      <c r="X224" s="15">
        <v>44134</v>
      </c>
      <c r="Y224" s="15">
        <v>44165</v>
      </c>
      <c r="Z224" s="15">
        <v>44165</v>
      </c>
      <c r="AA224" s="37">
        <f t="shared" si="66"/>
        <v>0</v>
      </c>
      <c r="AB224" s="13">
        <f t="shared" si="57"/>
        <v>22</v>
      </c>
      <c r="AC224" s="13">
        <f t="shared" si="61"/>
        <v>1</v>
      </c>
      <c r="AD224" s="19">
        <v>44134</v>
      </c>
      <c r="AE224" s="13">
        <f t="shared" si="62"/>
        <v>1</v>
      </c>
      <c r="AF224" s="19"/>
      <c r="AG224" s="37">
        <v>57620</v>
      </c>
      <c r="AH224" s="7">
        <v>3171</v>
      </c>
      <c r="AI224" s="14">
        <v>325320</v>
      </c>
      <c r="AJ224" s="17">
        <v>44133</v>
      </c>
      <c r="AK224" s="9" t="s">
        <v>46</v>
      </c>
      <c r="AL224" s="8" t="s">
        <v>46</v>
      </c>
      <c r="AM224" s="17" t="s">
        <v>725</v>
      </c>
      <c r="AN224" s="8"/>
      <c r="AO224" s="8"/>
      <c r="AP224" s="18">
        <v>44134</v>
      </c>
      <c r="AQ224" s="10" t="s">
        <v>344</v>
      </c>
      <c r="AR224" s="9" t="s">
        <v>40</v>
      </c>
    </row>
    <row r="225" spans="1:44" ht="86.25" customHeight="1" x14ac:dyDescent="0.2">
      <c r="A225" s="2" t="s">
        <v>1317</v>
      </c>
      <c r="B225" s="7" t="s">
        <v>1138</v>
      </c>
      <c r="C225" s="31" t="s">
        <v>939</v>
      </c>
      <c r="D225" s="11" t="s">
        <v>69</v>
      </c>
      <c r="E225" s="32" t="s">
        <v>1375</v>
      </c>
      <c r="F225" s="20" t="s">
        <v>1376</v>
      </c>
      <c r="G225" s="3" t="s">
        <v>1318</v>
      </c>
      <c r="H225" s="4" t="s">
        <v>1319</v>
      </c>
      <c r="I225" s="33">
        <v>13500000</v>
      </c>
      <c r="J225" s="38">
        <v>0</v>
      </c>
      <c r="K225" s="38">
        <v>0</v>
      </c>
      <c r="L225" s="38">
        <v>13500000</v>
      </c>
      <c r="M225" s="38"/>
      <c r="N225" s="38"/>
      <c r="O225" s="38"/>
      <c r="P225" s="38"/>
      <c r="Q225" s="38">
        <f t="shared" si="72"/>
        <v>13500000</v>
      </c>
      <c r="R225" s="38">
        <v>0</v>
      </c>
      <c r="S225" s="38">
        <f t="shared" si="58"/>
        <v>13500000</v>
      </c>
      <c r="T225" s="36">
        <f t="shared" si="59"/>
        <v>0</v>
      </c>
      <c r="U225" s="38">
        <f t="shared" si="55"/>
        <v>0</v>
      </c>
      <c r="V225" s="38">
        <f t="shared" si="56"/>
        <v>0</v>
      </c>
      <c r="W225" s="38">
        <f t="shared" si="60"/>
        <v>13500000</v>
      </c>
      <c r="X225" s="15">
        <v>44134</v>
      </c>
      <c r="Y225" s="15">
        <v>44196</v>
      </c>
      <c r="Z225" s="15">
        <v>44196</v>
      </c>
      <c r="AA225" s="37">
        <f t="shared" si="66"/>
        <v>0</v>
      </c>
      <c r="AB225" s="13">
        <f t="shared" si="57"/>
        <v>45</v>
      </c>
      <c r="AC225" s="13">
        <f t="shared" si="61"/>
        <v>2</v>
      </c>
      <c r="AD225" s="19">
        <v>44134</v>
      </c>
      <c r="AE225" s="13">
        <f t="shared" si="62"/>
        <v>2</v>
      </c>
      <c r="AF225" s="19"/>
      <c r="AG225" s="37">
        <v>31620</v>
      </c>
      <c r="AH225" s="7">
        <v>3121</v>
      </c>
      <c r="AI225" s="14">
        <v>320520</v>
      </c>
      <c r="AJ225" s="17">
        <v>44131</v>
      </c>
      <c r="AK225" s="9" t="s">
        <v>1320</v>
      </c>
      <c r="AL225" s="8">
        <v>44133</v>
      </c>
      <c r="AM225" s="17" t="s">
        <v>725</v>
      </c>
      <c r="AN225" s="8"/>
      <c r="AO225" s="8"/>
      <c r="AP225" s="18">
        <v>44134</v>
      </c>
      <c r="AQ225" s="10" t="s">
        <v>145</v>
      </c>
      <c r="AR225" s="9" t="s">
        <v>75</v>
      </c>
    </row>
    <row r="226" spans="1:44" ht="86.25" customHeight="1" x14ac:dyDescent="0.2">
      <c r="A226" s="2" t="s">
        <v>1336</v>
      </c>
      <c r="B226" s="7" t="s">
        <v>1071</v>
      </c>
      <c r="C226" s="31" t="s">
        <v>327</v>
      </c>
      <c r="D226" s="11" t="s">
        <v>229</v>
      </c>
      <c r="E226" s="32" t="s">
        <v>1370</v>
      </c>
      <c r="F226" s="20" t="s">
        <v>1369</v>
      </c>
      <c r="G226" s="3" t="s">
        <v>1337</v>
      </c>
      <c r="H226" s="4" t="s">
        <v>1338</v>
      </c>
      <c r="I226" s="33">
        <v>247432297</v>
      </c>
      <c r="J226" s="38">
        <v>0</v>
      </c>
      <c r="K226" s="38">
        <v>0</v>
      </c>
      <c r="L226" s="38">
        <v>247432297</v>
      </c>
      <c r="M226" s="38"/>
      <c r="N226" s="38"/>
      <c r="O226" s="38"/>
      <c r="P226" s="38"/>
      <c r="Q226" s="38">
        <f t="shared" si="72"/>
        <v>247432297</v>
      </c>
      <c r="R226" s="38">
        <v>0</v>
      </c>
      <c r="S226" s="38">
        <f t="shared" si="58"/>
        <v>247432297</v>
      </c>
      <c r="T226" s="36">
        <f t="shared" si="59"/>
        <v>0</v>
      </c>
      <c r="U226" s="38">
        <f t="shared" si="55"/>
        <v>0</v>
      </c>
      <c r="V226" s="38">
        <f t="shared" si="56"/>
        <v>0</v>
      </c>
      <c r="W226" s="38">
        <f t="shared" si="60"/>
        <v>247432297</v>
      </c>
      <c r="X226" s="15">
        <v>44133</v>
      </c>
      <c r="Y226" s="15">
        <v>44196</v>
      </c>
      <c r="Z226" s="15">
        <v>44196</v>
      </c>
      <c r="AA226" s="37">
        <f t="shared" si="66"/>
        <v>0</v>
      </c>
      <c r="AB226" s="13">
        <f t="shared" si="57"/>
        <v>46</v>
      </c>
      <c r="AC226" s="13">
        <f t="shared" si="61"/>
        <v>2</v>
      </c>
      <c r="AD226" s="19">
        <v>44134</v>
      </c>
      <c r="AE226" s="13">
        <f t="shared" si="62"/>
        <v>2</v>
      </c>
      <c r="AF226" s="19"/>
      <c r="AG226" s="37">
        <v>74320</v>
      </c>
      <c r="AH226" s="7">
        <v>3172</v>
      </c>
      <c r="AI226" s="14">
        <v>325420</v>
      </c>
      <c r="AJ226" s="17">
        <v>44134</v>
      </c>
      <c r="AK226" s="9" t="s">
        <v>1339</v>
      </c>
      <c r="AL226" s="8">
        <v>44133</v>
      </c>
      <c r="AM226" s="17" t="s">
        <v>725</v>
      </c>
      <c r="AN226" s="8"/>
      <c r="AO226" s="8"/>
      <c r="AP226" s="18">
        <v>44138</v>
      </c>
      <c r="AQ226" s="10" t="s">
        <v>396</v>
      </c>
      <c r="AR226" s="9" t="s">
        <v>40</v>
      </c>
    </row>
    <row r="227" spans="1:44" ht="86.25" customHeight="1" x14ac:dyDescent="0.2">
      <c r="A227" s="2" t="s">
        <v>1312</v>
      </c>
      <c r="B227" s="7" t="s">
        <v>1071</v>
      </c>
      <c r="C227" s="31" t="s">
        <v>312</v>
      </c>
      <c r="D227" s="11" t="s">
        <v>69</v>
      </c>
      <c r="E227" s="32" t="s">
        <v>1372</v>
      </c>
      <c r="F227" s="20" t="s">
        <v>1371</v>
      </c>
      <c r="G227" s="3" t="s">
        <v>1313</v>
      </c>
      <c r="H227" s="4" t="s">
        <v>1314</v>
      </c>
      <c r="I227" s="33">
        <v>22000000</v>
      </c>
      <c r="J227" s="38">
        <v>0</v>
      </c>
      <c r="K227" s="38">
        <v>0</v>
      </c>
      <c r="L227" s="38">
        <v>22000000</v>
      </c>
      <c r="M227" s="38"/>
      <c r="N227" s="38"/>
      <c r="O227" s="38"/>
      <c r="P227" s="38"/>
      <c r="Q227" s="38">
        <f t="shared" si="72"/>
        <v>22000000</v>
      </c>
      <c r="R227" s="38">
        <v>0</v>
      </c>
      <c r="S227" s="38">
        <f t="shared" si="58"/>
        <v>22000000</v>
      </c>
      <c r="T227" s="36">
        <f t="shared" si="59"/>
        <v>0</v>
      </c>
      <c r="U227" s="38">
        <f t="shared" si="55"/>
        <v>0</v>
      </c>
      <c r="V227" s="38">
        <f t="shared" si="56"/>
        <v>0</v>
      </c>
      <c r="W227" s="38">
        <f t="shared" si="60"/>
        <v>22000000</v>
      </c>
      <c r="X227" s="15">
        <v>44134</v>
      </c>
      <c r="Y227" s="15">
        <v>44196</v>
      </c>
      <c r="Z227" s="15">
        <v>44196</v>
      </c>
      <c r="AA227" s="37">
        <f t="shared" si="66"/>
        <v>0</v>
      </c>
      <c r="AB227" s="13">
        <f t="shared" si="57"/>
        <v>45</v>
      </c>
      <c r="AC227" s="13">
        <f t="shared" si="61"/>
        <v>2</v>
      </c>
      <c r="AD227" s="19">
        <v>44134</v>
      </c>
      <c r="AE227" s="13">
        <f t="shared" si="62"/>
        <v>2</v>
      </c>
      <c r="AF227" s="19"/>
      <c r="AG227" s="37">
        <v>84720</v>
      </c>
      <c r="AH227" s="7">
        <v>3173</v>
      </c>
      <c r="AI227" s="14">
        <v>325520</v>
      </c>
      <c r="AJ227" s="17">
        <v>44134</v>
      </c>
      <c r="AK227" s="9" t="s">
        <v>1315</v>
      </c>
      <c r="AL227" s="8">
        <v>44134</v>
      </c>
      <c r="AM227" s="17" t="s">
        <v>725</v>
      </c>
      <c r="AN227" s="8"/>
      <c r="AO227" s="8"/>
      <c r="AP227" s="18">
        <v>44134</v>
      </c>
      <c r="AQ227" s="10" t="s">
        <v>1316</v>
      </c>
      <c r="AR227" s="9" t="s">
        <v>117</v>
      </c>
    </row>
    <row r="228" spans="1:44" ht="86.25" customHeight="1" x14ac:dyDescent="0.2">
      <c r="A228" s="2" t="s">
        <v>1347</v>
      </c>
      <c r="B228" s="7" t="s">
        <v>1138</v>
      </c>
      <c r="C228" s="31" t="s">
        <v>930</v>
      </c>
      <c r="D228" s="11" t="s">
        <v>169</v>
      </c>
      <c r="E228" s="32" t="s">
        <v>1379</v>
      </c>
      <c r="F228" s="20" t="s">
        <v>1380</v>
      </c>
      <c r="G228" s="3" t="s">
        <v>1348</v>
      </c>
      <c r="H228" s="4" t="s">
        <v>1349</v>
      </c>
      <c r="I228" s="33">
        <v>11484038</v>
      </c>
      <c r="J228" s="38">
        <v>0</v>
      </c>
      <c r="K228" s="38">
        <v>0</v>
      </c>
      <c r="L228" s="38">
        <v>11484038</v>
      </c>
      <c r="M228" s="38"/>
      <c r="N228" s="38"/>
      <c r="O228" s="38"/>
      <c r="P228" s="38"/>
      <c r="Q228" s="38">
        <f t="shared" si="72"/>
        <v>11484038</v>
      </c>
      <c r="R228" s="38">
        <v>0</v>
      </c>
      <c r="S228" s="38">
        <f t="shared" si="58"/>
        <v>11484038</v>
      </c>
      <c r="T228" s="36">
        <f t="shared" si="59"/>
        <v>0</v>
      </c>
      <c r="U228" s="38">
        <f t="shared" si="55"/>
        <v>0</v>
      </c>
      <c r="V228" s="38">
        <f t="shared" si="56"/>
        <v>0</v>
      </c>
      <c r="W228" s="38">
        <f t="shared" si="60"/>
        <v>11484038</v>
      </c>
      <c r="X228" s="15">
        <v>44139</v>
      </c>
      <c r="Y228" s="15">
        <v>44196</v>
      </c>
      <c r="Z228" s="15">
        <v>44377</v>
      </c>
      <c r="AA228" s="37">
        <f t="shared" si="66"/>
        <v>5</v>
      </c>
      <c r="AB228" s="13">
        <f t="shared" si="57"/>
        <v>42</v>
      </c>
      <c r="AC228" s="13">
        <f t="shared" si="61"/>
        <v>1</v>
      </c>
      <c r="AD228" s="19">
        <v>44139</v>
      </c>
      <c r="AE228" s="13">
        <f t="shared" si="62"/>
        <v>1</v>
      </c>
      <c r="AF228" s="15" t="s">
        <v>1410</v>
      </c>
      <c r="AG228" s="37">
        <v>60920</v>
      </c>
      <c r="AH228" s="7">
        <v>3174</v>
      </c>
      <c r="AI228" s="14">
        <v>325620</v>
      </c>
      <c r="AJ228" s="17">
        <v>44139</v>
      </c>
      <c r="AK228" s="9" t="s">
        <v>1350</v>
      </c>
      <c r="AL228" s="8">
        <v>44139</v>
      </c>
      <c r="AM228" s="17" t="s">
        <v>725</v>
      </c>
      <c r="AN228" s="8"/>
      <c r="AO228" s="8"/>
      <c r="AP228" s="18">
        <v>44141</v>
      </c>
      <c r="AQ228" s="10" t="s">
        <v>252</v>
      </c>
      <c r="AR228" s="9" t="s">
        <v>117</v>
      </c>
    </row>
    <row r="229" spans="1:44" ht="117" customHeight="1" x14ac:dyDescent="0.2">
      <c r="A229" s="2" t="s">
        <v>1400</v>
      </c>
      <c r="B229" s="7" t="s">
        <v>845</v>
      </c>
      <c r="C229" s="31" t="s">
        <v>435</v>
      </c>
      <c r="D229" s="11" t="s">
        <v>169</v>
      </c>
      <c r="E229" s="32" t="s">
        <v>1458</v>
      </c>
      <c r="F229" s="20" t="s">
        <v>1457</v>
      </c>
      <c r="G229" s="3" t="s">
        <v>1401</v>
      </c>
      <c r="H229" s="4" t="s">
        <v>1402</v>
      </c>
      <c r="I229" s="33">
        <v>7000000</v>
      </c>
      <c r="J229" s="38">
        <v>0</v>
      </c>
      <c r="K229" s="38">
        <v>0</v>
      </c>
      <c r="L229" s="38">
        <v>7000000</v>
      </c>
      <c r="M229" s="38"/>
      <c r="N229" s="38"/>
      <c r="O229" s="38"/>
      <c r="P229" s="38"/>
      <c r="Q229" s="38">
        <f t="shared" si="72"/>
        <v>7000000</v>
      </c>
      <c r="R229" s="38">
        <v>0</v>
      </c>
      <c r="S229" s="38">
        <f t="shared" si="58"/>
        <v>7000000</v>
      </c>
      <c r="T229" s="36">
        <f t="shared" si="59"/>
        <v>0</v>
      </c>
      <c r="U229" s="38">
        <f t="shared" si="55"/>
        <v>0</v>
      </c>
      <c r="V229" s="38">
        <f t="shared" si="56"/>
        <v>0</v>
      </c>
      <c r="W229" s="38">
        <f t="shared" si="60"/>
        <v>7000000</v>
      </c>
      <c r="X229" s="15">
        <v>44145</v>
      </c>
      <c r="Y229" s="15">
        <v>44196</v>
      </c>
      <c r="Z229" s="15">
        <v>44196</v>
      </c>
      <c r="AA229" s="37">
        <f t="shared" si="66"/>
        <v>0</v>
      </c>
      <c r="AB229" s="13">
        <f t="shared" si="57"/>
        <v>38</v>
      </c>
      <c r="AC229" s="13">
        <f t="shared" si="61"/>
        <v>1</v>
      </c>
      <c r="AD229" s="19">
        <v>44139</v>
      </c>
      <c r="AE229" s="13">
        <f t="shared" si="62"/>
        <v>1</v>
      </c>
      <c r="AF229" s="19"/>
      <c r="AG229" s="37">
        <v>48120</v>
      </c>
      <c r="AH229" s="7">
        <v>3182</v>
      </c>
      <c r="AI229" s="14">
        <v>326420</v>
      </c>
      <c r="AJ229" s="17">
        <v>44141</v>
      </c>
      <c r="AK229" s="9" t="s">
        <v>1403</v>
      </c>
      <c r="AL229" s="8">
        <v>44145</v>
      </c>
      <c r="AM229" s="17" t="s">
        <v>725</v>
      </c>
      <c r="AN229" s="8"/>
      <c r="AO229" s="8"/>
      <c r="AP229" s="18">
        <v>44146</v>
      </c>
      <c r="AQ229" s="10" t="s">
        <v>850</v>
      </c>
      <c r="AR229" s="9" t="s">
        <v>40</v>
      </c>
    </row>
    <row r="230" spans="1:44" ht="117" customHeight="1" x14ac:dyDescent="0.2">
      <c r="A230" s="2" t="s">
        <v>1395</v>
      </c>
      <c r="B230" s="7" t="s">
        <v>1138</v>
      </c>
      <c r="C230" s="31" t="s">
        <v>834</v>
      </c>
      <c r="D230" s="11" t="s">
        <v>69</v>
      </c>
      <c r="E230" s="32" t="s">
        <v>1460</v>
      </c>
      <c r="F230" s="20" t="s">
        <v>1459</v>
      </c>
      <c r="G230" s="3" t="s">
        <v>1396</v>
      </c>
      <c r="H230" s="4" t="s">
        <v>1397</v>
      </c>
      <c r="I230" s="33">
        <v>32000000</v>
      </c>
      <c r="J230" s="38">
        <v>0</v>
      </c>
      <c r="K230" s="38">
        <v>0</v>
      </c>
      <c r="L230" s="38">
        <v>32000000</v>
      </c>
      <c r="M230" s="38"/>
      <c r="N230" s="38"/>
      <c r="O230" s="38"/>
      <c r="P230" s="38"/>
      <c r="Q230" s="38">
        <f t="shared" si="72"/>
        <v>32000000</v>
      </c>
      <c r="R230" s="38">
        <v>0</v>
      </c>
      <c r="S230" s="38">
        <f t="shared" si="58"/>
        <v>32000000</v>
      </c>
      <c r="T230" s="36">
        <f t="shared" si="59"/>
        <v>0</v>
      </c>
      <c r="U230" s="38">
        <f t="shared" si="55"/>
        <v>0</v>
      </c>
      <c r="V230" s="38">
        <f t="shared" si="56"/>
        <v>0</v>
      </c>
      <c r="W230" s="38">
        <f t="shared" si="60"/>
        <v>32000000</v>
      </c>
      <c r="X230" s="15">
        <v>44148</v>
      </c>
      <c r="Y230" s="15">
        <v>44196</v>
      </c>
      <c r="Z230" s="15">
        <v>44196</v>
      </c>
      <c r="AA230" s="37">
        <f t="shared" si="66"/>
        <v>0</v>
      </c>
      <c r="AB230" s="13">
        <f t="shared" si="57"/>
        <v>35</v>
      </c>
      <c r="AC230" s="13">
        <f t="shared" si="61"/>
        <v>1</v>
      </c>
      <c r="AD230" s="19">
        <v>44139</v>
      </c>
      <c r="AE230" s="13">
        <f t="shared" si="62"/>
        <v>1</v>
      </c>
      <c r="AF230" s="19"/>
      <c r="AG230" s="37">
        <v>33720</v>
      </c>
      <c r="AH230" s="7">
        <v>3227</v>
      </c>
      <c r="AI230" s="14">
        <v>331120</v>
      </c>
      <c r="AJ230" s="17">
        <v>44147</v>
      </c>
      <c r="AK230" s="9" t="s">
        <v>1398</v>
      </c>
      <c r="AL230" s="8">
        <v>44146</v>
      </c>
      <c r="AM230" s="17" t="s">
        <v>725</v>
      </c>
      <c r="AN230" s="8"/>
      <c r="AO230" s="8"/>
      <c r="AP230" s="18">
        <v>44154</v>
      </c>
      <c r="AQ230" s="10" t="s">
        <v>1399</v>
      </c>
      <c r="AR230" s="9" t="s">
        <v>117</v>
      </c>
    </row>
    <row r="231" spans="1:44" ht="117" customHeight="1" x14ac:dyDescent="0.2">
      <c r="A231" s="2" t="s">
        <v>1423</v>
      </c>
      <c r="B231" s="7" t="s">
        <v>1138</v>
      </c>
      <c r="C231" s="31" t="s">
        <v>1050</v>
      </c>
      <c r="D231" s="11" t="s">
        <v>132</v>
      </c>
      <c r="E231" s="32" t="s">
        <v>1461</v>
      </c>
      <c r="F231" s="20" t="s">
        <v>1462</v>
      </c>
      <c r="G231" s="3" t="s">
        <v>1424</v>
      </c>
      <c r="H231" s="4" t="s">
        <v>1425</v>
      </c>
      <c r="I231" s="33">
        <v>36841507</v>
      </c>
      <c r="J231" s="38">
        <v>0</v>
      </c>
      <c r="K231" s="38">
        <v>0</v>
      </c>
      <c r="L231" s="38">
        <v>36841507</v>
      </c>
      <c r="M231" s="38"/>
      <c r="N231" s="38"/>
      <c r="O231" s="38"/>
      <c r="P231" s="38"/>
      <c r="Q231" s="38">
        <f t="shared" si="72"/>
        <v>36841507</v>
      </c>
      <c r="R231" s="38">
        <v>0</v>
      </c>
      <c r="S231" s="38">
        <f t="shared" si="58"/>
        <v>36841507</v>
      </c>
      <c r="T231" s="36">
        <f t="shared" si="59"/>
        <v>0</v>
      </c>
      <c r="U231" s="38">
        <f t="shared" si="55"/>
        <v>0</v>
      </c>
      <c r="V231" s="38">
        <f t="shared" si="56"/>
        <v>0</v>
      </c>
      <c r="W231" s="38">
        <f t="shared" si="60"/>
        <v>36841507</v>
      </c>
      <c r="X231" s="15">
        <v>44155</v>
      </c>
      <c r="Y231" s="15">
        <v>44196</v>
      </c>
      <c r="Z231" s="15">
        <v>44196</v>
      </c>
      <c r="AA231" s="37">
        <f t="shared" si="66"/>
        <v>0</v>
      </c>
      <c r="AB231" s="13">
        <f t="shared" si="57"/>
        <v>30</v>
      </c>
      <c r="AC231" s="13">
        <f t="shared" si="61"/>
        <v>1</v>
      </c>
      <c r="AD231" s="19">
        <v>44166</v>
      </c>
      <c r="AE231" s="13">
        <f t="shared" si="62"/>
        <v>0</v>
      </c>
      <c r="AF231" s="19"/>
      <c r="AG231" s="37">
        <v>83320</v>
      </c>
      <c r="AH231" s="7">
        <v>3240</v>
      </c>
      <c r="AI231" s="14">
        <v>332420</v>
      </c>
      <c r="AJ231" s="17">
        <v>44154</v>
      </c>
      <c r="AK231" s="9" t="s">
        <v>1426</v>
      </c>
      <c r="AL231" s="8">
        <v>44162</v>
      </c>
      <c r="AM231" s="17" t="s">
        <v>725</v>
      </c>
      <c r="AN231" s="8"/>
      <c r="AO231" s="8"/>
      <c r="AP231" s="18">
        <v>44165</v>
      </c>
      <c r="AQ231" s="10" t="s">
        <v>396</v>
      </c>
      <c r="AR231" s="9" t="s">
        <v>40</v>
      </c>
    </row>
    <row r="232" spans="1:44" ht="117" customHeight="1" x14ac:dyDescent="0.2">
      <c r="A232" s="2" t="s">
        <v>1388</v>
      </c>
      <c r="B232" s="7" t="s">
        <v>346</v>
      </c>
      <c r="C232" s="31" t="s">
        <v>68</v>
      </c>
      <c r="D232" s="11" t="s">
        <v>132</v>
      </c>
      <c r="E232" s="34" t="s">
        <v>1463</v>
      </c>
      <c r="F232" s="20" t="s">
        <v>1464</v>
      </c>
      <c r="G232" s="3" t="s">
        <v>1389</v>
      </c>
      <c r="H232" s="4" t="s">
        <v>1390</v>
      </c>
      <c r="I232" s="33">
        <v>945000000</v>
      </c>
      <c r="J232" s="38">
        <v>0</v>
      </c>
      <c r="K232" s="38">
        <v>0</v>
      </c>
      <c r="L232" s="38">
        <v>945000000</v>
      </c>
      <c r="M232" s="38">
        <v>14760000000</v>
      </c>
      <c r="N232" s="38">
        <v>8868300000</v>
      </c>
      <c r="O232" s="38"/>
      <c r="P232" s="38"/>
      <c r="Q232" s="38">
        <f t="shared" si="72"/>
        <v>24573300000</v>
      </c>
      <c r="R232" s="38">
        <v>0</v>
      </c>
      <c r="S232" s="38">
        <f t="shared" si="58"/>
        <v>945000000</v>
      </c>
      <c r="T232" s="36">
        <f t="shared" si="59"/>
        <v>0</v>
      </c>
      <c r="U232" s="38">
        <f t="shared" si="55"/>
        <v>0</v>
      </c>
      <c r="V232" s="38">
        <f t="shared" si="56"/>
        <v>0</v>
      </c>
      <c r="W232" s="38">
        <f t="shared" si="60"/>
        <v>24573300000</v>
      </c>
      <c r="X232" s="15">
        <v>44146</v>
      </c>
      <c r="Y232" s="15">
        <v>44773</v>
      </c>
      <c r="Z232" s="15">
        <v>44773</v>
      </c>
      <c r="AA232" s="37">
        <f t="shared" si="66"/>
        <v>0</v>
      </c>
      <c r="AB232" s="13">
        <f t="shared" si="57"/>
        <v>448</v>
      </c>
      <c r="AC232" s="13">
        <f t="shared" si="61"/>
        <v>20</v>
      </c>
      <c r="AD232" s="19">
        <v>44139</v>
      </c>
      <c r="AE232" s="13">
        <f t="shared" si="62"/>
        <v>20</v>
      </c>
      <c r="AF232" s="19"/>
      <c r="AG232" s="37">
        <v>40820</v>
      </c>
      <c r="AH232" s="7">
        <v>3174</v>
      </c>
      <c r="AI232" s="14">
        <v>330520</v>
      </c>
      <c r="AJ232" s="17">
        <v>44149</v>
      </c>
      <c r="AK232" s="9" t="s">
        <v>1391</v>
      </c>
      <c r="AL232" s="8">
        <v>44146</v>
      </c>
      <c r="AM232" s="17" t="s">
        <v>725</v>
      </c>
      <c r="AN232" s="8"/>
      <c r="AO232" s="8"/>
      <c r="AP232" s="18">
        <v>44148</v>
      </c>
      <c r="AQ232" s="10" t="s">
        <v>1392</v>
      </c>
      <c r="AR232" s="9" t="s">
        <v>75</v>
      </c>
    </row>
    <row r="233" spans="1:44" ht="117" customHeight="1" x14ac:dyDescent="0.2">
      <c r="A233" s="2" t="s">
        <v>1405</v>
      </c>
      <c r="B233" s="7" t="s">
        <v>1138</v>
      </c>
      <c r="C233" s="31" t="s">
        <v>902</v>
      </c>
      <c r="D233" s="11" t="s">
        <v>132</v>
      </c>
      <c r="E233" s="32" t="s">
        <v>1466</v>
      </c>
      <c r="F233" s="20" t="s">
        <v>1465</v>
      </c>
      <c r="G233" s="3" t="s">
        <v>1409</v>
      </c>
      <c r="H233" s="4" t="s">
        <v>1406</v>
      </c>
      <c r="I233" s="33">
        <v>45000000</v>
      </c>
      <c r="J233" s="38">
        <v>0</v>
      </c>
      <c r="K233" s="38">
        <v>0</v>
      </c>
      <c r="L233" s="38">
        <v>45000000</v>
      </c>
      <c r="M233" s="38"/>
      <c r="N233" s="38"/>
      <c r="O233" s="38"/>
      <c r="P233" s="38"/>
      <c r="Q233" s="38">
        <f t="shared" si="72"/>
        <v>45000000</v>
      </c>
      <c r="R233" s="38">
        <v>0</v>
      </c>
      <c r="S233" s="38">
        <f t="shared" si="58"/>
        <v>45000000</v>
      </c>
      <c r="T233" s="36">
        <f t="shared" si="59"/>
        <v>0</v>
      </c>
      <c r="U233" s="38">
        <f t="shared" si="55"/>
        <v>0</v>
      </c>
      <c r="V233" s="38">
        <f t="shared" si="56"/>
        <v>0</v>
      </c>
      <c r="W233" s="38">
        <f t="shared" si="60"/>
        <v>45000000</v>
      </c>
      <c r="X233" s="15">
        <v>44148</v>
      </c>
      <c r="Y233" s="15">
        <v>44185</v>
      </c>
      <c r="Z233" s="15">
        <v>44185</v>
      </c>
      <c r="AA233" s="37">
        <f t="shared" si="66"/>
        <v>0</v>
      </c>
      <c r="AB233" s="13">
        <f t="shared" si="57"/>
        <v>26</v>
      </c>
      <c r="AC233" s="13">
        <f t="shared" si="61"/>
        <v>1</v>
      </c>
      <c r="AD233" s="19">
        <v>44139</v>
      </c>
      <c r="AE233" s="13">
        <f t="shared" si="62"/>
        <v>1</v>
      </c>
      <c r="AF233" s="19"/>
      <c r="AG233" s="37">
        <v>30620</v>
      </c>
      <c r="AH233" s="7">
        <v>3229</v>
      </c>
      <c r="AI233" s="14">
        <v>331320</v>
      </c>
      <c r="AJ233" s="17">
        <v>44148</v>
      </c>
      <c r="AK233" s="9" t="s">
        <v>1407</v>
      </c>
      <c r="AL233" s="8">
        <v>44148</v>
      </c>
      <c r="AM233" s="17" t="s">
        <v>725</v>
      </c>
      <c r="AN233" s="8"/>
      <c r="AO233" s="8"/>
      <c r="AP233" s="18">
        <v>44154</v>
      </c>
      <c r="AQ233" s="10" t="s">
        <v>1408</v>
      </c>
      <c r="AR233" s="9" t="s">
        <v>75</v>
      </c>
    </row>
    <row r="234" spans="1:44" ht="117" customHeight="1" x14ac:dyDescent="0.2">
      <c r="A234" s="2" t="s">
        <v>1415</v>
      </c>
      <c r="B234" s="7" t="s">
        <v>845</v>
      </c>
      <c r="C234" s="31" t="s">
        <v>431</v>
      </c>
      <c r="D234" s="11" t="s">
        <v>169</v>
      </c>
      <c r="E234" s="32" t="s">
        <v>1468</v>
      </c>
      <c r="F234" s="20" t="s">
        <v>1467</v>
      </c>
      <c r="G234" s="3" t="s">
        <v>1416</v>
      </c>
      <c r="H234" s="4" t="s">
        <v>1417</v>
      </c>
      <c r="I234" s="33">
        <v>15000000</v>
      </c>
      <c r="J234" s="38">
        <v>0</v>
      </c>
      <c r="K234" s="38">
        <v>0</v>
      </c>
      <c r="L234" s="38">
        <v>15000000</v>
      </c>
      <c r="M234" s="38"/>
      <c r="N234" s="38"/>
      <c r="O234" s="38"/>
      <c r="P234" s="38"/>
      <c r="Q234" s="38">
        <f t="shared" ref="Q234" si="73">SUM(L234:P234)</f>
        <v>15000000</v>
      </c>
      <c r="R234" s="38">
        <v>0</v>
      </c>
      <c r="S234" s="38">
        <f t="shared" si="58"/>
        <v>15000000</v>
      </c>
      <c r="T234" s="36">
        <f t="shared" si="59"/>
        <v>0</v>
      </c>
      <c r="U234" s="38" t="e">
        <f t="shared" si="55"/>
        <v>#DIV/0!</v>
      </c>
      <c r="V234" s="38" t="e">
        <f t="shared" si="56"/>
        <v>#DIV/0!</v>
      </c>
      <c r="W234" s="38" t="e">
        <f t="shared" si="60"/>
        <v>#DIV/0!</v>
      </c>
      <c r="X234" s="15">
        <v>44159</v>
      </c>
      <c r="Y234" s="15">
        <v>44180</v>
      </c>
      <c r="Z234" s="15">
        <v>44180</v>
      </c>
      <c r="AA234" s="37">
        <f t="shared" si="66"/>
        <v>0</v>
      </c>
      <c r="AB234" s="13">
        <f t="shared" si="57"/>
        <v>16</v>
      </c>
      <c r="AC234" s="13">
        <f t="shared" si="61"/>
        <v>0</v>
      </c>
      <c r="AD234" s="19">
        <v>44159</v>
      </c>
      <c r="AE234" s="13">
        <f t="shared" si="62"/>
        <v>0</v>
      </c>
      <c r="AF234" s="19"/>
      <c r="AG234" s="37">
        <v>103320</v>
      </c>
      <c r="AH234" s="7">
        <v>3237</v>
      </c>
      <c r="AI234" s="14">
        <v>332120</v>
      </c>
      <c r="AJ234" s="17">
        <v>44154</v>
      </c>
      <c r="AK234" s="9" t="s">
        <v>1418</v>
      </c>
      <c r="AL234" s="8">
        <v>44158</v>
      </c>
      <c r="AM234" s="17" t="s">
        <v>725</v>
      </c>
      <c r="AN234" s="8"/>
      <c r="AO234" s="8"/>
      <c r="AP234" s="18">
        <v>44161</v>
      </c>
      <c r="AQ234" s="10" t="s">
        <v>407</v>
      </c>
      <c r="AR234" s="9" t="s">
        <v>40</v>
      </c>
    </row>
    <row r="235" spans="1:44" ht="117" customHeight="1" x14ac:dyDescent="0.2">
      <c r="A235" s="2" t="s">
        <v>1419</v>
      </c>
      <c r="B235" s="7" t="s">
        <v>845</v>
      </c>
      <c r="C235" s="31" t="s">
        <v>439</v>
      </c>
      <c r="D235" s="11" t="s">
        <v>229</v>
      </c>
      <c r="E235" s="32" t="s">
        <v>1469</v>
      </c>
      <c r="F235" s="20" t="s">
        <v>1470</v>
      </c>
      <c r="G235" s="3" t="s">
        <v>936</v>
      </c>
      <c r="H235" s="4" t="s">
        <v>1420</v>
      </c>
      <c r="I235" s="33">
        <v>180000000</v>
      </c>
      <c r="J235" s="38">
        <v>0</v>
      </c>
      <c r="K235" s="38">
        <v>0</v>
      </c>
      <c r="L235" s="38">
        <v>180000000</v>
      </c>
      <c r="M235" s="38"/>
      <c r="N235" s="38"/>
      <c r="O235" s="38"/>
      <c r="P235" s="38"/>
      <c r="Q235" s="38">
        <f t="shared" ref="Q235:Q237" si="74">SUM(L235:P235)</f>
        <v>180000000</v>
      </c>
      <c r="R235" s="38">
        <v>0</v>
      </c>
      <c r="S235" s="38">
        <f t="shared" si="58"/>
        <v>180000000</v>
      </c>
      <c r="T235" s="36">
        <f t="shared" si="59"/>
        <v>0</v>
      </c>
      <c r="U235" s="38">
        <f t="shared" si="55"/>
        <v>0</v>
      </c>
      <c r="V235" s="38">
        <f t="shared" si="56"/>
        <v>0</v>
      </c>
      <c r="W235" s="38">
        <f t="shared" si="60"/>
        <v>180000000</v>
      </c>
      <c r="X235" s="15">
        <v>44159</v>
      </c>
      <c r="Y235" s="15">
        <v>44196</v>
      </c>
      <c r="Z235" s="15">
        <v>44196</v>
      </c>
      <c r="AA235" s="37">
        <f t="shared" si="66"/>
        <v>0</v>
      </c>
      <c r="AB235" s="13">
        <f t="shared" si="57"/>
        <v>28</v>
      </c>
      <c r="AC235" s="13">
        <f t="shared" si="61"/>
        <v>1</v>
      </c>
      <c r="AD235" s="19">
        <v>44139</v>
      </c>
      <c r="AE235" s="13">
        <f t="shared" si="62"/>
        <v>1</v>
      </c>
      <c r="AF235" s="19"/>
      <c r="AG235" s="37">
        <v>87920</v>
      </c>
      <c r="AH235" s="7">
        <v>3259</v>
      </c>
      <c r="AI235" s="14">
        <v>336220</v>
      </c>
      <c r="AJ235" s="17">
        <v>44159</v>
      </c>
      <c r="AK235" s="9" t="s">
        <v>1421</v>
      </c>
      <c r="AL235" s="8">
        <v>44159</v>
      </c>
      <c r="AM235" s="17" t="s">
        <v>725</v>
      </c>
      <c r="AN235" s="8"/>
      <c r="AO235" s="8"/>
      <c r="AP235" s="18">
        <v>44160</v>
      </c>
      <c r="AQ235" s="10" t="s">
        <v>1422</v>
      </c>
      <c r="AR235" s="9" t="s">
        <v>75</v>
      </c>
    </row>
    <row r="236" spans="1:44" ht="117" customHeight="1" x14ac:dyDescent="0.2">
      <c r="A236" s="2" t="s">
        <v>1438</v>
      </c>
      <c r="B236" s="7" t="s">
        <v>845</v>
      </c>
      <c r="C236" s="31" t="s">
        <v>608</v>
      </c>
      <c r="D236" s="11" t="s">
        <v>1439</v>
      </c>
      <c r="E236" s="32" t="s">
        <v>1472</v>
      </c>
      <c r="F236" s="20" t="s">
        <v>1471</v>
      </c>
      <c r="G236" s="3" t="s">
        <v>1440</v>
      </c>
      <c r="H236" s="4" t="s">
        <v>1441</v>
      </c>
      <c r="I236" s="33">
        <v>256451439</v>
      </c>
      <c r="J236" s="38">
        <v>0</v>
      </c>
      <c r="K236" s="38">
        <v>0</v>
      </c>
      <c r="L236" s="38">
        <v>256451439</v>
      </c>
      <c r="M236" s="38"/>
      <c r="N236" s="38"/>
      <c r="O236" s="38"/>
      <c r="P236" s="38"/>
      <c r="Q236" s="38">
        <f t="shared" si="74"/>
        <v>256451439</v>
      </c>
      <c r="R236" s="38">
        <v>0</v>
      </c>
      <c r="S236" s="38">
        <f t="shared" si="58"/>
        <v>256451439</v>
      </c>
      <c r="T236" s="36">
        <f t="shared" si="59"/>
        <v>0</v>
      </c>
      <c r="U236" s="38">
        <f t="shared" si="55"/>
        <v>0</v>
      </c>
      <c r="V236" s="38">
        <f t="shared" si="56"/>
        <v>0</v>
      </c>
      <c r="W236" s="38">
        <f t="shared" si="60"/>
        <v>256451439</v>
      </c>
      <c r="X236" s="15">
        <v>44165</v>
      </c>
      <c r="Y236" s="15">
        <v>44196</v>
      </c>
      <c r="Z236" s="15">
        <v>44196</v>
      </c>
      <c r="AA236" s="37">
        <f t="shared" si="66"/>
        <v>0</v>
      </c>
      <c r="AB236" s="13">
        <f t="shared" si="57"/>
        <v>24</v>
      </c>
      <c r="AC236" s="13">
        <f t="shared" si="61"/>
        <v>1</v>
      </c>
      <c r="AD236" s="19">
        <v>44139</v>
      </c>
      <c r="AE236" s="13">
        <f t="shared" si="62"/>
        <v>1</v>
      </c>
      <c r="AF236" s="19"/>
      <c r="AG236" s="37">
        <v>66220</v>
      </c>
      <c r="AH236" s="7">
        <v>3643</v>
      </c>
      <c r="AI236" s="14">
        <v>369420</v>
      </c>
      <c r="AJ236" s="17">
        <v>44162</v>
      </c>
      <c r="AK236" s="9" t="s">
        <v>1442</v>
      </c>
      <c r="AL236" s="8">
        <v>44165</v>
      </c>
      <c r="AM236" s="17" t="s">
        <v>725</v>
      </c>
      <c r="AN236" s="8"/>
      <c r="AO236" s="8"/>
      <c r="AP236" s="18">
        <v>44167</v>
      </c>
      <c r="AQ236" s="10" t="s">
        <v>344</v>
      </c>
      <c r="AR236" s="9" t="s">
        <v>40</v>
      </c>
    </row>
    <row r="237" spans="1:44" ht="117" customHeight="1" x14ac:dyDescent="0.2">
      <c r="A237" s="2" t="s">
        <v>1443</v>
      </c>
      <c r="B237" s="7" t="s">
        <v>743</v>
      </c>
      <c r="C237" s="31" t="s">
        <v>433</v>
      </c>
      <c r="D237" s="11" t="s">
        <v>169</v>
      </c>
      <c r="E237" s="32" t="s">
        <v>1363</v>
      </c>
      <c r="F237" s="20" t="s">
        <v>1364</v>
      </c>
      <c r="G237" s="3" t="s">
        <v>1444</v>
      </c>
      <c r="H237" s="4" t="s">
        <v>1445</v>
      </c>
      <c r="I237" s="33">
        <v>109190274</v>
      </c>
      <c r="J237" s="38">
        <v>0</v>
      </c>
      <c r="K237" s="38">
        <v>0</v>
      </c>
      <c r="L237" s="38">
        <v>109190274</v>
      </c>
      <c r="M237" s="38"/>
      <c r="N237" s="38"/>
      <c r="O237" s="38"/>
      <c r="P237" s="38"/>
      <c r="Q237" s="38">
        <f t="shared" si="74"/>
        <v>109190274</v>
      </c>
      <c r="R237" s="38">
        <v>0</v>
      </c>
      <c r="S237" s="38">
        <f t="shared" si="58"/>
        <v>109190274</v>
      </c>
      <c r="T237" s="36">
        <f t="shared" si="59"/>
        <v>0</v>
      </c>
      <c r="U237" s="38">
        <f t="shared" si="55"/>
        <v>0</v>
      </c>
      <c r="V237" s="38">
        <f t="shared" si="56"/>
        <v>0</v>
      </c>
      <c r="W237" s="38">
        <f t="shared" si="60"/>
        <v>109190274</v>
      </c>
      <c r="X237" s="15">
        <v>44165</v>
      </c>
      <c r="Y237" s="15">
        <v>44196</v>
      </c>
      <c r="Z237" s="15">
        <v>44196</v>
      </c>
      <c r="AA237" s="37">
        <f t="shared" si="66"/>
        <v>0</v>
      </c>
      <c r="AB237" s="13">
        <f t="shared" si="57"/>
        <v>24</v>
      </c>
      <c r="AC237" s="13">
        <f t="shared" si="61"/>
        <v>1</v>
      </c>
      <c r="AD237" s="19">
        <v>44139</v>
      </c>
      <c r="AE237" s="13">
        <f t="shared" si="62"/>
        <v>1</v>
      </c>
      <c r="AF237" s="19"/>
      <c r="AG237" s="37">
        <v>79220</v>
      </c>
      <c r="AH237" s="7">
        <v>3786</v>
      </c>
      <c r="AI237" s="14">
        <v>383920</v>
      </c>
      <c r="AJ237" s="17">
        <v>44165</v>
      </c>
      <c r="AK237" s="9" t="s">
        <v>1446</v>
      </c>
      <c r="AL237" s="8">
        <v>44165</v>
      </c>
      <c r="AM237" s="17" t="s">
        <v>725</v>
      </c>
      <c r="AN237" s="8"/>
      <c r="AO237" s="8"/>
      <c r="AP237" s="18">
        <v>44168</v>
      </c>
      <c r="AQ237" s="10" t="s">
        <v>396</v>
      </c>
      <c r="AR237" s="9" t="s">
        <v>40</v>
      </c>
    </row>
  </sheetData>
  <mergeCells count="18">
    <mergeCell ref="AK1:AL1"/>
    <mergeCell ref="AM1:AM2"/>
    <mergeCell ref="AN1:AN2"/>
    <mergeCell ref="AO1:AO2"/>
    <mergeCell ref="AP1:AQ1"/>
    <mergeCell ref="AR1:AR2"/>
    <mergeCell ref="G1:G2"/>
    <mergeCell ref="H1:H2"/>
    <mergeCell ref="I1:Q1"/>
    <mergeCell ref="R1:W1"/>
    <mergeCell ref="X1:AF1"/>
    <mergeCell ref="AG1:AJ1"/>
    <mergeCell ref="A1:A2"/>
    <mergeCell ref="B1:B2"/>
    <mergeCell ref="C1:C2"/>
    <mergeCell ref="D1:D2"/>
    <mergeCell ref="E1:E2"/>
    <mergeCell ref="F1:F2"/>
  </mergeCells>
  <hyperlinks>
    <hyperlink ref="F49" r:id="rId1"/>
    <hyperlink ref="F93" r:id="rId2"/>
    <hyperlink ref="F109" r:id="rId3"/>
    <hyperlink ref="F108" r:id="rId4"/>
    <hyperlink ref="F98" r:id="rId5"/>
    <hyperlink ref="F99" r:id="rId6"/>
    <hyperlink ref="F107" r:id="rId7"/>
    <hyperlink ref="F100" r:id="rId8"/>
    <hyperlink ref="F216" r:id="rId9"/>
    <hyperlink ref="F71" r:id="rId10"/>
    <hyperlink ref="F64" r:id="rId11"/>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Hoja2</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Diana Pardo</dc:creator>
  <cp:lastModifiedBy>Diana Pardo</cp:lastModifiedBy>
  <dcterms:created xsi:type="dcterms:W3CDTF">2019-01-18T16:11:10Z</dcterms:created>
  <dcterms:modified xsi:type="dcterms:W3CDTF">2020-12-09T14:28:54Z</dcterms:modified>
</cp:coreProperties>
</file>