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.mendez\Desktop\"/>
    </mc:Choice>
  </mc:AlternateContent>
  <bookViews>
    <workbookView minimized="1" xWindow="0" yWindow="0" windowWidth="20610" windowHeight="11640"/>
  </bookViews>
  <sheets>
    <sheet name="FT-Mapa de riesgos" sheetId="2" r:id="rId1"/>
    <sheet name="Hoja1" sheetId="3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xlnm.Print_Area" localSheetId="0">'FT-Mapa de riesgos'!$A$1:$AE$48</definedName>
  </definedNames>
  <calcPr calcId="152511"/>
</workbook>
</file>

<file path=xl/calcChain.xml><?xml version="1.0" encoding="utf-8"?>
<calcChain xmlns="http://schemas.openxmlformats.org/spreadsheetml/2006/main">
  <c r="J44" i="2" l="1"/>
  <c r="AA41" i="2" l="1"/>
  <c r="J41" i="2"/>
  <c r="AA38" i="2"/>
  <c r="J38" i="2"/>
  <c r="Z36" i="2" l="1"/>
  <c r="Y36" i="2"/>
  <c r="AA36" i="2" s="1"/>
  <c r="J36" i="2"/>
  <c r="AA35" i="2" l="1"/>
  <c r="J35" i="2"/>
  <c r="J34" i="2" l="1"/>
  <c r="J33" i="2" l="1"/>
  <c r="J31" i="2"/>
  <c r="J30" i="2" l="1"/>
  <c r="J28" i="2" l="1"/>
  <c r="R28" i="2"/>
  <c r="S28" i="2" s="1"/>
  <c r="R29" i="2"/>
  <c r="S29" i="2" s="1"/>
  <c r="U28" i="2" l="1"/>
  <c r="W28" i="2" s="1"/>
  <c r="T29" i="2"/>
  <c r="T28" i="2"/>
  <c r="V28" i="2" l="1"/>
  <c r="X28" i="2" s="1"/>
  <c r="Z28" i="2" s="1"/>
  <c r="AA28" i="2" s="1"/>
  <c r="R27" i="2"/>
  <c r="T27" i="2" s="1"/>
  <c r="V27" i="2" s="1"/>
  <c r="X27" i="2" s="1"/>
  <c r="J27" i="2"/>
  <c r="S27" i="2" l="1"/>
  <c r="U27" i="2" s="1"/>
  <c r="W27" i="2" s="1"/>
  <c r="R26" i="2" l="1"/>
  <c r="T26" i="2" s="1"/>
  <c r="R25" i="2"/>
  <c r="T25" i="2" s="1"/>
  <c r="J25" i="2"/>
  <c r="R24" i="2"/>
  <c r="S24" i="2" s="1"/>
  <c r="R23" i="2"/>
  <c r="T23" i="2" s="1"/>
  <c r="J23" i="2"/>
  <c r="V25" i="2" l="1"/>
  <c r="X25" i="2" s="1"/>
  <c r="S25" i="2"/>
  <c r="S26" i="2"/>
  <c r="S23" i="2"/>
  <c r="U23" i="2" s="1"/>
  <c r="W23" i="2" s="1"/>
  <c r="T24" i="2"/>
  <c r="V23" i="2" s="1"/>
  <c r="X23" i="2" s="1"/>
  <c r="U25" i="2" l="1"/>
  <c r="W25" i="2" s="1"/>
  <c r="AA23" i="2"/>
  <c r="R22" i="2" l="1"/>
  <c r="T22" i="2" s="1"/>
  <c r="R21" i="2"/>
  <c r="T21" i="2" s="1"/>
  <c r="R20" i="2"/>
  <c r="S20" i="2" s="1"/>
  <c r="J20" i="2"/>
  <c r="S22" i="2" l="1"/>
  <c r="T20" i="2"/>
  <c r="V20" i="2" s="1"/>
  <c r="X20" i="2" s="1"/>
  <c r="S21" i="2"/>
  <c r="U20" i="2" l="1"/>
  <c r="W20" i="2" s="1"/>
  <c r="AA20" i="2" s="1"/>
  <c r="K23" i="3" l="1"/>
  <c r="K24" i="3"/>
  <c r="K25" i="3"/>
  <c r="K22" i="3"/>
  <c r="L22" i="3" s="1"/>
  <c r="L23" i="3" l="1"/>
  <c r="L24" i="3"/>
  <c r="L25" i="3" s="1"/>
  <c r="G22" i="3" l="1"/>
  <c r="G18" i="3"/>
  <c r="G14" i="3"/>
  <c r="G10" i="3"/>
  <c r="G6" i="3"/>
  <c r="G2" i="3"/>
  <c r="G25" i="3"/>
  <c r="G24" i="3"/>
  <c r="G23" i="3"/>
  <c r="G21" i="3"/>
  <c r="G20" i="3"/>
  <c r="G19" i="3"/>
  <c r="G17" i="3"/>
  <c r="G16" i="3"/>
  <c r="G15" i="3"/>
  <c r="G13" i="3"/>
  <c r="G12" i="3"/>
  <c r="G11" i="3"/>
  <c r="G9" i="3"/>
  <c r="G8" i="3"/>
  <c r="G7" i="3"/>
  <c r="G5" i="3"/>
  <c r="G4" i="3"/>
  <c r="G3" i="3"/>
  <c r="G1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C7" i="3"/>
  <c r="C6" i="3"/>
  <c r="C5" i="3"/>
  <c r="C4" i="3"/>
  <c r="C3" i="3"/>
  <c r="C2" i="3"/>
  <c r="C1" i="3"/>
</calcChain>
</file>

<file path=xl/sharedStrings.xml><?xml version="1.0" encoding="utf-8"?>
<sst xmlns="http://schemas.openxmlformats.org/spreadsheetml/2006/main" count="455" uniqueCount="207">
  <si>
    <t>ANALISIS Y VALORACION DEL RIESGO</t>
  </si>
  <si>
    <t>NIVEL DEL RIESGO</t>
  </si>
  <si>
    <t>DESCRIPCIÓN</t>
  </si>
  <si>
    <t>RIESGO</t>
  </si>
  <si>
    <t xml:space="preserve">TIPO </t>
  </si>
  <si>
    <t>CAUSAS</t>
  </si>
  <si>
    <t>CONSECUENCIAS</t>
  </si>
  <si>
    <t>PROBABILIDAD</t>
  </si>
  <si>
    <t xml:space="preserve">IMPACTO </t>
  </si>
  <si>
    <t>CONTROLES</t>
  </si>
  <si>
    <t>IMPACTO</t>
  </si>
  <si>
    <t xml:space="preserve">RIESGO RESIDUAL </t>
  </si>
  <si>
    <t>RIESGO INHERENTE</t>
  </si>
  <si>
    <t>IDENTIFICACIÓN DEL RIESGO</t>
  </si>
  <si>
    <t>Rara vez</t>
  </si>
  <si>
    <t>Improbable</t>
  </si>
  <si>
    <t>Posible</t>
  </si>
  <si>
    <t>Casi seguro</t>
  </si>
  <si>
    <t>Insignificante</t>
  </si>
  <si>
    <t>Menor</t>
  </si>
  <si>
    <t>Moderado</t>
  </si>
  <si>
    <t xml:space="preserve">Mayor </t>
  </si>
  <si>
    <t>Catastrofico</t>
  </si>
  <si>
    <t>Probabilidad</t>
  </si>
  <si>
    <t>Impacto</t>
  </si>
  <si>
    <t>Bajo</t>
  </si>
  <si>
    <t>Extremo</t>
  </si>
  <si>
    <t>Verde</t>
  </si>
  <si>
    <t>Amarillo</t>
  </si>
  <si>
    <t>Alto</t>
  </si>
  <si>
    <t>Naranja</t>
  </si>
  <si>
    <t>Rojo</t>
  </si>
  <si>
    <t>Probable</t>
  </si>
  <si>
    <t>Financieros</t>
  </si>
  <si>
    <t>Cumplimiento</t>
  </si>
  <si>
    <t>Imagen o Reputacional</t>
  </si>
  <si>
    <t>Corrupción</t>
  </si>
  <si>
    <t>Estratégicos</t>
  </si>
  <si>
    <t>Tecnológicos</t>
  </si>
  <si>
    <t>¿Esta definido el responsable?</t>
  </si>
  <si>
    <t>¿Cuenta con una periodicidad definida?</t>
  </si>
  <si>
    <t>¿Cuenta con evidencias de la aplicación del control?</t>
  </si>
  <si>
    <t>¿El control esta documentado en una politica y/o procedimiento?</t>
  </si>
  <si>
    <t>Si</t>
  </si>
  <si>
    <t>No</t>
  </si>
  <si>
    <t>¿El control contribuye a disminuir la Probabilidad, el Impacto?</t>
  </si>
  <si>
    <t>Casi Seguro</t>
  </si>
  <si>
    <t>Rara Vez</t>
  </si>
  <si>
    <t xml:space="preserve">Por favor diligencia el formato de acuerdo a las siguientes instrucciones:
1. Diligencie (Describa o seleccione) UNICAMENTE las casillas que se encuentran en verde 
</t>
  </si>
  <si>
    <t>Probalidad</t>
  </si>
  <si>
    <t>Solo Aplica a Probabilidad</t>
  </si>
  <si>
    <t>Solo Aplica a Impacto</t>
  </si>
  <si>
    <t>todas si</t>
  </si>
  <si>
    <t>CUADRANTES A DISMINUIR
Probabilidad</t>
  </si>
  <si>
    <t>CUADRANTES A DISMINUIR
Impacto</t>
  </si>
  <si>
    <t>PUNTAJE DEL CONTROL</t>
  </si>
  <si>
    <t>N° DE CONTROLES A REALIZAR</t>
  </si>
  <si>
    <t xml:space="preserve">DEFINA EL CONTROL </t>
  </si>
  <si>
    <t xml:space="preserve">MITIGACIÓN DEL RIESGO </t>
  </si>
  <si>
    <t>1 Corte 
(Enero - Abril)</t>
  </si>
  <si>
    <t>2 Corte 
(Mayo - Agosto)</t>
  </si>
  <si>
    <t>3 Corte 
(Septiembre - Diciembre)</t>
  </si>
  <si>
    <t>Seguridad del paciente</t>
  </si>
  <si>
    <t>OFICINA: ASESORA DE PLANEACION</t>
  </si>
  <si>
    <t>PROCESO: PLANEACION</t>
  </si>
  <si>
    <t>HOSPITAL MILITAR CENTRAL</t>
  </si>
  <si>
    <t>ACCIONES A DESARROLLAR</t>
  </si>
  <si>
    <t>RESPONSABLE</t>
  </si>
  <si>
    <t>PLAZO DE EJECUCIÓN</t>
  </si>
  <si>
    <t>REGISTROS</t>
  </si>
  <si>
    <t>Permanente</t>
  </si>
  <si>
    <t>Semestral</t>
  </si>
  <si>
    <t>FORMATO: MAPA DE RIESGOS POR PROCESO</t>
  </si>
  <si>
    <t>CÓDIGO: PL-OAPL-PR-05-FT-02</t>
  </si>
  <si>
    <t>FECHA DE EMISIÓN: 05-07-2018</t>
  </si>
  <si>
    <t>VERSIÓN: 03</t>
  </si>
  <si>
    <t>SISTEMA DE GESTION INTEGRADO SGI</t>
  </si>
  <si>
    <t>Página 1 de 1</t>
  </si>
  <si>
    <t>HOSPITAL MILITAR CENTRAL
NIT: 830.040.256-0</t>
  </si>
  <si>
    <t>Operativo</t>
  </si>
  <si>
    <t>Manejo  de   influencias en la asignación de citas médicas.</t>
  </si>
  <si>
    <t>1.No fenecimiento de la cuenta.
2.Sanciones.
3.Perdida de la imagen institucional.</t>
  </si>
  <si>
    <t xml:space="preserve">Dar cumplimiento estricto a los requisitos para  asignación de citas por los diferentes medios, dando un trato humano  e  imparcial a los usuarios.       </t>
  </si>
  <si>
    <t xml:space="preserve">Perdida de medicamentos, reactivos y/o insumos </t>
  </si>
  <si>
    <t>Ausencia de inventarios actualizados</t>
  </si>
  <si>
    <t>1. Detrimiento patrimonial
2. Investigaciones administrativas</t>
  </si>
  <si>
    <t>Control de inventarios (Dinamica gernecial)</t>
  </si>
  <si>
    <t>Mesas de trabajo 
Revisión en el sistema</t>
  </si>
  <si>
    <t>área de Farmacia</t>
  </si>
  <si>
    <t>Actas
Registro en el sistema</t>
  </si>
  <si>
    <t>Fallas o vacios en la asignación de reactivos y/o insumos</t>
  </si>
  <si>
    <t>Formato de pedido de reactivos y/o insumos</t>
  </si>
  <si>
    <t xml:space="preserve">Falsificación y adulteración de fórmulas medicas </t>
  </si>
  <si>
    <t>Hurto de talonarios de formulas medicas.</t>
  </si>
  <si>
    <t>1.Reclamacion de medicamentos e insumos de salud.
2.Detrimento patrimonial del SSFM.</t>
  </si>
  <si>
    <t>Entrega talonarios al area asistencial.</t>
  </si>
  <si>
    <t>Verificación del sello medico y la firma del medico tratante</t>
  </si>
  <si>
    <t>Auxiliar de farmacia</t>
  </si>
  <si>
    <t>Original de la formula</t>
  </si>
  <si>
    <t>Adulteracion externa de formulas medicas.</t>
  </si>
  <si>
    <t>Registro de formulas medicas con DGH.Net.</t>
  </si>
  <si>
    <t>Verificar la firma electronica del medico y la existencia del paciente en la base de datos</t>
  </si>
  <si>
    <t>Mayor</t>
  </si>
  <si>
    <t>Eliminación de hallazgos para favorecer al auditado</t>
  </si>
  <si>
    <t>Perfiles inadecuados 
Personal con falta de ética.
Conflicto de intereses.</t>
  </si>
  <si>
    <t>Perdida de credibilidad
Sanciones.
Conflictos Legales</t>
  </si>
  <si>
    <t>Establecer compromisos de confidencialidad y cumplimiento de principios y valores institucionales  con los integrantes de la Oficina de Control Interno.</t>
  </si>
  <si>
    <t>Asumir el Riego</t>
  </si>
  <si>
    <t>Jefe Oficina Control Interno</t>
  </si>
  <si>
    <t>Anual o Cada vez que se presente el evento</t>
  </si>
  <si>
    <t>Reporte de la Novedad</t>
  </si>
  <si>
    <t>Direccionamiento y/o Favorecimiento de contratación en favor de un tercero</t>
  </si>
  <si>
    <t xml:space="preserve">Establecer especificaciones propias de un proveedor en  los estudios de necesidad </t>
  </si>
  <si>
    <t>1. Prestación de servicios sin cumplir requisitos realmente requeridos por la Entidad
2. Entrega de bienes sin cumplir requisitos realmente requeridos por la Entidad
3.Sanciones económicas y penales. 
4.Deterioro de la imagen institucional - desconfianza en el sistema de contratación.
5.Generar intervención de los órganos de control, de la Fiscalía, u otro ente.
6. Demandas a la entidad</t>
  </si>
  <si>
    <t>Manual de contratación.</t>
  </si>
  <si>
    <t xml:space="preserve">Capacitación relacionada con el manual de contratación </t>
  </si>
  <si>
    <t>Area de adquisiciones</t>
  </si>
  <si>
    <t>Actas de capacitación</t>
  </si>
  <si>
    <t>Trafico de influencias y aprovechamiento del cargo
Interés particular y beneficio propio.</t>
  </si>
  <si>
    <t>Comités tripartitos estructuradores y  evaluadores Para temas técnicos, económicos y jurídicos</t>
  </si>
  <si>
    <t>Implementar extricto cumplimiento de verificación de proveedodres (aspectos juridicos, tecnicos y economicos)</t>
  </si>
  <si>
    <t>Documento de verificación de requisitos</t>
  </si>
  <si>
    <t>Ingreso de aspirantes sin el cumplimiento de requisitos por influencia  de terceros (ESAE)</t>
  </si>
  <si>
    <t>Falta de cumplimiento de los procedimientos admisión</t>
  </si>
  <si>
    <t>Falta de crebilidad de la Escuela de Enfermeria</t>
  </si>
  <si>
    <t>Lista de chequeo de requisitos de admisión</t>
  </si>
  <si>
    <t>Verificar la aprobación de pruebas de conocimiento y entrevista.</t>
  </si>
  <si>
    <t xml:space="preserve"> Directora de la ESAE y Líder Comité de Admisiones</t>
  </si>
  <si>
    <t>Registro en el formato de mitigación de riesgos</t>
  </si>
  <si>
    <t>Violación de la información reservada</t>
  </si>
  <si>
    <t>Fallas en la radicación por parte de terceros.</t>
  </si>
  <si>
    <t>Fallas en el compromiso de confidencialidad y reserva de la información por parte del personal del Área Registro y correspondencia.</t>
  </si>
  <si>
    <t>Perdida intencional de la Historia Clínica soporte de un proceso conciliatorio judicial.</t>
  </si>
  <si>
    <t>1 Fallas en la custodia de las historias clinicas que hacen parte de un proceso</t>
  </si>
  <si>
    <t>1.Quejas a la Institución.
2.Sanciones a la institución en las investigaciones de procesos judiciales
3. Pérdica de la imagen institucional</t>
  </si>
  <si>
    <t>Custodia especial a las historias clinicas objeto de investigación</t>
  </si>
  <si>
    <t>Manipular la información financiera</t>
  </si>
  <si>
    <t>Intereses de ocultar la realidad financiera de la entidad</t>
  </si>
  <si>
    <t>Sanciones Institucionales</t>
  </si>
  <si>
    <t>Manual de politica Contable</t>
  </si>
  <si>
    <t>Auditorias regulares</t>
  </si>
  <si>
    <t>Contraloria General de la Republica</t>
  </si>
  <si>
    <t>Anual</t>
  </si>
  <si>
    <t>Informe de Auditoria</t>
  </si>
  <si>
    <t>Violación de la reserva legal del proceso disciplinario</t>
  </si>
  <si>
    <t>Comunicación indebida de los funcionarios a cargo de las investigaciones</t>
  </si>
  <si>
    <t xml:space="preserve">Alteraciones en el material probatorio </t>
  </si>
  <si>
    <t>Acuerdos de confidencialidad  suscritos por los funcionarios a cargo de los procesos disciplinarios</t>
  </si>
  <si>
    <t xml:space="preserve">Socialización y suscripción de los acuerdos </t>
  </si>
  <si>
    <t>Jefe de la oficina de Control Disciplinario Interno</t>
  </si>
  <si>
    <t>Acta 
Acuerdo</t>
  </si>
  <si>
    <t xml:space="preserve">Pago de sueldos, honorarios y/o mesadas pensionales a personal no existente </t>
  </si>
  <si>
    <t>Falta de verificación de supervicencia del personal pensionado.</t>
  </si>
  <si>
    <t>1.Demandas y sanciones legales y disciplinarias.
2.Deterioro a la imagen institucional.</t>
  </si>
  <si>
    <t>Controles automáticos-Revisión de la Prenómina</t>
  </si>
  <si>
    <t>Fallas en la revisiones del personal vigente</t>
  </si>
  <si>
    <t>Realizar ajuste a las inconsistencias presentadas en la prenómina</t>
  </si>
  <si>
    <t>Area de nomina y prestaciones sociales</t>
  </si>
  <si>
    <t>Correo electronico</t>
  </si>
  <si>
    <t>Desviación de ingresos por uso de parqueadero e infracciones</t>
  </si>
  <si>
    <t>Excepciones de pago para el personal no autorizado.</t>
  </si>
  <si>
    <t>Perdida de recursos financieros</t>
  </si>
  <si>
    <t>Actualización permamente de las  bases de datos de los usuarios.</t>
  </si>
  <si>
    <t>Cancelación de los servicios de parqueadero en lugares no autorizados por la Dirección.</t>
  </si>
  <si>
    <t>Politicas y Directrices para la administración de parqueaderos (puntos de pago, nivel autorización de excepciones de pago)</t>
  </si>
  <si>
    <t xml:space="preserve"> Falta de politicas para la administración de parqueadero.</t>
  </si>
  <si>
    <t>Venta de material reciclable sin contrato vigente.</t>
  </si>
  <si>
    <t>Contaminación Hospitalaria
Deterioro de la imagen institucional</t>
  </si>
  <si>
    <t>Contratos</t>
  </si>
  <si>
    <t>Disposición de resiudos con gestores sin licencia</t>
  </si>
  <si>
    <t>Formatos de supervisión de contratos</t>
  </si>
  <si>
    <t>Auditorías</t>
  </si>
  <si>
    <t>Manipulación o alteración de resultados en indicadores e informes de gestión</t>
  </si>
  <si>
    <t>Presión de directivos para mostrar resultados diferentes a los  que realmtente se obtienen</t>
  </si>
  <si>
    <t>1. Afectación de la imagen institucional
2. Desconfianza por parte de la ciudadanía, entes de control y demás partes interesadas de la información que presenta y reporta la Entidad
3. Sanciones</t>
  </si>
  <si>
    <t>Revisión estrategica de los analisis de los indicadores presentados a cargo de cada subdirección.</t>
  </si>
  <si>
    <t>Venta indebida de residuos a gestores externos sin vínculos contractuales vigentes</t>
  </si>
  <si>
    <t>Mediante comunicado establecer la importancia de radicar los documentos en el Área respectiva.</t>
  </si>
  <si>
    <t xml:space="preserve">Verificar y clasificiar los archivos de acuerdo a los lineamientos internos de archivo </t>
  </si>
  <si>
    <t>Funcionario encargadao de recepcionar los documentos</t>
  </si>
  <si>
    <t>Registro del sistema (Control Doc)</t>
  </si>
  <si>
    <t>Establecer el compromiso de confidencialidad y reserva de la información vulnerable de la entidad.</t>
  </si>
  <si>
    <t>Socializaciòn de los lineamientos y la importancia de los compromisos de confidencialidad</t>
  </si>
  <si>
    <t>Lider del grupo de registro, correspondencia y archivo</t>
  </si>
  <si>
    <t>Correo electronico, Oficio</t>
  </si>
  <si>
    <t xml:space="preserve">Realizar sensibilización  al personal de asignación de citas  sobre este  posible riesgo  a traves de capacitaciónes frente al tema.    </t>
  </si>
  <si>
    <t>Falla en adherencia a los protocolos institucionales por parte de los funcionarios de asignación de citas</t>
  </si>
  <si>
    <t>Dar cumplimiento a las normas de agendamiento  para call center y  central de citas  en cuanto : esta   prohibido  el paso de personal  no  pertenecientes al área, el uso de celular  y no se  permite  recibir  dadidas o   prevendas  por parte del usuario  que recibe  el  servicio.</t>
  </si>
  <si>
    <t>Jefe del servicio de Consulta Externa</t>
  </si>
  <si>
    <t>Retroalimentaciòn del comportamiento del servicio y Socializaciones programadas</t>
  </si>
  <si>
    <t xml:space="preserve">Acta </t>
  </si>
  <si>
    <t>Evaluaciones de desempeño y cumplimiento de objetivos</t>
  </si>
  <si>
    <t>Documento de Evaluación</t>
  </si>
  <si>
    <t>Sensibilizaciones sobre los protocolos de atenciòn de citas medicas</t>
  </si>
  <si>
    <t>Socializacion de los lineamientos de custodia especial</t>
  </si>
  <si>
    <t>Lider del grupo de Bioestadistica</t>
  </si>
  <si>
    <t>Socializaciòn de lineamientos de parqueadero e infracciones y publicacion de tarifas</t>
  </si>
  <si>
    <t>Jefe de àrea de transportes</t>
  </si>
  <si>
    <t>Actas
Publicaciones</t>
  </si>
  <si>
    <t xml:space="preserve">Socializacion de lineamientos de reciclaje y verificaciòn de contratos </t>
  </si>
  <si>
    <t>Ingeniero Ambiental</t>
  </si>
  <si>
    <t>Actas</t>
  </si>
  <si>
    <t xml:space="preserve">Verificación de los indicadores a traves de la revisión de archivos de soporte </t>
  </si>
  <si>
    <t xml:space="preserve">Responsable de la Oficina Asesora de Planeación </t>
  </si>
  <si>
    <t>Mensual</t>
  </si>
  <si>
    <t>Registros Suite Visión</t>
  </si>
  <si>
    <t>MAPA INSTITUCIONAL DE RIESGOS DE CORRUPCIÓN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</si>
</sst>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Tahoma"/>
      <family val="2"/>
    </font>
    <font>
      <b/>
      <sz val="10"/>
      <color theme="1"/>
      <name val="Tahoma"/>
      <family val="2"/>
    </font>
    <font>
      <b/>
      <sz val="10"/>
      <name val="Tahoma"/>
      <family val="2"/>
    </font>
    <font>
      <b/>
      <sz val="10"/>
      <color theme="0"/>
      <name val="Tahoma"/>
      <family val="2"/>
    </font>
    <font>
      <b/>
      <sz val="18"/>
      <color theme="0"/>
      <name val="Tahoma"/>
      <family val="2"/>
    </font>
    <font>
      <b/>
      <sz val="14"/>
      <name val="Tahoma"/>
      <family val="2"/>
    </font>
    <font>
      <sz val="11"/>
      <name val="Tahoma"/>
      <family val="2"/>
    </font>
    <font>
      <b/>
      <sz val="14"/>
      <color theme="0"/>
      <name val="Tahoma"/>
      <family val="2"/>
    </font>
    <font>
      <sz val="22"/>
      <color theme="1"/>
      <name val="Tahoma"/>
      <family val="2"/>
    </font>
    <font>
      <b/>
      <sz val="22"/>
      <color rgb="FF000000"/>
      <name val="Tahoma"/>
      <family val="2"/>
    </font>
    <font>
      <b/>
      <sz val="22"/>
      <color theme="1"/>
      <name val="Tahoma"/>
      <family val="2"/>
    </font>
    <font>
      <sz val="22"/>
      <color theme="1"/>
      <name val="Times New Roman"/>
      <family val="1"/>
    </font>
    <font>
      <b/>
      <sz val="15"/>
      <color theme="1"/>
      <name val="Tahoma"/>
      <family val="2"/>
    </font>
    <font>
      <sz val="15"/>
      <color theme="1"/>
      <name val="Tahoma"/>
      <family val="2"/>
    </font>
    <font>
      <sz val="15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7"/>
      </patternFill>
    </fill>
    <fill>
      <patternFill patternType="solid">
        <fgColor rgb="FF00B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</cellStyleXfs>
  <cellXfs count="112">
    <xf numFmtId="0" fontId="0" fillId="0" borderId="0" xfId="0"/>
    <xf numFmtId="0" fontId="0" fillId="0" borderId="0" xfId="0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2" borderId="0" xfId="0" applyFill="1" applyProtection="1"/>
    <xf numFmtId="0" fontId="0" fillId="2" borderId="1" xfId="0" applyFill="1" applyBorder="1" applyAlignment="1" applyProtection="1">
      <alignment horizontal="center" vertical="center"/>
    </xf>
    <xf numFmtId="0" fontId="0" fillId="2" borderId="1" xfId="0" applyFill="1" applyBorder="1" applyProtection="1"/>
    <xf numFmtId="0" fontId="0" fillId="2" borderId="17" xfId="0" applyFill="1" applyBorder="1" applyProtection="1"/>
    <xf numFmtId="0" fontId="0" fillId="2" borderId="0" xfId="0" applyFill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5" fillId="2" borderId="0" xfId="0" applyFont="1" applyFill="1" applyProtection="1"/>
    <xf numFmtId="0" fontId="5" fillId="0" borderId="0" xfId="0" applyFont="1" applyProtection="1"/>
    <xf numFmtId="0" fontId="5" fillId="2" borderId="4" xfId="0" applyFont="1" applyFill="1" applyBorder="1" applyProtection="1"/>
    <xf numFmtId="0" fontId="5" fillId="2" borderId="0" xfId="0" applyFont="1" applyFill="1" applyBorder="1" applyProtection="1"/>
    <xf numFmtId="0" fontId="5" fillId="2" borderId="22" xfId="0" applyFont="1" applyFill="1" applyBorder="1" applyProtection="1"/>
    <xf numFmtId="0" fontId="6" fillId="0" borderId="10" xfId="0" applyFont="1" applyBorder="1" applyAlignment="1" applyProtection="1">
      <alignment vertical="center" wrapText="1"/>
    </xf>
    <xf numFmtId="0" fontId="6" fillId="0" borderId="11" xfId="0" applyFont="1" applyBorder="1" applyAlignment="1" applyProtection="1">
      <alignment vertical="center" wrapText="1"/>
    </xf>
    <xf numFmtId="0" fontId="6" fillId="0" borderId="11" xfId="0" applyFont="1" applyBorder="1" applyAlignment="1" applyProtection="1">
      <alignment vertical="center"/>
    </xf>
    <xf numFmtId="0" fontId="7" fillId="0" borderId="11" xfId="0" applyFont="1" applyBorder="1" applyAlignment="1" applyProtection="1">
      <alignment vertical="center"/>
    </xf>
    <xf numFmtId="0" fontId="8" fillId="0" borderId="11" xfId="0" applyFont="1" applyBorder="1" applyAlignment="1" applyProtection="1">
      <alignment vertical="center"/>
    </xf>
    <xf numFmtId="0" fontId="8" fillId="0" borderId="12" xfId="0" applyFont="1" applyBorder="1" applyAlignment="1" applyProtection="1">
      <alignment vertical="center"/>
    </xf>
    <xf numFmtId="0" fontId="0" fillId="0" borderId="0" xfId="0" applyAlignment="1">
      <alignment horizontal="center" wrapText="1"/>
    </xf>
    <xf numFmtId="0" fontId="0" fillId="2" borderId="18" xfId="0" applyFill="1" applyBorder="1" applyProtection="1"/>
    <xf numFmtId="0" fontId="9" fillId="6" borderId="8" xfId="4" applyFont="1" applyFill="1" applyBorder="1" applyAlignment="1" applyProtection="1">
      <alignment horizontal="center" vertical="center"/>
    </xf>
    <xf numFmtId="0" fontId="10" fillId="7" borderId="16" xfId="3" applyFont="1" applyFill="1" applyBorder="1" applyAlignment="1" applyProtection="1">
      <alignment horizontal="center" vertical="center" wrapText="1"/>
    </xf>
    <xf numFmtId="0" fontId="10" fillId="8" borderId="16" xfId="3" applyFont="1" applyFill="1" applyBorder="1" applyAlignment="1" applyProtection="1">
      <alignment horizontal="center" vertical="center" wrapText="1"/>
    </xf>
    <xf numFmtId="0" fontId="11" fillId="7" borderId="16" xfId="3" applyFont="1" applyFill="1" applyBorder="1" applyAlignment="1" applyProtection="1">
      <alignment horizontal="center" vertical="center" wrapText="1"/>
    </xf>
    <xf numFmtId="0" fontId="12" fillId="10" borderId="16" xfId="0" applyFont="1" applyFill="1" applyBorder="1" applyAlignment="1">
      <alignment horizontal="center" vertical="center"/>
    </xf>
    <xf numFmtId="0" fontId="12" fillId="10" borderId="22" xfId="0" applyFont="1" applyFill="1" applyBorder="1" applyAlignment="1">
      <alignment horizontal="center" vertical="center" wrapText="1"/>
    </xf>
    <xf numFmtId="0" fontId="12" fillId="10" borderId="16" xfId="0" applyFont="1" applyFill="1" applyBorder="1" applyAlignment="1">
      <alignment horizontal="center" vertical="center" wrapText="1"/>
    </xf>
    <xf numFmtId="0" fontId="13" fillId="2" borderId="0" xfId="0" applyFont="1" applyFill="1" applyProtection="1"/>
    <xf numFmtId="0" fontId="13" fillId="0" borderId="0" xfId="0" applyFont="1" applyProtection="1"/>
    <xf numFmtId="0" fontId="10" fillId="8" borderId="9" xfId="3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 applyProtection="1">
      <alignment vertical="center" wrapText="1"/>
      <protection locked="0"/>
    </xf>
    <xf numFmtId="0" fontId="18" fillId="0" borderId="1" xfId="0" applyFont="1" applyFill="1" applyBorder="1" applyAlignment="1" applyProtection="1">
      <alignment horizontal="center" vertical="center"/>
      <protection locked="0"/>
    </xf>
    <xf numFmtId="0" fontId="19" fillId="9" borderId="1" xfId="3" applyFont="1" applyFill="1" applyBorder="1" applyAlignment="1" applyProtection="1">
      <alignment horizontal="center" vertical="center" wrapText="1"/>
    </xf>
    <xf numFmtId="2" fontId="19" fillId="9" borderId="1" xfId="3" applyNumberFormat="1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 applyProtection="1">
      <alignment horizontal="center" vertical="center" wrapText="1"/>
      <protection locked="0"/>
    </xf>
    <xf numFmtId="0" fontId="17" fillId="0" borderId="1" xfId="0" applyFont="1" applyFill="1" applyBorder="1" applyAlignment="1" applyProtection="1">
      <alignment horizontal="center" vertical="center"/>
    </xf>
    <xf numFmtId="0" fontId="18" fillId="0" borderId="1" xfId="0" applyFont="1" applyFill="1" applyBorder="1" applyAlignment="1" applyProtection="1">
      <alignment horizontal="justify" vertical="center" wrapText="1"/>
      <protection locked="0"/>
    </xf>
    <xf numFmtId="1" fontId="19" fillId="9" borderId="1" xfId="3" applyNumberFormat="1" applyFont="1" applyFill="1" applyBorder="1" applyAlignment="1" applyProtection="1">
      <alignment horizontal="center" vertical="center" wrapText="1"/>
    </xf>
    <xf numFmtId="0" fontId="18" fillId="9" borderId="1" xfId="0" applyFont="1" applyFill="1" applyBorder="1" applyAlignment="1" applyProtection="1">
      <alignment horizontal="center" vertical="center"/>
      <protection locked="0"/>
    </xf>
    <xf numFmtId="0" fontId="18" fillId="0" borderId="1" xfId="0" applyFont="1" applyFill="1" applyBorder="1" applyAlignment="1" applyProtection="1">
      <alignment horizontal="center" vertical="center"/>
      <protection locked="0" hidden="1"/>
    </xf>
    <xf numFmtId="0" fontId="18" fillId="0" borderId="1" xfId="0" applyFont="1" applyFill="1" applyBorder="1" applyAlignment="1" applyProtection="1">
      <alignment horizontal="center" vertical="center"/>
    </xf>
    <xf numFmtId="0" fontId="17" fillId="0" borderId="1" xfId="0" applyFont="1" applyFill="1" applyBorder="1" applyAlignment="1" applyProtection="1">
      <alignment horizontal="center" vertical="center"/>
      <protection locked="0"/>
    </xf>
    <xf numFmtId="0" fontId="18" fillId="9" borderId="1" xfId="0" applyFont="1" applyFill="1" applyBorder="1" applyAlignment="1" applyProtection="1">
      <alignment horizontal="center" vertical="center"/>
    </xf>
    <xf numFmtId="0" fontId="18" fillId="0" borderId="1" xfId="0" applyFont="1" applyFill="1" applyBorder="1" applyAlignment="1" applyProtection="1">
      <alignment horizontal="left" vertical="center" wrapText="1"/>
      <protection locked="0"/>
    </xf>
    <xf numFmtId="0" fontId="18" fillId="0" borderId="1" xfId="0" applyFont="1" applyFill="1" applyBorder="1" applyAlignment="1" applyProtection="1">
      <alignment horizontal="center" vertical="center" wrapText="1"/>
      <protection locked="0"/>
    </xf>
    <xf numFmtId="0" fontId="17" fillId="0" borderId="1" xfId="0" applyFont="1" applyFill="1" applyBorder="1" applyAlignment="1" applyProtection="1">
      <alignment horizontal="center" vertical="center" wrapText="1"/>
      <protection locked="0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/>
    </xf>
    <xf numFmtId="0" fontId="18" fillId="0" borderId="1" xfId="0" applyFont="1" applyFill="1" applyBorder="1" applyAlignment="1" applyProtection="1">
      <alignment horizontal="center" vertical="center" wrapText="1"/>
      <protection locked="0"/>
    </xf>
    <xf numFmtId="0" fontId="18" fillId="0" borderId="1" xfId="0" applyFont="1" applyFill="1" applyBorder="1" applyAlignment="1" applyProtection="1">
      <alignment horizontal="center" vertical="center"/>
      <protection locked="0" hidden="1"/>
    </xf>
    <xf numFmtId="0" fontId="18" fillId="0" borderId="1" xfId="0" applyFont="1" applyFill="1" applyBorder="1" applyAlignment="1" applyProtection="1">
      <alignment horizontal="center" vertical="center"/>
      <protection locked="0"/>
    </xf>
    <xf numFmtId="0" fontId="18" fillId="0" borderId="1" xfId="0" applyFont="1" applyFill="1" applyBorder="1" applyAlignment="1" applyProtection="1">
      <alignment horizontal="center" vertical="center"/>
    </xf>
    <xf numFmtId="0" fontId="18" fillId="9" borderId="1" xfId="0" applyFont="1" applyFill="1" applyBorder="1" applyAlignment="1" applyProtection="1">
      <alignment horizontal="center" vertical="center"/>
    </xf>
    <xf numFmtId="0" fontId="17" fillId="0" borderId="1" xfId="0" applyFont="1" applyFill="1" applyBorder="1" applyAlignment="1" applyProtection="1">
      <alignment horizontal="center" vertical="center" wrapText="1"/>
      <protection locked="0"/>
    </xf>
    <xf numFmtId="0" fontId="18" fillId="0" borderId="1" xfId="0" applyFont="1" applyFill="1" applyBorder="1" applyAlignment="1" applyProtection="1">
      <alignment horizontal="left" vertical="center" wrapText="1"/>
      <protection locked="0"/>
    </xf>
    <xf numFmtId="0" fontId="18" fillId="0" borderId="1" xfId="0" applyFont="1" applyFill="1" applyBorder="1" applyAlignment="1" applyProtection="1">
      <alignment horizontal="center" vertical="center"/>
      <protection hidden="1"/>
    </xf>
    <xf numFmtId="0" fontId="10" fillId="7" borderId="16" xfId="2" applyFont="1" applyFill="1" applyBorder="1" applyAlignment="1" applyProtection="1">
      <alignment horizontal="center" vertical="center" wrapText="1"/>
    </xf>
    <xf numFmtId="0" fontId="10" fillId="7" borderId="19" xfId="2" applyFont="1" applyFill="1" applyBorder="1" applyAlignment="1" applyProtection="1">
      <alignment horizontal="center" vertical="center" wrapText="1"/>
    </xf>
    <xf numFmtId="0" fontId="9" fillId="6" borderId="10" xfId="4" applyFont="1" applyFill="1" applyBorder="1" applyAlignment="1" applyProtection="1">
      <alignment horizontal="center" vertical="center"/>
    </xf>
    <xf numFmtId="0" fontId="9" fillId="6" borderId="11" xfId="4" applyFont="1" applyFill="1" applyBorder="1" applyAlignment="1" applyProtection="1">
      <alignment horizontal="center" vertical="center"/>
    </xf>
    <xf numFmtId="0" fontId="9" fillId="6" borderId="12" xfId="4" applyFont="1" applyFill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 wrapText="1"/>
    </xf>
    <xf numFmtId="0" fontId="15" fillId="0" borderId="11" xfId="0" applyFont="1" applyBorder="1" applyAlignment="1" applyProtection="1">
      <alignment horizontal="center" vertical="center" wrapText="1"/>
    </xf>
    <xf numFmtId="0" fontId="15" fillId="0" borderId="12" xfId="0" applyFont="1" applyBorder="1" applyAlignment="1" applyProtection="1">
      <alignment horizontal="center" vertical="center" wrapText="1"/>
    </xf>
    <xf numFmtId="0" fontId="14" fillId="0" borderId="14" xfId="0" applyFont="1" applyBorder="1" applyAlignment="1">
      <alignment horizontal="center" vertical="center"/>
    </xf>
    <xf numFmtId="0" fontId="18" fillId="9" borderId="1" xfId="0" applyFont="1" applyFill="1" applyBorder="1" applyAlignment="1" applyProtection="1">
      <alignment horizontal="center" vertical="center"/>
      <protection locked="0"/>
    </xf>
    <xf numFmtId="0" fontId="9" fillId="6" borderId="8" xfId="4" applyFont="1" applyFill="1" applyBorder="1" applyAlignment="1" applyProtection="1">
      <alignment horizontal="center" vertical="center" wrapText="1"/>
    </xf>
    <xf numFmtId="0" fontId="9" fillId="6" borderId="2" xfId="4" applyFont="1" applyFill="1" applyBorder="1" applyAlignment="1" applyProtection="1">
      <alignment horizontal="center" vertical="center"/>
    </xf>
    <xf numFmtId="0" fontId="9" fillId="6" borderId="9" xfId="4" applyFont="1" applyFill="1" applyBorder="1" applyAlignment="1" applyProtection="1">
      <alignment horizontal="center" vertical="center"/>
    </xf>
    <xf numFmtId="0" fontId="9" fillId="6" borderId="5" xfId="4" applyFont="1" applyFill="1" applyBorder="1" applyAlignment="1" applyProtection="1">
      <alignment horizontal="center" vertical="center"/>
    </xf>
    <xf numFmtId="0" fontId="9" fillId="6" borderId="6" xfId="4" applyFont="1" applyFill="1" applyBorder="1" applyAlignment="1" applyProtection="1">
      <alignment horizontal="center" vertical="center"/>
    </xf>
    <xf numFmtId="0" fontId="9" fillId="6" borderId="7" xfId="4" applyFont="1" applyFill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left" vertical="center" wrapText="1"/>
    </xf>
    <xf numFmtId="0" fontId="6" fillId="0" borderId="6" xfId="0" applyFont="1" applyBorder="1" applyAlignment="1" applyProtection="1">
      <alignment horizontal="left" vertical="center" wrapText="1"/>
    </xf>
    <xf numFmtId="0" fontId="6" fillId="0" borderId="7" xfId="0" applyFont="1" applyBorder="1" applyAlignment="1" applyProtection="1">
      <alignment horizontal="left" vertical="center" wrapText="1"/>
    </xf>
    <xf numFmtId="0" fontId="15" fillId="2" borderId="5" xfId="0" applyFont="1" applyFill="1" applyBorder="1" applyAlignment="1" applyProtection="1">
      <alignment horizontal="center" vertical="center" wrapText="1"/>
    </xf>
    <xf numFmtId="0" fontId="15" fillId="2" borderId="6" xfId="0" applyFont="1" applyFill="1" applyBorder="1" applyAlignment="1" applyProtection="1">
      <alignment horizontal="center" vertical="center" wrapText="1"/>
    </xf>
    <xf numFmtId="0" fontId="15" fillId="2" borderId="7" xfId="0" applyFont="1" applyFill="1" applyBorder="1" applyAlignment="1" applyProtection="1">
      <alignment horizontal="center" vertical="center" wrapText="1"/>
    </xf>
    <xf numFmtId="0" fontId="9" fillId="6" borderId="3" xfId="4" applyFont="1" applyFill="1" applyBorder="1" applyAlignment="1" applyProtection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5" fillId="0" borderId="17" xfId="0" applyFont="1" applyBorder="1" applyAlignment="1" applyProtection="1">
      <alignment horizontal="left" vertical="center"/>
    </xf>
    <xf numFmtId="0" fontId="15" fillId="0" borderId="28" xfId="0" applyFont="1" applyBorder="1" applyAlignment="1" applyProtection="1">
      <alignment horizontal="left" vertical="center"/>
    </xf>
    <xf numFmtId="0" fontId="15" fillId="0" borderId="23" xfId="0" applyFont="1" applyBorder="1" applyAlignment="1" applyProtection="1">
      <alignment horizontal="left" vertical="center"/>
    </xf>
    <xf numFmtId="0" fontId="14" fillId="0" borderId="24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3" xfId="0" applyFont="1" applyBorder="1" applyAlignment="1">
      <alignment horizontal="left" vertical="center"/>
    </xf>
    <xf numFmtId="0" fontId="14" fillId="0" borderId="14" xfId="0" applyFont="1" applyBorder="1" applyAlignment="1">
      <alignment horizontal="left" vertical="center"/>
    </xf>
    <xf numFmtId="0" fontId="14" fillId="0" borderId="15" xfId="0" applyFont="1" applyBorder="1" applyAlignment="1">
      <alignment horizontal="left" vertical="center"/>
    </xf>
    <xf numFmtId="1" fontId="19" fillId="9" borderId="1" xfId="3" applyNumberFormat="1" applyFont="1" applyFill="1" applyBorder="1" applyAlignment="1" applyProtection="1">
      <alignment horizontal="center" vertical="center" wrapText="1"/>
    </xf>
    <xf numFmtId="0" fontId="15" fillId="0" borderId="21" xfId="0" applyFont="1" applyBorder="1" applyAlignment="1" applyProtection="1">
      <alignment horizontal="left" vertical="center"/>
    </xf>
    <xf numFmtId="0" fontId="7" fillId="7" borderId="16" xfId="2" applyFont="1" applyFill="1" applyBorder="1" applyAlignment="1" applyProtection="1">
      <alignment horizontal="center" vertical="center" wrapText="1"/>
    </xf>
    <xf numFmtId="0" fontId="7" fillId="7" borderId="19" xfId="2" applyFont="1" applyFill="1" applyBorder="1" applyAlignment="1" applyProtection="1">
      <alignment horizontal="center" vertical="center" wrapText="1"/>
    </xf>
    <xf numFmtId="0" fontId="19" fillId="9" borderId="1" xfId="3" applyFont="1" applyFill="1" applyBorder="1" applyAlignment="1" applyProtection="1">
      <alignment horizontal="center" vertical="center" wrapText="1"/>
    </xf>
  </cellXfs>
  <cellStyles count="5">
    <cellStyle name="40% - Énfasis1" xfId="2" builtinId="31"/>
    <cellStyle name="60% - Énfasis1" xfId="3" builtinId="32"/>
    <cellStyle name="Énfasis4" xfId="4" builtinId="41"/>
    <cellStyle name="Normal" xfId="0" builtinId="0"/>
    <cellStyle name="Normal 2" xfId="1"/>
  </cellStyles>
  <dxfs count="136"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E26B0A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colors>
    <mruColors>
      <color rgb="FF6699FF"/>
      <color rgb="FF3366FF"/>
      <color rgb="FF00FFFF"/>
      <color rgb="FF4B76FF"/>
      <color rgb="FF9900CC"/>
      <color rgb="FFCC66FF"/>
      <color rgb="FFCC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1976523</xdr:colOff>
      <xdr:row>8</xdr:row>
      <xdr:rowOff>240482</xdr:rowOff>
    </xdr:from>
    <xdr:to>
      <xdr:col>4</xdr:col>
      <xdr:colOff>1262063</xdr:colOff>
      <xdr:row>10</xdr:row>
      <xdr:rowOff>578301</xdr:rowOff>
    </xdr:to>
    <xdr:pic>
      <xdr:nvPicPr>
        <xdr:cNvPr id="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98" y="2121670"/>
          <a:ext cx="1381040" cy="1290319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>
    <xdr:from>
      <xdr:col>5</xdr:col>
      <xdr:colOff>513123</xdr:colOff>
      <xdr:row>8</xdr:row>
      <xdr:rowOff>272432</xdr:rowOff>
    </xdr:from>
    <xdr:to>
      <xdr:col>5</xdr:col>
      <xdr:colOff>1725328</xdr:colOff>
      <xdr:row>10</xdr:row>
      <xdr:rowOff>544507</xdr:rowOff>
    </xdr:to>
    <xdr:pic>
      <xdr:nvPicPr>
        <xdr:cNvPr id="5" name="1 Imagen" descr="Descripción: ANd9GcRbG_UE1k8fu3s-lG_vp5dplPnA5k59GNLLzljb3CPff4PggWs&amp;t=1&amp;usg=__0sC9oJUYyShTsgRpbR5sIIr8W-Y=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0373" y="2153620"/>
          <a:ext cx="1212205" cy="1319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Atencion%20Ambulatori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Atenci&#243;n%20asistencial%20y%20farmaceutic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Evaluaci&#243;n%20Mejoramiento%20y%20Seguimient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Gesti&#243;n%20de%20Adquisicion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Gesti&#243;n%20del%20Conocimient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Gesti&#243;n%20Documental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Gesti&#243;n%20Financiera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Gesti&#243;n%20Humana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Gesti&#243;n%20Logistica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Documentos%20de%20Escritorio/felipe/Riesgos/Mapas%20de%20riesgo%20codificados/Mapa%20de%20Riesgo%20Planeacion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jorge.mendez\Desktop\felipe\Riesgos\Mapas%20de%20riesgo%20finales\FT-Mapa%20de%20Riesgo%20Gestion%20Documental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elipe/Riesgos/Mapas%20de%20riesgo%20finales/FT-Mapa%20de%20Riesgo%20Gestion%20Document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/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/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/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/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/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/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/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>
        <row r="36">
          <cell r="H36" t="str">
            <v>Rara vez</v>
          </cell>
          <cell r="I36" t="str">
            <v>Catastrofico</v>
          </cell>
        </row>
      </sheetData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  <cell r="J4" t="str">
            <v>Posible</v>
          </cell>
          <cell r="K4" t="str">
            <v xml:space="preserve">Mayor 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  <cell r="J5" t="str">
            <v>Improbable</v>
          </cell>
          <cell r="K5" t="str">
            <v>Moderado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  <cell r="J6" t="str">
            <v>Rara Vez</v>
          </cell>
          <cell r="K6" t="str">
            <v>Menor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  <cell r="K7" t="str">
            <v>Insignificante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/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Mapa de riesgos"/>
      <sheetName val="FT-Monitoreos "/>
      <sheetName val="Hoja1"/>
    </sheetNames>
    <sheetDataSet>
      <sheetData sheetId="0"/>
      <sheetData sheetId="1"/>
      <sheetData sheetId="2">
        <row r="1">
          <cell r="C1" t="str">
            <v>Rara vezInsignificante</v>
          </cell>
          <cell r="D1">
            <v>1</v>
          </cell>
          <cell r="E1" t="str">
            <v>Verde</v>
          </cell>
          <cell r="F1" t="str">
            <v>Bajo</v>
          </cell>
        </row>
        <row r="2">
          <cell r="C2" t="str">
            <v>Rara vezMenor</v>
          </cell>
          <cell r="D2">
            <v>1</v>
          </cell>
          <cell r="E2" t="str">
            <v>Verde</v>
          </cell>
          <cell r="F2" t="str">
            <v>Bajo</v>
          </cell>
        </row>
        <row r="3">
          <cell r="C3" t="str">
            <v>Rara vezModerado</v>
          </cell>
          <cell r="D3">
            <v>2</v>
          </cell>
          <cell r="E3" t="str">
            <v>Amarillo</v>
          </cell>
          <cell r="F3" t="str">
            <v>Moderado</v>
          </cell>
        </row>
        <row r="4">
          <cell r="C4" t="str">
            <v xml:space="preserve">Rara vezMayor </v>
          </cell>
          <cell r="D4">
            <v>3</v>
          </cell>
          <cell r="E4" t="str">
            <v>Naranja</v>
          </cell>
          <cell r="F4" t="str">
            <v>Alto</v>
          </cell>
        </row>
        <row r="5">
          <cell r="C5" t="str">
            <v>Rara vezCatastrofico</v>
          </cell>
          <cell r="D5">
            <v>3</v>
          </cell>
          <cell r="E5" t="str">
            <v>Naranja</v>
          </cell>
          <cell r="F5" t="str">
            <v>Alto</v>
          </cell>
        </row>
        <row r="6">
          <cell r="C6" t="str">
            <v>ImprobableInsignificante</v>
          </cell>
          <cell r="D6">
            <v>1</v>
          </cell>
          <cell r="E6" t="str">
            <v>Verde</v>
          </cell>
          <cell r="F6" t="str">
            <v>Bajo</v>
          </cell>
        </row>
        <row r="7">
          <cell r="C7" t="str">
            <v>ImprobableMenor</v>
          </cell>
          <cell r="D7">
            <v>1</v>
          </cell>
          <cell r="E7" t="str">
            <v>Verde</v>
          </cell>
          <cell r="F7" t="str">
            <v>Bajo</v>
          </cell>
        </row>
        <row r="8">
          <cell r="C8" t="str">
            <v>ImprobableModerado</v>
          </cell>
          <cell r="D8">
            <v>2</v>
          </cell>
          <cell r="E8" t="str">
            <v>Amarillo</v>
          </cell>
          <cell r="F8" t="str">
            <v>Moderado</v>
          </cell>
        </row>
        <row r="9">
          <cell r="C9" t="str">
            <v xml:space="preserve">ImprobableMayor </v>
          </cell>
          <cell r="D9">
            <v>3</v>
          </cell>
          <cell r="E9" t="str">
            <v>Naranja</v>
          </cell>
          <cell r="F9" t="str">
            <v>Alto</v>
          </cell>
        </row>
        <row r="10">
          <cell r="C10" t="str">
            <v>ImprobableCatastrofico</v>
          </cell>
          <cell r="D10">
            <v>4</v>
          </cell>
          <cell r="E10" t="str">
            <v>Rojo</v>
          </cell>
          <cell r="F10" t="str">
            <v>Extremo</v>
          </cell>
        </row>
        <row r="11">
          <cell r="C11" t="str">
            <v>PosibleInsignificante</v>
          </cell>
          <cell r="D11">
            <v>1</v>
          </cell>
          <cell r="E11" t="str">
            <v>Verde</v>
          </cell>
          <cell r="F11" t="str">
            <v>Bajo</v>
          </cell>
        </row>
        <row r="12">
          <cell r="C12" t="str">
            <v>PosibleMenor</v>
          </cell>
          <cell r="D12">
            <v>2</v>
          </cell>
          <cell r="E12" t="str">
            <v>Amarillo</v>
          </cell>
          <cell r="F12" t="str">
            <v>Moderado</v>
          </cell>
        </row>
        <row r="13">
          <cell r="C13" t="str">
            <v>PosibleModerado</v>
          </cell>
          <cell r="D13">
            <v>3</v>
          </cell>
          <cell r="E13" t="str">
            <v>Naranja</v>
          </cell>
          <cell r="F13" t="str">
            <v>Alto</v>
          </cell>
        </row>
        <row r="14">
          <cell r="C14" t="str">
            <v xml:space="preserve">PosibleMayor </v>
          </cell>
          <cell r="D14">
            <v>4</v>
          </cell>
          <cell r="E14" t="str">
            <v>Rojo</v>
          </cell>
          <cell r="F14" t="str">
            <v>Extremo</v>
          </cell>
        </row>
        <row r="15">
          <cell r="C15" t="str">
            <v>PosibleCatastrofico</v>
          </cell>
          <cell r="D15">
            <v>4</v>
          </cell>
          <cell r="E15" t="str">
            <v>Rojo</v>
          </cell>
          <cell r="F15" t="str">
            <v>Extremo</v>
          </cell>
        </row>
        <row r="16">
          <cell r="C16" t="str">
            <v>ProbableInsignificante</v>
          </cell>
          <cell r="D16">
            <v>2</v>
          </cell>
          <cell r="E16" t="str">
            <v>Amarillo</v>
          </cell>
          <cell r="F16" t="str">
            <v>Moderado</v>
          </cell>
        </row>
        <row r="17">
          <cell r="C17" t="str">
            <v>ProbableMenor</v>
          </cell>
          <cell r="D17">
            <v>3</v>
          </cell>
          <cell r="E17" t="str">
            <v>Naranja</v>
          </cell>
          <cell r="F17" t="str">
            <v>Alto</v>
          </cell>
        </row>
        <row r="18">
          <cell r="C18" t="str">
            <v>ProbableModerado</v>
          </cell>
          <cell r="D18">
            <v>3</v>
          </cell>
          <cell r="E18" t="str">
            <v>Naranja</v>
          </cell>
          <cell r="F18" t="str">
            <v>Alto</v>
          </cell>
        </row>
        <row r="19">
          <cell r="C19" t="str">
            <v xml:space="preserve">ProbableMayor </v>
          </cell>
          <cell r="D19">
            <v>4</v>
          </cell>
          <cell r="E19" t="str">
            <v>Rojo</v>
          </cell>
          <cell r="F19" t="str">
            <v>Extremo</v>
          </cell>
        </row>
        <row r="20">
          <cell r="C20" t="str">
            <v>ProbableCatastrofico</v>
          </cell>
          <cell r="D20">
            <v>4</v>
          </cell>
          <cell r="E20" t="str">
            <v>Rojo</v>
          </cell>
          <cell r="F20" t="str">
            <v>Extremo</v>
          </cell>
        </row>
        <row r="21">
          <cell r="C21" t="str">
            <v>Casi seguroInsignificante</v>
          </cell>
          <cell r="D21">
            <v>3</v>
          </cell>
          <cell r="E21" t="str">
            <v>Naranja</v>
          </cell>
          <cell r="F21" t="str">
            <v>Alto</v>
          </cell>
        </row>
        <row r="22">
          <cell r="C22" t="str">
            <v>Casi seguroMenor</v>
          </cell>
          <cell r="D22">
            <v>3</v>
          </cell>
          <cell r="E22" t="str">
            <v>Naranja</v>
          </cell>
          <cell r="F22" t="str">
            <v>Alto</v>
          </cell>
        </row>
        <row r="23">
          <cell r="C23" t="str">
            <v>Casi seguroModerado</v>
          </cell>
          <cell r="D23">
            <v>4</v>
          </cell>
          <cell r="E23" t="str">
            <v>Rojo</v>
          </cell>
          <cell r="F23" t="str">
            <v>Extremo</v>
          </cell>
        </row>
        <row r="24">
          <cell r="C24" t="str">
            <v xml:space="preserve">Casi seguroMayor </v>
          </cell>
          <cell r="D24">
            <v>4</v>
          </cell>
          <cell r="E24" t="str">
            <v>Rojo</v>
          </cell>
          <cell r="F24" t="str">
            <v>Extremo</v>
          </cell>
        </row>
        <row r="25">
          <cell r="C25" t="str">
            <v>Casi seguroCatastrofico</v>
          </cell>
          <cell r="D25">
            <v>4</v>
          </cell>
          <cell r="E25" t="str">
            <v>Rojo</v>
          </cell>
          <cell r="F25" t="str">
            <v>Extremo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PR_PC"/>
      <sheetName val="Hoja1"/>
      <sheetName val="Monitoreos 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K296"/>
  <sheetViews>
    <sheetView tabSelected="1" view="pageBreakPreview" zoomScale="50" zoomScaleNormal="10" zoomScaleSheetLayoutView="50" workbookViewId="0">
      <pane ySplit="19" topLeftCell="A20" activePane="bottomLeft" state="frozen"/>
      <selection pane="bottomLeft" activeCell="C35" sqref="C35"/>
    </sheetView>
  </sheetViews>
  <sheetFormatPr baseColWidth="10" defaultColWidth="11.42578125" defaultRowHeight="14.25" x14ac:dyDescent="0.2"/>
  <cols>
    <col min="1" max="1" width="11.42578125" style="10" customWidth="1"/>
    <col min="2" max="2" width="9" style="11" customWidth="1"/>
    <col min="3" max="3" width="31.28515625" style="11" customWidth="1"/>
    <col min="4" max="4" width="28.28515625" style="11" hidden="1" customWidth="1"/>
    <col min="5" max="5" width="22.140625" style="11" customWidth="1"/>
    <col min="6" max="6" width="41.85546875" style="11" customWidth="1"/>
    <col min="7" max="7" width="39.28515625" style="11" customWidth="1"/>
    <col min="8" max="8" width="26" style="11" customWidth="1"/>
    <col min="9" max="9" width="18.42578125" style="11" customWidth="1"/>
    <col min="10" max="10" width="20.85546875" style="11" customWidth="1"/>
    <col min="11" max="11" width="22" style="11" customWidth="1"/>
    <col min="12" max="12" width="58.140625" style="11" customWidth="1"/>
    <col min="13" max="13" width="30" style="11" hidden="1" customWidth="1"/>
    <col min="14" max="14" width="16" style="11" hidden="1" customWidth="1"/>
    <col min="15" max="15" width="13.42578125" style="11" hidden="1" customWidth="1"/>
    <col min="16" max="16" width="14.28515625" style="11" hidden="1" customWidth="1"/>
    <col min="17" max="17" width="13.28515625" style="11" hidden="1" customWidth="1"/>
    <col min="18" max="18" width="16.42578125" style="11" hidden="1" customWidth="1"/>
    <col min="19" max="19" width="27.28515625" style="11" hidden="1" customWidth="1"/>
    <col min="20" max="20" width="18.140625" style="11" hidden="1" customWidth="1"/>
    <col min="21" max="21" width="20.140625" style="11" hidden="1" customWidth="1"/>
    <col min="22" max="22" width="16" style="11" hidden="1" customWidth="1"/>
    <col min="23" max="23" width="23" style="11" hidden="1" customWidth="1"/>
    <col min="24" max="24" width="24.42578125" style="11" hidden="1" customWidth="1"/>
    <col min="25" max="25" width="25.85546875" style="11" customWidth="1"/>
    <col min="26" max="26" width="20.7109375" style="11" customWidth="1"/>
    <col min="27" max="27" width="29.85546875" style="11" customWidth="1"/>
    <col min="28" max="31" width="34.28515625" style="10" customWidth="1"/>
    <col min="32" max="32" width="21.28515625" style="10" customWidth="1"/>
    <col min="33" max="89" width="11.42578125" style="10"/>
    <col min="90" max="16384" width="11.42578125" style="11"/>
  </cols>
  <sheetData>
    <row r="1" spans="1:89" hidden="1" x14ac:dyDescent="0.2"/>
    <row r="2" spans="1:89" hidden="1" x14ac:dyDescent="0.2"/>
    <row r="3" spans="1:89" hidden="1" x14ac:dyDescent="0.2"/>
    <row r="4" spans="1:89" hidden="1" x14ac:dyDescent="0.2"/>
    <row r="5" spans="1:89" hidden="1" x14ac:dyDescent="0.2"/>
    <row r="6" spans="1:89" hidden="1" x14ac:dyDescent="0.2"/>
    <row r="7" spans="1:89" ht="15" thickBot="1" x14ac:dyDescent="0.25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</row>
    <row r="8" spans="1:89" s="31" customFormat="1" ht="46.5" customHeight="1" x14ac:dyDescent="0.35">
      <c r="A8" s="30"/>
      <c r="B8" s="95" t="s">
        <v>65</v>
      </c>
      <c r="C8" s="96"/>
      <c r="D8" s="96"/>
      <c r="E8" s="96"/>
      <c r="F8" s="96"/>
      <c r="G8" s="96"/>
      <c r="H8" s="108" t="s">
        <v>72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/>
      <c r="Y8" s="108"/>
      <c r="Z8" s="108"/>
      <c r="AA8" s="108"/>
      <c r="AB8" s="100" t="s">
        <v>73</v>
      </c>
      <c r="AC8" s="101"/>
      <c r="AD8" s="101"/>
      <c r="AE8" s="102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</row>
    <row r="9" spans="1:89" s="31" customFormat="1" ht="41.25" customHeight="1" x14ac:dyDescent="0.35">
      <c r="A9" s="30"/>
      <c r="B9" s="85"/>
      <c r="C9" s="86"/>
      <c r="D9" s="86"/>
      <c r="E9" s="86"/>
      <c r="F9" s="86"/>
      <c r="G9" s="87"/>
      <c r="H9" s="97" t="s">
        <v>63</v>
      </c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9"/>
      <c r="AB9" s="103" t="s">
        <v>74</v>
      </c>
      <c r="AC9" s="103"/>
      <c r="AD9" s="103"/>
      <c r="AE9" s="104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</row>
    <row r="10" spans="1:89" s="31" customFormat="1" ht="33" customHeight="1" x14ac:dyDescent="0.35">
      <c r="A10" s="30"/>
      <c r="B10" s="88"/>
      <c r="C10" s="89"/>
      <c r="D10" s="89"/>
      <c r="E10" s="89"/>
      <c r="F10" s="89"/>
      <c r="G10" s="90"/>
      <c r="H10" s="97" t="s">
        <v>64</v>
      </c>
      <c r="I10" s="98"/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Y10" s="98"/>
      <c r="Z10" s="98"/>
      <c r="AA10" s="99"/>
      <c r="AB10" s="103" t="s">
        <v>75</v>
      </c>
      <c r="AC10" s="103"/>
      <c r="AD10" s="103"/>
      <c r="AE10" s="104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</row>
    <row r="11" spans="1:89" s="31" customFormat="1" ht="51.75" customHeight="1" thickBot="1" x14ac:dyDescent="0.4">
      <c r="A11" s="30"/>
      <c r="B11" s="91"/>
      <c r="C11" s="92"/>
      <c r="D11" s="92"/>
      <c r="E11" s="92"/>
      <c r="F11" s="92"/>
      <c r="G11" s="93"/>
      <c r="H11" s="70" t="s">
        <v>76</v>
      </c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105" t="s">
        <v>77</v>
      </c>
      <c r="AC11" s="105"/>
      <c r="AD11" s="105"/>
      <c r="AE11" s="106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</row>
    <row r="12" spans="1:89" s="31" customFormat="1" ht="65.25" customHeight="1" thickBot="1" x14ac:dyDescent="0.4">
      <c r="A12" s="30"/>
      <c r="B12" s="81" t="s">
        <v>78</v>
      </c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  <c r="AE12" s="83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</row>
    <row r="13" spans="1:89" s="10" customFormat="1" ht="15" thickBot="1" x14ac:dyDescent="0.25">
      <c r="B13" s="12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4"/>
    </row>
    <row r="14" spans="1:89" ht="33.75" hidden="1" customHeight="1" thickBot="1" x14ac:dyDescent="0.25">
      <c r="B14" s="15"/>
      <c r="C14" s="16"/>
      <c r="D14" s="17"/>
      <c r="E14" s="17"/>
      <c r="F14" s="17"/>
      <c r="G14" s="17"/>
      <c r="H14" s="17"/>
      <c r="I14" s="17"/>
      <c r="J14" s="17"/>
      <c r="K14" s="17"/>
      <c r="L14" s="17"/>
      <c r="M14" s="18"/>
      <c r="N14" s="18">
        <v>32</v>
      </c>
      <c r="O14" s="18">
        <v>25</v>
      </c>
      <c r="P14" s="18">
        <v>25</v>
      </c>
      <c r="Q14" s="18">
        <v>18</v>
      </c>
      <c r="R14" s="18"/>
      <c r="S14" s="19"/>
      <c r="T14" s="19">
        <v>25</v>
      </c>
      <c r="U14" s="19">
        <v>50</v>
      </c>
      <c r="V14" s="19">
        <v>75</v>
      </c>
      <c r="W14" s="19">
        <v>100</v>
      </c>
      <c r="X14" s="19"/>
      <c r="Y14" s="19"/>
      <c r="Z14" s="19"/>
      <c r="AA14" s="20"/>
      <c r="AB14" s="13"/>
      <c r="AC14" s="13"/>
      <c r="AD14" s="13"/>
      <c r="AE14" s="14"/>
    </row>
    <row r="15" spans="1:89" ht="72.75" hidden="1" customHeight="1" thickBot="1" x14ac:dyDescent="0.25">
      <c r="B15" s="78" t="s">
        <v>48</v>
      </c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80"/>
    </row>
    <row r="16" spans="1:89" ht="72.75" customHeight="1" thickBot="1" x14ac:dyDescent="0.25">
      <c r="B16" s="67" t="s">
        <v>206</v>
      </c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8"/>
      <c r="Z16" s="68"/>
      <c r="AA16" s="68"/>
      <c r="AB16" s="68"/>
      <c r="AC16" s="68"/>
      <c r="AD16" s="68"/>
      <c r="AE16" s="69"/>
    </row>
    <row r="17" spans="2:31" ht="55.5" customHeight="1" thickBot="1" x14ac:dyDescent="0.25">
      <c r="B17" s="84" t="s">
        <v>13</v>
      </c>
      <c r="C17" s="84"/>
      <c r="D17" s="84"/>
      <c r="E17" s="84"/>
      <c r="F17" s="84"/>
      <c r="G17" s="84"/>
      <c r="H17" s="84" t="s">
        <v>0</v>
      </c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72" t="s">
        <v>58</v>
      </c>
      <c r="AC17" s="73"/>
      <c r="AD17" s="73"/>
      <c r="AE17" s="74"/>
    </row>
    <row r="18" spans="2:31" ht="60.75" customHeight="1" thickBot="1" x14ac:dyDescent="0.25">
      <c r="B18" s="109" t="s">
        <v>44</v>
      </c>
      <c r="C18" s="62" t="s">
        <v>3</v>
      </c>
      <c r="D18" s="62" t="s">
        <v>2</v>
      </c>
      <c r="E18" s="62" t="s">
        <v>4</v>
      </c>
      <c r="F18" s="62" t="s">
        <v>5</v>
      </c>
      <c r="G18" s="62" t="s">
        <v>6</v>
      </c>
      <c r="H18" s="84" t="s">
        <v>12</v>
      </c>
      <c r="I18" s="84"/>
      <c r="J18" s="84"/>
      <c r="K18" s="23"/>
      <c r="L18" s="64" t="s">
        <v>9</v>
      </c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6"/>
      <c r="Y18" s="65" t="s">
        <v>11</v>
      </c>
      <c r="Z18" s="65"/>
      <c r="AA18" s="66"/>
      <c r="AB18" s="75"/>
      <c r="AC18" s="76"/>
      <c r="AD18" s="76"/>
      <c r="AE18" s="77"/>
    </row>
    <row r="19" spans="2:31" ht="101.25" customHeight="1" x14ac:dyDescent="0.2">
      <c r="B19" s="110"/>
      <c r="C19" s="63"/>
      <c r="D19" s="63"/>
      <c r="E19" s="63"/>
      <c r="F19" s="63"/>
      <c r="G19" s="63"/>
      <c r="H19" s="24" t="s">
        <v>7</v>
      </c>
      <c r="I19" s="24" t="s">
        <v>8</v>
      </c>
      <c r="J19" s="25" t="s">
        <v>1</v>
      </c>
      <c r="K19" s="25" t="s">
        <v>56</v>
      </c>
      <c r="L19" s="24" t="s">
        <v>57</v>
      </c>
      <c r="M19" s="26" t="s">
        <v>45</v>
      </c>
      <c r="N19" s="26" t="s">
        <v>42</v>
      </c>
      <c r="O19" s="26" t="s">
        <v>39</v>
      </c>
      <c r="P19" s="26" t="s">
        <v>40</v>
      </c>
      <c r="Q19" s="26" t="s">
        <v>41</v>
      </c>
      <c r="R19" s="25" t="s">
        <v>55</v>
      </c>
      <c r="S19" s="32" t="s">
        <v>50</v>
      </c>
      <c r="T19" s="25" t="s">
        <v>51</v>
      </c>
      <c r="U19" s="25" t="s">
        <v>49</v>
      </c>
      <c r="V19" s="25" t="s">
        <v>24</v>
      </c>
      <c r="W19" s="25" t="s">
        <v>53</v>
      </c>
      <c r="X19" s="25" t="s">
        <v>54</v>
      </c>
      <c r="Y19" s="25" t="s">
        <v>7</v>
      </c>
      <c r="Z19" s="25" t="s">
        <v>10</v>
      </c>
      <c r="AA19" s="25" t="s">
        <v>1</v>
      </c>
      <c r="AB19" s="29" t="s">
        <v>66</v>
      </c>
      <c r="AC19" s="27" t="s">
        <v>67</v>
      </c>
      <c r="AD19" s="28" t="s">
        <v>68</v>
      </c>
      <c r="AE19" s="28" t="s">
        <v>69</v>
      </c>
    </row>
    <row r="20" spans="2:31" ht="96" customHeight="1" x14ac:dyDescent="0.2">
      <c r="B20" s="94">
        <v>1</v>
      </c>
      <c r="C20" s="54" t="s">
        <v>80</v>
      </c>
      <c r="D20" s="54"/>
      <c r="E20" s="54" t="s">
        <v>36</v>
      </c>
      <c r="F20" s="54" t="s">
        <v>186</v>
      </c>
      <c r="G20" s="54" t="s">
        <v>81</v>
      </c>
      <c r="H20" s="55" t="s">
        <v>16</v>
      </c>
      <c r="I20" s="56" t="s">
        <v>20</v>
      </c>
      <c r="J20" s="53" t="str">
        <f>IF(ISERROR(VLOOKUP(H20&amp;I20,[1]Hoja1!$C$1:$F$25,4,0)),"",(VLOOKUP(H20&amp;I20,[1]Hoja1!$C$1:$F$25,4,0)))</f>
        <v>Alto</v>
      </c>
      <c r="K20" s="57">
        <v>3</v>
      </c>
      <c r="L20" s="33" t="s">
        <v>185</v>
      </c>
      <c r="M20" s="34" t="s">
        <v>23</v>
      </c>
      <c r="N20" s="34" t="s">
        <v>43</v>
      </c>
      <c r="O20" s="34" t="s">
        <v>43</v>
      </c>
      <c r="P20" s="34" t="s">
        <v>43</v>
      </c>
      <c r="Q20" s="34" t="s">
        <v>43</v>
      </c>
      <c r="R20" s="35">
        <f t="shared" ref="R20:R22" si="0">SUM(IF(N20="Si",N$15,0)+(IF(O20="Si",O$15,0))+IF(P20="Si",P$15,0)+IF(Q20="Si",Q$15,0))</f>
        <v>0</v>
      </c>
      <c r="S20" s="36">
        <f t="shared" ref="S20" si="1">IF(AND(K20=2,M20="Probabilidad",R20&gt;=75),50,IF(AND(M20="Probabilidad",K20=2,R20&gt;=50),37,IF(AND(M20="Probabilidad",K20=2,R20&gt;=25),25,IF(AND(M20="Probabilidad",K20=2,R20&gt;10),12,IF(AND(M20="Probabilidad",K20=3,R20&gt;=75),33.3,IF(AND(M20="Probabilidad",K20=3,R20,R20&gt;=50),25,IF(AND(M20="Probabilidad",K20=3,R20&gt;=25),17,IF(AND(M20="Probabilidad",K20=3,R20&gt;10),8,0))))))))</f>
        <v>0</v>
      </c>
      <c r="T20" s="36">
        <f t="shared" ref="T20" si="2">IF(AND(K20=2,M20="Impacto",R20&gt;=75),50,IF(AND(M20="Impacto",K20=2,R20&gt;=50),37,IF(AND(M20="Impacto",K20=2,R20&gt;=25),25,IF(AND(M20="Impacto",K20=2,R20&gt;10),12,IF(AND(M20="Impacto",K20=3,R20&gt;=75),33.3,IF(AND(M20="Impacto",K20=3,R20,R20&gt;=50),25,IF(AND(M20="Impacto",K20=3,R20&gt;=25),17,IF(AND(M20="Impacto",K20=3,R20&gt;10),8,0))))))))</f>
        <v>0</v>
      </c>
      <c r="U20" s="107">
        <f t="shared" ref="U20" si="3">SUM(S20:S22)</f>
        <v>0</v>
      </c>
      <c r="V20" s="107">
        <f t="shared" ref="V20" si="4">SUM(T20:T22)</f>
        <v>0</v>
      </c>
      <c r="W20" s="71" t="str">
        <f t="shared" ref="W20:X20" si="5">IF(U20&gt;75,2,IF(U20&gt;=30,1,"-"))</f>
        <v>-</v>
      </c>
      <c r="X20" s="71" t="str">
        <f t="shared" si="5"/>
        <v>-</v>
      </c>
      <c r="Y20" s="58" t="s">
        <v>47</v>
      </c>
      <c r="Z20" s="58" t="s">
        <v>20</v>
      </c>
      <c r="AA20" s="53" t="str">
        <f>IF(ISERROR(VLOOKUP(Y20&amp;Z20,[1]Hoja1!$C$1:$F$25,4,0)),"",(VLOOKUP(Y20&amp;Z20,[1]Hoja1!$C$1:$F$25,4,0)))</f>
        <v>Moderado</v>
      </c>
      <c r="AB20" s="49" t="s">
        <v>189</v>
      </c>
      <c r="AC20" s="49" t="s">
        <v>188</v>
      </c>
      <c r="AD20" s="50" t="s">
        <v>71</v>
      </c>
      <c r="AE20" s="50" t="s">
        <v>190</v>
      </c>
    </row>
    <row r="21" spans="2:31" ht="109.5" customHeight="1" x14ac:dyDescent="0.2">
      <c r="B21" s="94"/>
      <c r="C21" s="54"/>
      <c r="D21" s="54"/>
      <c r="E21" s="54"/>
      <c r="F21" s="54"/>
      <c r="G21" s="54"/>
      <c r="H21" s="55"/>
      <c r="I21" s="56"/>
      <c r="J21" s="53"/>
      <c r="K21" s="57"/>
      <c r="L21" s="33" t="s">
        <v>82</v>
      </c>
      <c r="M21" s="34" t="s">
        <v>23</v>
      </c>
      <c r="N21" s="34" t="s">
        <v>43</v>
      </c>
      <c r="O21" s="34" t="s">
        <v>43</v>
      </c>
      <c r="P21" s="34" t="s">
        <v>43</v>
      </c>
      <c r="Q21" s="34" t="s">
        <v>43</v>
      </c>
      <c r="R21" s="35">
        <f t="shared" si="0"/>
        <v>0</v>
      </c>
      <c r="S21" s="36">
        <f t="shared" ref="S21" si="6">IF(AND(K20=2,M21="Probabilidad",R21&gt;=75),50,IF(AND(M21="Probabilidad",K20=2,R21&gt;=50),37,IF(AND(M21="Probabilidad",K20=2,R21&gt;=25),25,IF(AND(M21="Probabilidad",K20=2,R21&gt;10),12,IF(AND(M21="Probabilidad",K20=3,R21&gt;=75),33.3,IF(AND(M21="Probabilidad",K20=3,R21,R21&gt;=50),25,IF(AND(M21="Probabilidad",K20=3,R21&gt;=25),17,IF(AND(M21="Probabilidad",K20=3,R21&gt;10),8,0))))))))</f>
        <v>0</v>
      </c>
      <c r="T21" s="36">
        <f t="shared" ref="T21" si="7">IF(AND(K20=2,M21="Impacto",R21&gt;=75),50,IF(AND(M21="Impacto",K20=2,R21&gt;=50),37,IF(AND(M21="Impacto",K20=2,R21&gt;=25),25,IF(AND(M21="Impacto",K20=2,R21&gt;10),12,IF(AND(M21="Impacto",K20=3,R21&gt;=75),33.3,IF(AND(M21="Impacto",K20=3,R21,R21&gt;=50),25,IF(AND(M21="Impacto",K20=3,R21&gt;=25),17,IF(AND(M21="Impacto",K20=3,R21&gt;10),8,0))))))))</f>
        <v>0</v>
      </c>
      <c r="U21" s="107"/>
      <c r="V21" s="107"/>
      <c r="W21" s="71"/>
      <c r="X21" s="71"/>
      <c r="Y21" s="58"/>
      <c r="Z21" s="58"/>
      <c r="AA21" s="53"/>
      <c r="AB21" s="49" t="s">
        <v>191</v>
      </c>
      <c r="AC21" s="49" t="s">
        <v>188</v>
      </c>
      <c r="AD21" s="50" t="s">
        <v>71</v>
      </c>
      <c r="AE21" s="49" t="s">
        <v>192</v>
      </c>
    </row>
    <row r="22" spans="2:31" ht="137.25" customHeight="1" x14ac:dyDescent="0.2">
      <c r="B22" s="94"/>
      <c r="C22" s="54"/>
      <c r="D22" s="54"/>
      <c r="E22" s="54"/>
      <c r="F22" s="54"/>
      <c r="G22" s="54"/>
      <c r="H22" s="55"/>
      <c r="I22" s="56"/>
      <c r="J22" s="53"/>
      <c r="K22" s="57"/>
      <c r="L22" s="33" t="s">
        <v>187</v>
      </c>
      <c r="M22" s="34" t="s">
        <v>23</v>
      </c>
      <c r="N22" s="34" t="s">
        <v>43</v>
      </c>
      <c r="O22" s="34" t="s">
        <v>43</v>
      </c>
      <c r="P22" s="34" t="s">
        <v>43</v>
      </c>
      <c r="Q22" s="34" t="s">
        <v>43</v>
      </c>
      <c r="R22" s="35">
        <f t="shared" si="0"/>
        <v>0</v>
      </c>
      <c r="S22" s="36">
        <f t="shared" ref="S22" si="8">IF(AND(K20=2,M22="Probabilidad",R22&gt;=75),50,IF(AND(M22="Probabilidad",K20=2,R22&gt;=50),37,IF(AND(M22="Probabilidad",K20=2,R22&gt;=25),25,IF(AND(M22="Probabilidad",K20=2,R22&gt;10),12,IF(AND(M22="Probabilidad",K20=3,R22&gt;=75),33.3,IF(AND(M22="Probabilidad",K20=3,R22,R22&gt;=50),25,IF(AND(M22="Probabilidad",K20=3,R22&gt;=25),17,IF(AND(M22="Probabilidad",K20=3,R22&gt;10),8,0))))))))</f>
        <v>0</v>
      </c>
      <c r="T22" s="36">
        <f t="shared" ref="T22" si="9">IF(AND(K20=2,M22="Impacto",R22&gt;=75),50,IF(AND(M22="Impacto",K20=2,R22&gt;=50),37,IF(AND(M22="Impacto",K20=2,R22&gt;=25),25,IF(AND(M22="Impacto",K20=2,R22&gt;10),12,IF(AND(M22="Impacto",K20=3,R22&gt;=75),33.3,IF(AND(M22="Impacto",K20=3,R22,R22&gt;=50),25,IF(AND(M22="Impacto",K20=3,R22&gt;=25),17,IF(AND(M22="Impacto",K20=3,R22&gt;10),8,0))))))))</f>
        <v>0</v>
      </c>
      <c r="U22" s="107"/>
      <c r="V22" s="107"/>
      <c r="W22" s="71"/>
      <c r="X22" s="71"/>
      <c r="Y22" s="58"/>
      <c r="Z22" s="58"/>
      <c r="AA22" s="53"/>
      <c r="AB22" s="49" t="s">
        <v>193</v>
      </c>
      <c r="AC22" s="49" t="s">
        <v>188</v>
      </c>
      <c r="AD22" s="50" t="s">
        <v>71</v>
      </c>
      <c r="AE22" s="50" t="s">
        <v>190</v>
      </c>
    </row>
    <row r="23" spans="2:31" ht="135.75" customHeight="1" x14ac:dyDescent="0.2">
      <c r="B23" s="94">
        <v>2</v>
      </c>
      <c r="C23" s="54" t="s">
        <v>83</v>
      </c>
      <c r="D23" s="54"/>
      <c r="E23" s="54" t="s">
        <v>36</v>
      </c>
      <c r="F23" s="37" t="s">
        <v>84</v>
      </c>
      <c r="G23" s="60" t="s">
        <v>85</v>
      </c>
      <c r="H23" s="55" t="s">
        <v>16</v>
      </c>
      <c r="I23" s="56" t="s">
        <v>20</v>
      </c>
      <c r="J23" s="53" t="str">
        <f>IF(ISERROR(VLOOKUP(H23&amp;I23,[2]Hoja1!$C$1:$F$25,4,0)),"",(VLOOKUP(H23&amp;I23,[2]Hoja1!$C$1:$F$25,4,0)))</f>
        <v>Alto</v>
      </c>
      <c r="K23" s="57">
        <v>2</v>
      </c>
      <c r="L23" s="33" t="s">
        <v>86</v>
      </c>
      <c r="M23" s="34" t="s">
        <v>23</v>
      </c>
      <c r="N23" s="34" t="s">
        <v>43</v>
      </c>
      <c r="O23" s="34" t="s">
        <v>43</v>
      </c>
      <c r="P23" s="34" t="s">
        <v>43</v>
      </c>
      <c r="Q23" s="34" t="s">
        <v>43</v>
      </c>
      <c r="R23" s="35">
        <f t="shared" ref="R23" si="10">SUM(IF(N23="Si",N$15,0)+(IF(O23="Si",O$15,0))+IF(P23="Si",P$15,0)+IF(Q23="Si",Q$15,0))</f>
        <v>0</v>
      </c>
      <c r="S23" s="36">
        <f>IF(AND(K23=2,M23="Probabilidad",R23&gt;=75),50,IF(AND(M23="Probabilidad",K23=2,R23&gt;=50),37,IF(AND(M23="Probabilidad",K23=2,R23&gt;=25),25,IF(AND(M23="Probabilidad",K23=2,R23&gt;10),12,IF(AND(M23="Probabilidad",K23=3,R23&gt;=75),33.3,IF(AND(M23="Probabilidad",K23=3,R23,R23&gt;=50),25,IF(AND(M23="Probabilidad",K23=3,R23&gt;=25),17,IF(AND(M23="Probabilidad",K23=3,R23&gt;10),8,0))))))))</f>
        <v>0</v>
      </c>
      <c r="T23" s="36">
        <f>IF(AND(K23=2,M23="Impacto",R23&gt;=75),50,IF(AND(M23="Impacto",K23=2,R23&gt;=50),37,IF(AND(M23="Impacto",K23=2,R23&gt;=25),25,IF(AND(M23="Impacto",K23=2,R23&gt;10),12,IF(AND(M23="Impacto",K23=3,R23&gt;=75),33.3,IF(AND(M23="Impacto",K23=3,R23,R23&gt;=50),25,IF(AND(M23="Impacto",K23=3,R23&gt;=25),17,IF(AND(M23="Impacto",K23=3,R23&gt;10),8,0))))))))</f>
        <v>0</v>
      </c>
      <c r="U23" s="107">
        <f>SUM(S23:S24)</f>
        <v>0</v>
      </c>
      <c r="V23" s="107">
        <f>SUM(T23:T24)</f>
        <v>0</v>
      </c>
      <c r="W23" s="71" t="str">
        <f>IF(U23&gt;75,2,IF(U23&gt;=30,1,"-"))</f>
        <v>-</v>
      </c>
      <c r="X23" s="71" t="str">
        <f>IF(V23&gt;75,2,IF(V23&gt;=30,1,"-"))</f>
        <v>-</v>
      </c>
      <c r="Y23" s="58" t="s">
        <v>47</v>
      </c>
      <c r="Z23" s="58" t="s">
        <v>20</v>
      </c>
      <c r="AA23" s="53" t="str">
        <f>IF(ISERROR(VLOOKUP(Y23&amp;Z23,[2]Hoja1!$C$1:$F$25,4,0)),"",(VLOOKUP(Y23&amp;Z23,[2]Hoja1!$C$1:$F$25,4,0)))</f>
        <v>Moderado</v>
      </c>
      <c r="AB23" s="52" t="s">
        <v>87</v>
      </c>
      <c r="AC23" s="52" t="s">
        <v>88</v>
      </c>
      <c r="AD23" s="52" t="s">
        <v>70</v>
      </c>
      <c r="AE23" s="52" t="s">
        <v>89</v>
      </c>
    </row>
    <row r="24" spans="2:31" ht="135.75" customHeight="1" x14ac:dyDescent="0.2">
      <c r="B24" s="94"/>
      <c r="C24" s="54"/>
      <c r="D24" s="54"/>
      <c r="E24" s="54"/>
      <c r="F24" s="37" t="s">
        <v>90</v>
      </c>
      <c r="G24" s="60"/>
      <c r="H24" s="55"/>
      <c r="I24" s="56"/>
      <c r="J24" s="53"/>
      <c r="K24" s="57"/>
      <c r="L24" s="33" t="s">
        <v>91</v>
      </c>
      <c r="M24" s="34" t="s">
        <v>23</v>
      </c>
      <c r="N24" s="34" t="s">
        <v>43</v>
      </c>
      <c r="O24" s="34" t="s">
        <v>43</v>
      </c>
      <c r="P24" s="34" t="s">
        <v>43</v>
      </c>
      <c r="Q24" s="34" t="s">
        <v>43</v>
      </c>
      <c r="R24" s="35">
        <f t="shared" ref="R24:R26" si="11">SUM(IF(N24="Si",N$15,0)+(IF(O24="Si",O$15,0))+IF(P24="Si",P$15,0)+IF(Q24="Si",Q$15,0))</f>
        <v>0</v>
      </c>
      <c r="S24" s="36">
        <f>IF(AND(K23=2,M24="Probabilidad",R24&gt;=75),50,IF(AND(M24="Probabilidad",K23=2,R24&gt;=50),37,IF(AND(M24="Probabilidad",K23=2,R24&gt;=25),25,IF(AND(M24="Probabilidad",K23=2,R24&gt;10),12,IF(AND(M24="Probabilidad",K23=3,R24&gt;=75),33.3,IF(AND(M24="Probabilidad",K23=3,R24,R24&gt;=50),25,IF(AND(M24="Probabilidad",K23=3,R24&gt;=25),17,IF(AND(M24="Probabilidad",K23=3,R24&gt;10),8,0))))))))</f>
        <v>0</v>
      </c>
      <c r="T24" s="36">
        <f>IF(AND(K23=2,M24="Impacto",R24&gt;=75),50,IF(AND(M24="Impacto",K23=2,R24&gt;=50),37,IF(AND(M24="Impacto",K23=2,R24&gt;=25),25,IF(AND(M24="Impacto",K23=2,R24&gt;10),12,IF(AND(M24="Impacto",K23=3,R24&gt;=75),33.3,IF(AND(M24="Impacto",K23=3,R24,R24&gt;=50),25,IF(AND(M24="Impacto",K23=3,R24&gt;=25),17,IF(AND(M24="Impacto",K23=3,R24&gt;10),8,0))))))))</f>
        <v>0</v>
      </c>
      <c r="U24" s="107"/>
      <c r="V24" s="107"/>
      <c r="W24" s="71"/>
      <c r="X24" s="71"/>
      <c r="Y24" s="58"/>
      <c r="Z24" s="58"/>
      <c r="AA24" s="53"/>
      <c r="AB24" s="52"/>
      <c r="AC24" s="52"/>
      <c r="AD24" s="52"/>
      <c r="AE24" s="52"/>
    </row>
    <row r="25" spans="2:31" ht="106.5" customHeight="1" x14ac:dyDescent="0.2">
      <c r="B25" s="94">
        <v>3</v>
      </c>
      <c r="C25" s="54" t="s">
        <v>92</v>
      </c>
      <c r="D25" s="54"/>
      <c r="E25" s="54" t="s">
        <v>36</v>
      </c>
      <c r="F25" s="37" t="s">
        <v>93</v>
      </c>
      <c r="G25" s="54" t="s">
        <v>94</v>
      </c>
      <c r="H25" s="55" t="s">
        <v>17</v>
      </c>
      <c r="I25" s="56" t="s">
        <v>21</v>
      </c>
      <c r="J25" s="53" t="str">
        <f>IF(ISERROR(VLOOKUP(H25&amp;I25,[2]Hoja1!$C$1:$F$25,4,0)),"",(VLOOKUP(H25&amp;I25,[2]Hoja1!$C$1:$F$25,4,0)))</f>
        <v>Extremo</v>
      </c>
      <c r="K25" s="57">
        <v>2</v>
      </c>
      <c r="L25" s="33" t="s">
        <v>95</v>
      </c>
      <c r="M25" s="34" t="s">
        <v>23</v>
      </c>
      <c r="N25" s="34" t="s">
        <v>43</v>
      </c>
      <c r="O25" s="34" t="s">
        <v>43</v>
      </c>
      <c r="P25" s="34" t="s">
        <v>43</v>
      </c>
      <c r="Q25" s="34" t="s">
        <v>43</v>
      </c>
      <c r="R25" s="35">
        <f t="shared" si="11"/>
        <v>0</v>
      </c>
      <c r="S25" s="36">
        <f>IF(AND(K25=2,M25="Probabilidad",R25&gt;=75),50,IF(AND(M25="Probabilidad",K25=2,R25&gt;=50),37,IF(AND(M25="Probabilidad",K25=2,R25&gt;=25),25,IF(AND(M25="Probabilidad",K25=2,R25&gt;10),12,IF(AND(M25="Probabilidad",K25=3,R25&gt;=75),33.3,IF(AND(M25="Probabilidad",K25=3,R25,R25&gt;=50),25,IF(AND(M25="Probabilidad",K25=3,R25&gt;=25),17,IF(AND(M25="Probabilidad",K25=3,R25&gt;10),8,0))))))))</f>
        <v>0</v>
      </c>
      <c r="T25" s="36">
        <f>IF(AND(K25=2,M25="Impacto",R25&gt;=75),50,IF(AND(M25="Impacto",K25=2,R25&gt;=50),37,IF(AND(M25="Impacto",K25=2,R25&gt;=25),25,IF(AND(M25="Impacto",K25=2,R25&gt;10),12,IF(AND(M25="Impacto",K25=3,R25&gt;=75),33.3,IF(AND(M25="Impacto",K25=3,R25,R25&gt;=50),25,IF(AND(M25="Impacto",K25=3,R25&gt;=25),17,IF(AND(M25="Impacto",K25=3,R25&gt;10),8,0))))))))</f>
        <v>0</v>
      </c>
      <c r="U25" s="107">
        <f>SUM(S25:S26)</f>
        <v>0</v>
      </c>
      <c r="V25" s="107">
        <f>SUM(T25:T26)</f>
        <v>0</v>
      </c>
      <c r="W25" s="71" t="str">
        <f>IF(U25&gt;75,2,IF(U25&gt;=30,1,"-"))</f>
        <v>-</v>
      </c>
      <c r="X25" s="71" t="str">
        <f>IF(V25&gt;75,2,IF(V25&gt;=30,1,"-"))</f>
        <v>-</v>
      </c>
      <c r="Y25" s="58" t="s">
        <v>15</v>
      </c>
      <c r="Z25" s="58" t="s">
        <v>102</v>
      </c>
      <c r="AA25" s="53" t="s">
        <v>29</v>
      </c>
      <c r="AB25" s="49" t="s">
        <v>96</v>
      </c>
      <c r="AC25" s="49" t="s">
        <v>97</v>
      </c>
      <c r="AD25" s="49" t="s">
        <v>70</v>
      </c>
      <c r="AE25" s="49" t="s">
        <v>98</v>
      </c>
    </row>
    <row r="26" spans="2:31" ht="113.25" customHeight="1" x14ac:dyDescent="0.2">
      <c r="B26" s="94"/>
      <c r="C26" s="54"/>
      <c r="D26" s="54"/>
      <c r="E26" s="54"/>
      <c r="F26" s="37" t="s">
        <v>99</v>
      </c>
      <c r="G26" s="54"/>
      <c r="H26" s="55"/>
      <c r="I26" s="56"/>
      <c r="J26" s="53"/>
      <c r="K26" s="57"/>
      <c r="L26" s="33" t="s">
        <v>100</v>
      </c>
      <c r="M26" s="34" t="s">
        <v>23</v>
      </c>
      <c r="N26" s="34" t="s">
        <v>43</v>
      </c>
      <c r="O26" s="34" t="s">
        <v>43</v>
      </c>
      <c r="P26" s="34" t="s">
        <v>43</v>
      </c>
      <c r="Q26" s="34" t="s">
        <v>43</v>
      </c>
      <c r="R26" s="35">
        <f t="shared" si="11"/>
        <v>0</v>
      </c>
      <c r="S26" s="36">
        <f>IF(AND(K25=2,M26="Probabilidad",R26&gt;=75),50,IF(AND(M26="Probabilidad",K25=2,R26&gt;=50),37,IF(AND(M26="Probabilidad",K25=2,R26&gt;=25),25,IF(AND(M26="Probabilidad",K25=2,R26&gt;10),12,IF(AND(M26="Probabilidad",K25=3,R26&gt;=75),33.3,IF(AND(M26="Probabilidad",K25=3,R26,R26&gt;=50),25,IF(AND(M26="Probabilidad",K25=3,R26&gt;=25),17,IF(AND(M26="Probabilidad",K25=3,R26&gt;10),8,0))))))))</f>
        <v>0</v>
      </c>
      <c r="T26" s="36">
        <f>IF(AND(K25=2,M26="Impacto",R26&gt;=75),50,IF(AND(M26="Impacto",K25=2,R26&gt;=50),37,IF(AND(M26="Impacto",K25=2,R26&gt;=25),25,IF(AND(M26="Impacto",K25=2,R26&gt;10),12,IF(AND(M26="Impacto",K25=3,R26&gt;=75),33.3,IF(AND(M26="Impacto",K25=3,R26,R26&gt;=50),25,IF(AND(M26="Impacto",K25=3,R26&gt;=25),17,IF(AND(M26="Impacto",K25=3,R26&gt;10),8,0))))))))</f>
        <v>0</v>
      </c>
      <c r="U26" s="107"/>
      <c r="V26" s="111"/>
      <c r="W26" s="71"/>
      <c r="X26" s="71"/>
      <c r="Y26" s="58"/>
      <c r="Z26" s="58"/>
      <c r="AA26" s="53"/>
      <c r="AB26" s="49" t="s">
        <v>101</v>
      </c>
      <c r="AC26" s="49" t="s">
        <v>97</v>
      </c>
      <c r="AD26" s="49" t="s">
        <v>70</v>
      </c>
      <c r="AE26" s="49" t="s">
        <v>98</v>
      </c>
    </row>
    <row r="27" spans="2:31" ht="186.75" customHeight="1" x14ac:dyDescent="0.2">
      <c r="B27" s="50">
        <v>4</v>
      </c>
      <c r="C27" s="47" t="s">
        <v>103</v>
      </c>
      <c r="D27" s="48"/>
      <c r="E27" s="47" t="s">
        <v>36</v>
      </c>
      <c r="F27" s="37" t="s">
        <v>104</v>
      </c>
      <c r="G27" s="37" t="s">
        <v>105</v>
      </c>
      <c r="H27" s="34" t="s">
        <v>15</v>
      </c>
      <c r="I27" s="34" t="s">
        <v>21</v>
      </c>
      <c r="J27" s="38" t="str">
        <f>IF(ISERROR(VLOOKUP(H27&amp;I27,[3]Hoja1!$C$1:$F$25,4,0)),"",(VLOOKUP(H27&amp;I27,[3]Hoja1!$C$1:$F$25,4,0)))</f>
        <v>Alto</v>
      </c>
      <c r="K27" s="43">
        <v>1</v>
      </c>
      <c r="L27" s="39" t="s">
        <v>106</v>
      </c>
      <c r="M27" s="34" t="s">
        <v>23</v>
      </c>
      <c r="N27" s="34" t="s">
        <v>44</v>
      </c>
      <c r="O27" s="34" t="s">
        <v>43</v>
      </c>
      <c r="P27" s="34" t="s">
        <v>44</v>
      </c>
      <c r="Q27" s="34" t="s">
        <v>44</v>
      </c>
      <c r="R27" s="35">
        <f t="shared" ref="R27" si="12">SUM(IF(N27="Si",N$15,0)+(IF(O27="Si",O$15,0))+IF(P27="Si",P$15,0)+IF(Q27="Si",Q$15,0))</f>
        <v>0</v>
      </c>
      <c r="S27" s="36">
        <f t="shared" ref="S27" si="13">IF(AND(K27=2,M27="Probabilidad",R27&gt;=75),50,IF(AND(M27="Probabilidad",K27=2,R27&gt;=50),37,IF(AND(M27="Probabilidad",K27=2,R27&gt;=25),25,IF(AND(M27="Probabilidad",K27=2,R27&gt;10),12,IF(AND(K27=1,M27="Probabilidad",R27&gt;=75),100,IF(AND(M27="Probabilidad",K27=1,R27&gt;=50),75,IF(AND(M27="Probabilidad",K27=1,R27&gt;=25),50,IF(AND(M27="Probabilidad",K27=1,R27&gt;10),25,IF(AND(M27="Probabilidad",K27=3,R27&gt;=75),33.3,IF(AND(M27="Probabilidad",K27=3,R27,R27&gt;=50),25,IF(AND(M27="Probabilidad",K27=3,R27&gt;=25),17,IF(AND(M27="Probabilidad",K27=3,R27&gt;10),8,0))))))))))))</f>
        <v>0</v>
      </c>
      <c r="T27" s="36">
        <f t="shared" ref="T27" si="14">IF(AND(K27=2,M27="Impacto",R27&gt;=75),50,IF(AND(M27="Impacto",K27=2,R27&gt;=50),37,IF(AND(M27="Impacto",K27=2,R27&gt;=25),25,IF(AND(M27="Impacto",K27=2,R27&gt;10),12,IF(AND(K27=1,M27="Impacto",R27&gt;=75),100,IF(AND(M27="Impacto",K27=1,R27&gt;=50),75,IF(AND(M27="Impacto",K27=1,R27&gt;=25),50,IF(AND(M27="Impacto",K27=1,R27&gt;10),25,IF(AND(M27="Impacto",K27=3,R27&gt;=75),33.3,IF(AND(M27="Impacto",K27=3,R27,R27&gt;=50),25,IF(AND(M27="Impacto",K27=3,R27&gt;=25),17,IF(AND(M27="Impacto",K27=3,R27&gt;10),8,0))))))))))))</f>
        <v>0</v>
      </c>
      <c r="U27" s="40">
        <f>SUM(S27:S27)</f>
        <v>0</v>
      </c>
      <c r="V27" s="40">
        <f>SUM(T27:T27)</f>
        <v>0</v>
      </c>
      <c r="W27" s="41" t="str">
        <f t="shared" ref="W27:X27" si="15">IF(U27&gt;75,2,IF(U27&gt;=30,1,"-"))</f>
        <v>-</v>
      </c>
      <c r="X27" s="41" t="str">
        <f t="shared" si="15"/>
        <v>-</v>
      </c>
      <c r="Y27" s="45" t="s">
        <v>47</v>
      </c>
      <c r="Z27" s="45" t="s">
        <v>102</v>
      </c>
      <c r="AA27" s="38" t="s">
        <v>29</v>
      </c>
      <c r="AB27" s="49" t="s">
        <v>107</v>
      </c>
      <c r="AC27" s="49" t="s">
        <v>108</v>
      </c>
      <c r="AD27" s="51" t="s">
        <v>109</v>
      </c>
      <c r="AE27" s="49" t="s">
        <v>110</v>
      </c>
    </row>
    <row r="28" spans="2:31" ht="240" customHeight="1" x14ac:dyDescent="0.2">
      <c r="B28" s="94">
        <v>5</v>
      </c>
      <c r="C28" s="54" t="s">
        <v>111</v>
      </c>
      <c r="D28" s="54"/>
      <c r="E28" s="54" t="s">
        <v>36</v>
      </c>
      <c r="F28" s="37" t="s">
        <v>112</v>
      </c>
      <c r="G28" s="60" t="s">
        <v>113</v>
      </c>
      <c r="H28" s="55" t="s">
        <v>16</v>
      </c>
      <c r="I28" s="56" t="s">
        <v>21</v>
      </c>
      <c r="J28" s="53" t="str">
        <f>IF(ISERROR(VLOOKUP(H28&amp;I28,[4]Hoja1!$C$1:$F$25,4,0)),"",(VLOOKUP(H28&amp;I28,[4]Hoja1!$C$1:$F$25,4,0)))</f>
        <v>Extremo</v>
      </c>
      <c r="K28" s="57">
        <v>2</v>
      </c>
      <c r="L28" s="33" t="s">
        <v>114</v>
      </c>
      <c r="M28" s="34"/>
      <c r="N28" s="34"/>
      <c r="O28" s="34"/>
      <c r="P28" s="34"/>
      <c r="Q28" s="34"/>
      <c r="R28" s="35">
        <f t="shared" ref="R28:R29" si="16">SUM(IF(N28="Si",N$14,0)+(IF(O28="Si",O$14,0))+IF(P28="Si",P$14,0)+IF(Q28="Si",Q$14,0))</f>
        <v>0</v>
      </c>
      <c r="S28" s="36">
        <f t="shared" ref="S28" si="17">IF(AND(K28=2,M28="Probabilidad",R28&gt;=75),50,IF(AND(M28="Probabilidad",K28=2,R28&gt;=50),37,IF(AND(M28="Probabilidad",K28=2,R28&gt;=25),25,IF(AND(M28="Probabilidad",K28=2,R28&gt;10),12,IF(AND(M28="Probabilidad",K28=3,R28&gt;=75),33.3,IF(AND(M28="Probabilidad",K28=3,R28,R28&gt;=50),25,IF(AND(M28="Probabilidad",K28=3,R28&gt;=25),17,IF(AND(M28="Probabilidad",K28=3,R28&gt;10),8,0))))))))</f>
        <v>0</v>
      </c>
      <c r="T28" s="36">
        <f t="shared" ref="T28" si="18">IF(AND(K28=2,M28="Impacto",R28&gt;=75),50,IF(AND(M28="Impacto",K28=2,R28&gt;=50),37,IF(AND(M28="Impacto",K28=2,R28&gt;=25),25,IF(AND(M28="Impacto",K28=2,R28&gt;10),12,IF(AND(M28="Impacto",K28=3,R28&gt;=75),33.3,IF(AND(M28="Impacto",K28=3,R28,R28&gt;=50),25,IF(AND(M28="Impacto",K28=3,R28&gt;=25),17,IF(AND(M28="Impacto",K28=3,R28&gt;10),8,0))))))))</f>
        <v>0</v>
      </c>
      <c r="U28" s="107">
        <f>SUM(S28:S29)</f>
        <v>0</v>
      </c>
      <c r="V28" s="107">
        <f>SUM(T28:T29)</f>
        <v>0</v>
      </c>
      <c r="W28" s="71" t="str">
        <f t="shared" ref="W28" si="19">IF(U28&gt;75,2,IF(U28&gt;=30,1,"-"))</f>
        <v>-</v>
      </c>
      <c r="X28" s="71" t="str">
        <f t="shared" ref="X28" si="20">IF(V28&gt;75,2,IF(V28&gt;=30,1,"-"))</f>
        <v>-</v>
      </c>
      <c r="Y28" s="58" t="s">
        <v>47</v>
      </c>
      <c r="Z28" s="58" t="str">
        <f>IF(AND(X28=2,I28="Catastrofico"),Hoja1!$K$5,IF(AND(X28=2,I28="Mayor"),Hoja1!$K$6,IF(AND(X28=2,I28="Moderado"),Hoja1!$K$7,IF(AND(X28=1,I28="Catastrofico"),Hoja1!$K$4,IF(AND(X28=1,I28="Mayor "),Hoja1!$K$5,IF(AND(X28=1,I28="Moderado"),Hoja1!$K$6,IF(AND(X28=2,I28="Menor"),Hoja1!$K$7,'FT-Mapa de riesgos'!I28)))))))</f>
        <v xml:space="preserve">Mayor </v>
      </c>
      <c r="AA28" s="53" t="str">
        <f>IF(ISERROR(VLOOKUP(Y28&amp;Z28,Hoja1!$C$1:$F$25,4,0)),"",(VLOOKUP(Y28&amp;Z28,Hoja1!$C$1:$F$25,4,0)))</f>
        <v>Alto</v>
      </c>
      <c r="AB28" s="49" t="s">
        <v>115</v>
      </c>
      <c r="AC28" s="49" t="s">
        <v>116</v>
      </c>
      <c r="AD28" s="49" t="s">
        <v>71</v>
      </c>
      <c r="AE28" s="49" t="s">
        <v>117</v>
      </c>
    </row>
    <row r="29" spans="2:31" ht="234" customHeight="1" x14ac:dyDescent="0.2">
      <c r="B29" s="94"/>
      <c r="C29" s="54"/>
      <c r="D29" s="54"/>
      <c r="E29" s="54"/>
      <c r="F29" s="37" t="s">
        <v>118</v>
      </c>
      <c r="G29" s="60"/>
      <c r="H29" s="55"/>
      <c r="I29" s="56"/>
      <c r="J29" s="53"/>
      <c r="K29" s="57"/>
      <c r="L29" s="33" t="s">
        <v>119</v>
      </c>
      <c r="M29" s="34"/>
      <c r="N29" s="34"/>
      <c r="O29" s="34"/>
      <c r="P29" s="34"/>
      <c r="Q29" s="34"/>
      <c r="R29" s="35">
        <f t="shared" si="16"/>
        <v>0</v>
      </c>
      <c r="S29" s="36">
        <f t="shared" ref="S29" si="21">IF(AND(K28=2,M29="Probabilidad",R29&gt;=75),50,IF(AND(M29="Probabilidad",K28=2,R29&gt;=50),37,IF(AND(M29="Probabilidad",K28=2,R29&gt;=25),25,IF(AND(M29="Probabilidad",K28=2,R29&gt;10),12,IF(AND(M29="Probabilidad",K28=3,R29&gt;=75),33.3,IF(AND(M29="Probabilidad",K28=3,R29,R29&gt;=50),25,IF(AND(M29="Probabilidad",K28=3,R29&gt;=25),17,IF(AND(M29="Probabilidad",K28=3,R29&gt;10),8,0))))))))</f>
        <v>0</v>
      </c>
      <c r="T29" s="36">
        <f t="shared" ref="T29" si="22">IF(AND(K28=2,M29="Impacto",R29&gt;=75),50,IF(AND(M29="Impacto",K28=2,R29&gt;=50),37,IF(AND(M29="Impacto",K28=2,R29&gt;=25),25,IF(AND(M29="Impacto",K28=2,R29&gt;10),12,IF(AND(M29="Impacto",K28=3,R29&gt;=75),33.3,IF(AND(M29="Impacto",K28=3,R29,R29&gt;=50),25,IF(AND(M29="Impacto",K28=3,R29&gt;=25),17,IF(AND(M29="Impacto",K28=3,R29&gt;10),8,0))))))))</f>
        <v>0</v>
      </c>
      <c r="U29" s="107"/>
      <c r="V29" s="107"/>
      <c r="W29" s="71"/>
      <c r="X29" s="71"/>
      <c r="Y29" s="58"/>
      <c r="Z29" s="58"/>
      <c r="AA29" s="53"/>
      <c r="AB29" s="49" t="s">
        <v>120</v>
      </c>
      <c r="AC29" s="49" t="s">
        <v>116</v>
      </c>
      <c r="AD29" s="49" t="s">
        <v>70</v>
      </c>
      <c r="AE29" s="49" t="s">
        <v>121</v>
      </c>
    </row>
    <row r="30" spans="2:31" ht="161.25" customHeight="1" x14ac:dyDescent="0.2">
      <c r="B30" s="50">
        <v>6</v>
      </c>
      <c r="C30" s="47" t="s">
        <v>122</v>
      </c>
      <c r="D30" s="48"/>
      <c r="E30" s="47" t="s">
        <v>36</v>
      </c>
      <c r="F30" s="37" t="s">
        <v>123</v>
      </c>
      <c r="G30" s="37" t="s">
        <v>124</v>
      </c>
      <c r="H30" s="42" t="s">
        <v>14</v>
      </c>
      <c r="I30" s="34" t="s">
        <v>20</v>
      </c>
      <c r="J30" s="38" t="str">
        <f>IF(ISERROR(VLOOKUP(H30&amp;I30,[5]Hoja1!$C$1:$F$25,4,0)),"",(VLOOKUP(H30&amp;I30,[5]Hoja1!$C$1:$F$25,4,0)))</f>
        <v>Moderado</v>
      </c>
      <c r="K30" s="43">
        <v>1</v>
      </c>
      <c r="L30" s="33" t="s">
        <v>125</v>
      </c>
      <c r="M30" s="44"/>
      <c r="N30" s="44"/>
      <c r="O30" s="44"/>
      <c r="P30" s="44"/>
      <c r="Q30" s="44"/>
      <c r="R30" s="35"/>
      <c r="S30" s="36"/>
      <c r="T30" s="36"/>
      <c r="U30" s="40"/>
      <c r="V30" s="35"/>
      <c r="W30" s="41"/>
      <c r="X30" s="41"/>
      <c r="Y30" s="45" t="s">
        <v>47</v>
      </c>
      <c r="Z30" s="45" t="s">
        <v>20</v>
      </c>
      <c r="AA30" s="38" t="s">
        <v>20</v>
      </c>
      <c r="AB30" s="49" t="s">
        <v>126</v>
      </c>
      <c r="AC30" s="49" t="s">
        <v>127</v>
      </c>
      <c r="AD30" s="49" t="s">
        <v>71</v>
      </c>
      <c r="AE30" s="49" t="s">
        <v>128</v>
      </c>
    </row>
    <row r="31" spans="2:31" ht="96" customHeight="1" x14ac:dyDescent="0.2">
      <c r="B31" s="94">
        <v>7</v>
      </c>
      <c r="C31" s="54" t="s">
        <v>129</v>
      </c>
      <c r="D31" s="54"/>
      <c r="E31" s="54" t="s">
        <v>36</v>
      </c>
      <c r="F31" s="37" t="s">
        <v>130</v>
      </c>
      <c r="G31" s="54" t="s">
        <v>131</v>
      </c>
      <c r="H31" s="55" t="s">
        <v>15</v>
      </c>
      <c r="I31" s="56" t="s">
        <v>21</v>
      </c>
      <c r="J31" s="53" t="str">
        <f>IF(ISERROR(VLOOKUP(H31&amp;I31,[6]Hoja1!$C$1:$F$25,4,0)),"",(VLOOKUP(H31&amp;I31,[6]Hoja1!$C$1:$F$25,4,0)))</f>
        <v>Alto</v>
      </c>
      <c r="K31" s="57">
        <v>2</v>
      </c>
      <c r="L31" s="33" t="s">
        <v>177</v>
      </c>
      <c r="M31" s="44"/>
      <c r="N31" s="44"/>
      <c r="O31" s="44"/>
      <c r="P31" s="44"/>
      <c r="Q31" s="44"/>
      <c r="R31" s="35"/>
      <c r="S31" s="36"/>
      <c r="T31" s="36"/>
      <c r="U31" s="40"/>
      <c r="V31" s="35"/>
      <c r="W31" s="41"/>
      <c r="X31" s="41"/>
      <c r="Y31" s="58" t="s">
        <v>47</v>
      </c>
      <c r="Z31" s="58" t="s">
        <v>20</v>
      </c>
      <c r="AA31" s="53" t="s">
        <v>29</v>
      </c>
      <c r="AB31" s="49" t="s">
        <v>178</v>
      </c>
      <c r="AC31" s="49" t="s">
        <v>179</v>
      </c>
      <c r="AD31" s="49" t="s">
        <v>70</v>
      </c>
      <c r="AE31" s="49" t="s">
        <v>180</v>
      </c>
    </row>
    <row r="32" spans="2:31" ht="128.25" customHeight="1" x14ac:dyDescent="0.2">
      <c r="B32" s="94"/>
      <c r="C32" s="54"/>
      <c r="D32" s="54"/>
      <c r="E32" s="54"/>
      <c r="F32" s="37" t="s">
        <v>131</v>
      </c>
      <c r="G32" s="54"/>
      <c r="H32" s="55"/>
      <c r="I32" s="56"/>
      <c r="J32" s="53"/>
      <c r="K32" s="57"/>
      <c r="L32" s="33" t="s">
        <v>181</v>
      </c>
      <c r="M32" s="44"/>
      <c r="N32" s="44"/>
      <c r="O32" s="44"/>
      <c r="P32" s="44"/>
      <c r="Q32" s="44"/>
      <c r="R32" s="35"/>
      <c r="S32" s="36"/>
      <c r="T32" s="36"/>
      <c r="U32" s="40"/>
      <c r="V32" s="35"/>
      <c r="W32" s="41"/>
      <c r="X32" s="41"/>
      <c r="Y32" s="58"/>
      <c r="Z32" s="58"/>
      <c r="AA32" s="53"/>
      <c r="AB32" s="49" t="s">
        <v>182</v>
      </c>
      <c r="AC32" s="49" t="s">
        <v>183</v>
      </c>
      <c r="AD32" s="49" t="s">
        <v>71</v>
      </c>
      <c r="AE32" s="49" t="s">
        <v>184</v>
      </c>
    </row>
    <row r="33" spans="2:31" ht="209.25" customHeight="1" x14ac:dyDescent="0.2">
      <c r="B33" s="50">
        <v>8</v>
      </c>
      <c r="C33" s="47" t="s">
        <v>132</v>
      </c>
      <c r="D33" s="47"/>
      <c r="E33" s="47" t="s">
        <v>36</v>
      </c>
      <c r="F33" s="37" t="s">
        <v>133</v>
      </c>
      <c r="G33" s="46" t="s">
        <v>134</v>
      </c>
      <c r="H33" s="42" t="s">
        <v>14</v>
      </c>
      <c r="I33" s="34" t="s">
        <v>21</v>
      </c>
      <c r="J33" s="38" t="str">
        <f>IF(ISERROR(VLOOKUP(H33&amp;I33,[6]Hoja1!$C$1:$F$25,4,0)),"",(VLOOKUP(H33&amp;I33,[6]Hoja1!$C$1:$F$25,4,0)))</f>
        <v>Alto</v>
      </c>
      <c r="K33" s="43">
        <v>1</v>
      </c>
      <c r="L33" s="33" t="s">
        <v>135</v>
      </c>
      <c r="M33" s="44"/>
      <c r="N33" s="44"/>
      <c r="O33" s="44"/>
      <c r="P33" s="44"/>
      <c r="Q33" s="44"/>
      <c r="R33" s="35"/>
      <c r="S33" s="36"/>
      <c r="T33" s="36"/>
      <c r="U33" s="40"/>
      <c r="V33" s="35"/>
      <c r="W33" s="41"/>
      <c r="X33" s="41"/>
      <c r="Y33" s="45" t="s">
        <v>47</v>
      </c>
      <c r="Z33" s="45" t="s">
        <v>102</v>
      </c>
      <c r="AA33" s="38" t="s">
        <v>29</v>
      </c>
      <c r="AB33" s="49" t="s">
        <v>194</v>
      </c>
      <c r="AC33" s="51" t="s">
        <v>195</v>
      </c>
      <c r="AD33" s="49" t="s">
        <v>71</v>
      </c>
      <c r="AE33" s="49" t="s">
        <v>184</v>
      </c>
    </row>
    <row r="34" spans="2:31" ht="192" customHeight="1" x14ac:dyDescent="0.2">
      <c r="B34" s="50">
        <v>9</v>
      </c>
      <c r="C34" s="47" t="s">
        <v>136</v>
      </c>
      <c r="D34" s="47"/>
      <c r="E34" s="47" t="s">
        <v>36</v>
      </c>
      <c r="F34" s="37" t="s">
        <v>137</v>
      </c>
      <c r="G34" s="37" t="s">
        <v>138</v>
      </c>
      <c r="H34" s="42" t="s">
        <v>14</v>
      </c>
      <c r="I34" s="34" t="s">
        <v>22</v>
      </c>
      <c r="J34" s="38" t="str">
        <f>IF(ISERROR(VLOOKUP(H34&amp;I34,[7]Hoja1!$C$1:$F$25,4,0)),"",(VLOOKUP(H34&amp;I34,[7]Hoja1!$C$1:$F$25,4,0)))</f>
        <v>Alto</v>
      </c>
      <c r="K34" s="43">
        <v>1</v>
      </c>
      <c r="L34" s="33" t="s">
        <v>139</v>
      </c>
      <c r="M34" s="44"/>
      <c r="N34" s="44"/>
      <c r="O34" s="44"/>
      <c r="P34" s="44"/>
      <c r="Q34" s="44"/>
      <c r="R34" s="35"/>
      <c r="S34" s="36"/>
      <c r="T34" s="36"/>
      <c r="U34" s="40"/>
      <c r="V34" s="35"/>
      <c r="W34" s="41"/>
      <c r="X34" s="41"/>
      <c r="Y34" s="45" t="s">
        <v>47</v>
      </c>
      <c r="Z34" s="45" t="s">
        <v>22</v>
      </c>
      <c r="AA34" s="38" t="s">
        <v>29</v>
      </c>
      <c r="AB34" s="49" t="s">
        <v>140</v>
      </c>
      <c r="AC34" s="49" t="s">
        <v>141</v>
      </c>
      <c r="AD34" s="49" t="s">
        <v>142</v>
      </c>
      <c r="AE34" s="49" t="s">
        <v>143</v>
      </c>
    </row>
    <row r="35" spans="2:31" ht="141" customHeight="1" x14ac:dyDescent="0.2">
      <c r="B35" s="50">
        <v>10</v>
      </c>
      <c r="C35" s="47" t="s">
        <v>144</v>
      </c>
      <c r="D35" s="48"/>
      <c r="E35" s="47" t="s">
        <v>36</v>
      </c>
      <c r="F35" s="37" t="s">
        <v>145</v>
      </c>
      <c r="G35" s="37" t="s">
        <v>146</v>
      </c>
      <c r="H35" s="42" t="s">
        <v>14</v>
      </c>
      <c r="I35" s="34" t="s">
        <v>20</v>
      </c>
      <c r="J35" s="38" t="str">
        <f>IF(ISERROR(VLOOKUP(H35&amp;I35,[8]Hoja1!$C$1:$F$25,4,0)),"",(VLOOKUP(H35&amp;I35,[8]Hoja1!$C$1:$F$25,4,0)))</f>
        <v>Moderado</v>
      </c>
      <c r="K35" s="43">
        <v>1</v>
      </c>
      <c r="L35" s="33" t="s">
        <v>147</v>
      </c>
      <c r="M35" s="44"/>
      <c r="N35" s="44"/>
      <c r="O35" s="44"/>
      <c r="P35" s="44"/>
      <c r="Q35" s="44"/>
      <c r="R35" s="35"/>
      <c r="S35" s="36"/>
      <c r="T35" s="36"/>
      <c r="U35" s="40"/>
      <c r="V35" s="35"/>
      <c r="W35" s="41"/>
      <c r="X35" s="41"/>
      <c r="Y35" s="45" t="s">
        <v>47</v>
      </c>
      <c r="Z35" s="45" t="s">
        <v>20</v>
      </c>
      <c r="AA35" s="38" t="str">
        <f>IF(ISERROR(VLOOKUP(Y35&amp;Z35,[8]Hoja1!$C$1:$F$25,4,0)),"",(VLOOKUP(Y35&amp;Z35,[8]Hoja1!$C$1:$F$25,4,0)))</f>
        <v>Moderado</v>
      </c>
      <c r="AB35" s="51" t="s">
        <v>148</v>
      </c>
      <c r="AC35" s="51" t="s">
        <v>149</v>
      </c>
      <c r="AD35" s="49" t="s">
        <v>142</v>
      </c>
      <c r="AE35" s="51" t="s">
        <v>150</v>
      </c>
    </row>
    <row r="36" spans="2:31" ht="105.75" customHeight="1" x14ac:dyDescent="0.2">
      <c r="B36" s="54">
        <v>11</v>
      </c>
      <c r="C36" s="54" t="s">
        <v>151</v>
      </c>
      <c r="D36" s="59"/>
      <c r="E36" s="54" t="s">
        <v>36</v>
      </c>
      <c r="F36" s="37" t="s">
        <v>152</v>
      </c>
      <c r="G36" s="54" t="s">
        <v>153</v>
      </c>
      <c r="H36" s="55" t="s">
        <v>16</v>
      </c>
      <c r="I36" s="56" t="s">
        <v>21</v>
      </c>
      <c r="J36" s="53" t="str">
        <f>IF(ISERROR(VLOOKUP(H36&amp;I36,[8]Hoja1!$C$1:$F$25,4,0)),"",(VLOOKUP(H36&amp;I36,[8]Hoja1!$C$1:$F$25,4,0)))</f>
        <v>Extremo</v>
      </c>
      <c r="K36" s="57">
        <v>1</v>
      </c>
      <c r="L36" s="54" t="s">
        <v>154</v>
      </c>
      <c r="M36" s="44"/>
      <c r="N36" s="44"/>
      <c r="O36" s="44"/>
      <c r="P36" s="44"/>
      <c r="Q36" s="44"/>
      <c r="R36" s="35"/>
      <c r="S36" s="36"/>
      <c r="T36" s="36"/>
      <c r="U36" s="40"/>
      <c r="V36" s="35"/>
      <c r="W36" s="41"/>
      <c r="X36" s="41"/>
      <c r="Y36" s="58" t="str">
        <f>IF(AND(W36=2,H36="Casi seguro"),[8]Hoja1!$J$5,IF(AND(W36=2,H36="Posible"),[8]Hoja1!$J$6,IF(AND(H36="Improbable",W36=2),[8]Hoja1!J19,IF(AND(W36=1,H36="Casi seguro"),[8]Hoja1!$J$4,IF(AND(W36=1,H36="Posible"),[8]Hoja1!$J$5,IF(AND(W36=1,H36="Improbable"),[8]Hoja1!$J$6,'[8]FT-Mapa de riesgos'!H36))))))</f>
        <v>Rara vez</v>
      </c>
      <c r="Z36" s="58" t="str">
        <f>IF(AND(X36=2,I36="Catastrofico"),[8]Hoja1!$K$5,IF(AND(X36=2,I36="Mayor"),[8]Hoja1!$K$6,IF(AND(X36=2,I36="Moderado"),[8]Hoja1!$K$7,IF(AND(X36=1,I36="Catastrofico"),[8]Hoja1!$K$4,IF(AND(X36=1,I36="Mayor "),[8]Hoja1!$K$5,IF(AND(X36=1,I36="Moderado"),[8]Hoja1!$K$6,IF(AND(X36=2,I36="Menor"),[8]Hoja1!$K$7,'[8]FT-Mapa de riesgos'!I36)))))))</f>
        <v>Catastrofico</v>
      </c>
      <c r="AA36" s="53" t="str">
        <f>IF(ISERROR(VLOOKUP(Y36&amp;Z36,[8]Hoja1!$C$1:$F$25,4,0)),"",(VLOOKUP(Y36&amp;Z36,[8]Hoja1!$C$1:$F$25,4,0)))</f>
        <v>Alto</v>
      </c>
      <c r="AB36" s="52" t="s">
        <v>156</v>
      </c>
      <c r="AC36" s="52" t="s">
        <v>157</v>
      </c>
      <c r="AD36" s="52" t="s">
        <v>70</v>
      </c>
      <c r="AE36" s="52" t="s">
        <v>158</v>
      </c>
    </row>
    <row r="37" spans="2:31" ht="105.75" customHeight="1" x14ac:dyDescent="0.2">
      <c r="B37" s="54"/>
      <c r="C37" s="54"/>
      <c r="D37" s="59"/>
      <c r="E37" s="54"/>
      <c r="F37" s="37" t="s">
        <v>155</v>
      </c>
      <c r="G37" s="54"/>
      <c r="H37" s="55"/>
      <c r="I37" s="56"/>
      <c r="J37" s="53"/>
      <c r="K37" s="57"/>
      <c r="L37" s="54"/>
      <c r="M37" s="44"/>
      <c r="N37" s="44"/>
      <c r="O37" s="44"/>
      <c r="P37" s="44"/>
      <c r="Q37" s="44"/>
      <c r="R37" s="35"/>
      <c r="S37" s="36"/>
      <c r="T37" s="36"/>
      <c r="U37" s="40"/>
      <c r="V37" s="35"/>
      <c r="W37" s="41"/>
      <c r="X37" s="41"/>
      <c r="Y37" s="58"/>
      <c r="Z37" s="58"/>
      <c r="AA37" s="53"/>
      <c r="AB37" s="52"/>
      <c r="AC37" s="52"/>
      <c r="AD37" s="52"/>
      <c r="AE37" s="52"/>
    </row>
    <row r="38" spans="2:31" ht="73.5" customHeight="1" x14ac:dyDescent="0.2">
      <c r="B38" s="54">
        <v>12</v>
      </c>
      <c r="C38" s="54" t="s">
        <v>159</v>
      </c>
      <c r="D38" s="54"/>
      <c r="E38" s="54" t="s">
        <v>36</v>
      </c>
      <c r="F38" s="37" t="s">
        <v>160</v>
      </c>
      <c r="G38" s="54" t="s">
        <v>161</v>
      </c>
      <c r="H38" s="55" t="s">
        <v>16</v>
      </c>
      <c r="I38" s="56" t="s">
        <v>20</v>
      </c>
      <c r="J38" s="53" t="str">
        <f>IF(ISERROR(VLOOKUP(H38&amp;I38,[9]Hoja1!$C$1:$F$25,4,0)),"",(VLOOKUP(H38&amp;I38,[9]Hoja1!$C$1:$F$25,4,0)))</f>
        <v>Alto</v>
      </c>
      <c r="K38" s="61">
        <v>2</v>
      </c>
      <c r="L38" s="33" t="s">
        <v>162</v>
      </c>
      <c r="M38" s="44"/>
      <c r="N38" s="44"/>
      <c r="O38" s="44"/>
      <c r="P38" s="44"/>
      <c r="Q38" s="44"/>
      <c r="R38" s="35"/>
      <c r="S38" s="36"/>
      <c r="T38" s="36"/>
      <c r="U38" s="40"/>
      <c r="V38" s="35"/>
      <c r="W38" s="41"/>
      <c r="X38" s="41"/>
      <c r="Y38" s="58" t="s">
        <v>15</v>
      </c>
      <c r="Z38" s="58" t="s">
        <v>19</v>
      </c>
      <c r="AA38" s="53" t="str">
        <f>IF(ISERROR(VLOOKUP(Y38&amp;Z38,[9]Hoja1!$C$1:$F$25,4,0)),"",(VLOOKUP(Y38&amp;Z38,[9]Hoja1!$C$1:$F$25,4,0)))</f>
        <v>Bajo</v>
      </c>
      <c r="AB38" s="52" t="s">
        <v>196</v>
      </c>
      <c r="AC38" s="52" t="s">
        <v>197</v>
      </c>
      <c r="AD38" s="52" t="s">
        <v>70</v>
      </c>
      <c r="AE38" s="52" t="s">
        <v>198</v>
      </c>
    </row>
    <row r="39" spans="2:31" ht="73.5" customHeight="1" x14ac:dyDescent="0.2">
      <c r="B39" s="54"/>
      <c r="C39" s="54"/>
      <c r="D39" s="54"/>
      <c r="E39" s="54"/>
      <c r="F39" s="37" t="s">
        <v>163</v>
      </c>
      <c r="G39" s="54"/>
      <c r="H39" s="55"/>
      <c r="I39" s="56"/>
      <c r="J39" s="53"/>
      <c r="K39" s="61"/>
      <c r="L39" s="60" t="s">
        <v>164</v>
      </c>
      <c r="M39" s="44"/>
      <c r="N39" s="44"/>
      <c r="O39" s="44"/>
      <c r="P39" s="44"/>
      <c r="Q39" s="44"/>
      <c r="R39" s="35"/>
      <c r="S39" s="36"/>
      <c r="T39" s="36"/>
      <c r="U39" s="40"/>
      <c r="V39" s="35"/>
      <c r="W39" s="41"/>
      <c r="X39" s="41"/>
      <c r="Y39" s="58"/>
      <c r="Z39" s="58"/>
      <c r="AA39" s="53"/>
      <c r="AB39" s="52"/>
      <c r="AC39" s="52"/>
      <c r="AD39" s="52"/>
      <c r="AE39" s="52"/>
    </row>
    <row r="40" spans="2:31" ht="77.25" customHeight="1" x14ac:dyDescent="0.2">
      <c r="B40" s="54"/>
      <c r="C40" s="54"/>
      <c r="D40" s="54"/>
      <c r="E40" s="54"/>
      <c r="F40" s="37" t="s">
        <v>165</v>
      </c>
      <c r="G40" s="54"/>
      <c r="H40" s="55"/>
      <c r="I40" s="56"/>
      <c r="J40" s="53"/>
      <c r="K40" s="61"/>
      <c r="L40" s="60"/>
      <c r="M40" s="44"/>
      <c r="N40" s="44"/>
      <c r="O40" s="44"/>
      <c r="P40" s="44"/>
      <c r="Q40" s="44"/>
      <c r="R40" s="35"/>
      <c r="S40" s="36"/>
      <c r="T40" s="36"/>
      <c r="U40" s="40"/>
      <c r="V40" s="35"/>
      <c r="W40" s="41"/>
      <c r="X40" s="41"/>
      <c r="Y40" s="58"/>
      <c r="Z40" s="58"/>
      <c r="AA40" s="53"/>
      <c r="AB40" s="52"/>
      <c r="AC40" s="52"/>
      <c r="AD40" s="52"/>
      <c r="AE40" s="52"/>
    </row>
    <row r="41" spans="2:31" ht="73.5" customHeight="1" x14ac:dyDescent="0.2">
      <c r="B41" s="54">
        <v>13</v>
      </c>
      <c r="C41" s="54" t="s">
        <v>176</v>
      </c>
      <c r="D41" s="59"/>
      <c r="E41" s="54" t="s">
        <v>36</v>
      </c>
      <c r="F41" s="37" t="s">
        <v>166</v>
      </c>
      <c r="G41" s="54" t="s">
        <v>167</v>
      </c>
      <c r="H41" s="55" t="s">
        <v>16</v>
      </c>
      <c r="I41" s="56" t="s">
        <v>21</v>
      </c>
      <c r="J41" s="53" t="str">
        <f>IF(ISERROR(VLOOKUP(H41&amp;I41,[9]Hoja1!$C$1:$F$25,4,0)),"",(VLOOKUP(H41&amp;I41,[9]Hoja1!$C$1:$F$25,4,0)))</f>
        <v>Extremo</v>
      </c>
      <c r="K41" s="61">
        <v>1</v>
      </c>
      <c r="L41" s="33" t="s">
        <v>168</v>
      </c>
      <c r="M41" s="44"/>
      <c r="N41" s="44"/>
      <c r="O41" s="44"/>
      <c r="P41" s="44"/>
      <c r="Q41" s="44"/>
      <c r="R41" s="35"/>
      <c r="S41" s="36"/>
      <c r="T41" s="36"/>
      <c r="U41" s="40"/>
      <c r="V41" s="35"/>
      <c r="W41" s="41"/>
      <c r="X41" s="41"/>
      <c r="Y41" s="58" t="s">
        <v>47</v>
      </c>
      <c r="Z41" s="58" t="s">
        <v>20</v>
      </c>
      <c r="AA41" s="53" t="str">
        <f>IF(ISERROR(VLOOKUP(Y41&amp;Z41,[9]Hoja1!$C$1:$F$25,4,0)),"",(VLOOKUP(Y41&amp;Z41,[9]Hoja1!$C$1:$F$25,4,0)))</f>
        <v>Moderado</v>
      </c>
      <c r="AB41" s="52" t="s">
        <v>199</v>
      </c>
      <c r="AC41" s="52" t="s">
        <v>200</v>
      </c>
      <c r="AD41" s="52" t="s">
        <v>71</v>
      </c>
      <c r="AE41" s="52" t="s">
        <v>201</v>
      </c>
    </row>
    <row r="42" spans="2:31" ht="73.5" customHeight="1" x14ac:dyDescent="0.2">
      <c r="B42" s="54"/>
      <c r="C42" s="54"/>
      <c r="D42" s="59"/>
      <c r="E42" s="54"/>
      <c r="F42" s="54" t="s">
        <v>169</v>
      </c>
      <c r="G42" s="54"/>
      <c r="H42" s="55"/>
      <c r="I42" s="56"/>
      <c r="J42" s="53"/>
      <c r="K42" s="61"/>
      <c r="L42" s="33" t="s">
        <v>170</v>
      </c>
      <c r="M42" s="44"/>
      <c r="N42" s="44"/>
      <c r="O42" s="44"/>
      <c r="P42" s="44"/>
      <c r="Q42" s="44"/>
      <c r="R42" s="35"/>
      <c r="S42" s="36"/>
      <c r="T42" s="36"/>
      <c r="U42" s="40"/>
      <c r="V42" s="35"/>
      <c r="W42" s="41"/>
      <c r="X42" s="41"/>
      <c r="Y42" s="58"/>
      <c r="Z42" s="58"/>
      <c r="AA42" s="53"/>
      <c r="AB42" s="52"/>
      <c r="AC42" s="52"/>
      <c r="AD42" s="52"/>
      <c r="AE42" s="52"/>
    </row>
    <row r="43" spans="2:31" ht="73.5" customHeight="1" x14ac:dyDescent="0.2">
      <c r="B43" s="54"/>
      <c r="C43" s="54"/>
      <c r="D43" s="59"/>
      <c r="E43" s="54"/>
      <c r="F43" s="54"/>
      <c r="G43" s="54"/>
      <c r="H43" s="55"/>
      <c r="I43" s="56"/>
      <c r="J43" s="53"/>
      <c r="K43" s="61"/>
      <c r="L43" s="33" t="s">
        <v>171</v>
      </c>
      <c r="M43" s="44"/>
      <c r="N43" s="44"/>
      <c r="O43" s="44"/>
      <c r="P43" s="44"/>
      <c r="Q43" s="44"/>
      <c r="R43" s="35"/>
      <c r="S43" s="36"/>
      <c r="T43" s="36"/>
      <c r="U43" s="40"/>
      <c r="V43" s="35"/>
      <c r="W43" s="41"/>
      <c r="X43" s="41"/>
      <c r="Y43" s="58"/>
      <c r="Z43" s="58"/>
      <c r="AA43" s="53"/>
      <c r="AB43" s="52"/>
      <c r="AC43" s="52"/>
      <c r="AD43" s="52"/>
      <c r="AE43" s="52"/>
    </row>
    <row r="44" spans="2:31" ht="73.5" customHeight="1" x14ac:dyDescent="0.2">
      <c r="B44" s="54">
        <v>14</v>
      </c>
      <c r="C44" s="54" t="s">
        <v>172</v>
      </c>
      <c r="D44" s="54"/>
      <c r="E44" s="54" t="s">
        <v>36</v>
      </c>
      <c r="F44" s="54" t="s">
        <v>173</v>
      </c>
      <c r="G44" s="54" t="s">
        <v>174</v>
      </c>
      <c r="H44" s="55" t="s">
        <v>16</v>
      </c>
      <c r="I44" s="56" t="s">
        <v>21</v>
      </c>
      <c r="J44" s="53" t="str">
        <f>IF(ISERROR(VLOOKUP(H44&amp;I44,[10]Hoja1!$C$1:$F$25,4,0)),"",(VLOOKUP(H44&amp;I44,[10]Hoja1!$C$1:$F$25,4,0)))</f>
        <v>Extremo</v>
      </c>
      <c r="K44" s="57">
        <v>1</v>
      </c>
      <c r="L44" s="54" t="s">
        <v>175</v>
      </c>
      <c r="M44" s="44"/>
      <c r="N44" s="44"/>
      <c r="O44" s="44"/>
      <c r="P44" s="44"/>
      <c r="Q44" s="44"/>
      <c r="R44" s="35"/>
      <c r="S44" s="36"/>
      <c r="T44" s="36"/>
      <c r="U44" s="40"/>
      <c r="V44" s="35"/>
      <c r="W44" s="41"/>
      <c r="X44" s="41"/>
      <c r="Y44" s="58" t="s">
        <v>14</v>
      </c>
      <c r="Z44" s="58" t="s">
        <v>102</v>
      </c>
      <c r="AA44" s="53" t="s">
        <v>29</v>
      </c>
      <c r="AB44" s="52" t="s">
        <v>202</v>
      </c>
      <c r="AC44" s="52" t="s">
        <v>203</v>
      </c>
      <c r="AD44" s="52" t="s">
        <v>204</v>
      </c>
      <c r="AE44" s="52" t="s">
        <v>205</v>
      </c>
    </row>
    <row r="45" spans="2:31" ht="73.5" customHeight="1" x14ac:dyDescent="0.2">
      <c r="B45" s="54"/>
      <c r="C45" s="54"/>
      <c r="D45" s="54"/>
      <c r="E45" s="54"/>
      <c r="F45" s="54"/>
      <c r="G45" s="54"/>
      <c r="H45" s="55"/>
      <c r="I45" s="56"/>
      <c r="J45" s="53"/>
      <c r="K45" s="57"/>
      <c r="L45" s="54"/>
      <c r="M45" s="44"/>
      <c r="N45" s="44"/>
      <c r="O45" s="44"/>
      <c r="P45" s="44"/>
      <c r="Q45" s="44"/>
      <c r="R45" s="35"/>
      <c r="S45" s="36"/>
      <c r="T45" s="36"/>
      <c r="U45" s="40"/>
      <c r="V45" s="35"/>
      <c r="W45" s="41"/>
      <c r="X45" s="41"/>
      <c r="Y45" s="58"/>
      <c r="Z45" s="58"/>
      <c r="AA45" s="53"/>
      <c r="AB45" s="52"/>
      <c r="AC45" s="52"/>
      <c r="AD45" s="52"/>
      <c r="AE45" s="52"/>
    </row>
    <row r="46" spans="2:31" ht="73.5" customHeight="1" x14ac:dyDescent="0.2">
      <c r="B46" s="54"/>
      <c r="C46" s="54"/>
      <c r="D46" s="54"/>
      <c r="E46" s="54"/>
      <c r="F46" s="54"/>
      <c r="G46" s="54"/>
      <c r="H46" s="55"/>
      <c r="I46" s="56"/>
      <c r="J46" s="53"/>
      <c r="K46" s="57"/>
      <c r="L46" s="54"/>
      <c r="M46" s="44"/>
      <c r="N46" s="44"/>
      <c r="O46" s="44"/>
      <c r="P46" s="44"/>
      <c r="Q46" s="44"/>
      <c r="R46" s="35"/>
      <c r="S46" s="36"/>
      <c r="T46" s="36"/>
      <c r="U46" s="40"/>
      <c r="V46" s="35"/>
      <c r="W46" s="41"/>
      <c r="X46" s="41"/>
      <c r="Y46" s="58"/>
      <c r="Z46" s="58"/>
      <c r="AA46" s="53"/>
      <c r="AB46" s="52"/>
      <c r="AC46" s="52"/>
      <c r="AD46" s="52"/>
      <c r="AE46" s="52"/>
    </row>
    <row r="47" spans="2:31" s="10" customFormat="1" x14ac:dyDescent="0.2"/>
    <row r="48" spans="2:31" s="10" customFormat="1" x14ac:dyDescent="0.2"/>
    <row r="49" s="10" customFormat="1" x14ac:dyDescent="0.2"/>
    <row r="50" s="10" customFormat="1" x14ac:dyDescent="0.2"/>
    <row r="51" s="10" customFormat="1" x14ac:dyDescent="0.2"/>
    <row r="52" s="10" customFormat="1" x14ac:dyDescent="0.2"/>
    <row r="53" s="10" customFormat="1" x14ac:dyDescent="0.2"/>
    <row r="54" s="10" customFormat="1" x14ac:dyDescent="0.2"/>
    <row r="55" s="10" customFormat="1" x14ac:dyDescent="0.2"/>
    <row r="56" s="10" customFormat="1" x14ac:dyDescent="0.2"/>
    <row r="57" s="10" customFormat="1" x14ac:dyDescent="0.2"/>
    <row r="58" s="10" customFormat="1" x14ac:dyDescent="0.2"/>
    <row r="59" s="10" customFormat="1" x14ac:dyDescent="0.2"/>
    <row r="60" s="10" customFormat="1" x14ac:dyDescent="0.2"/>
    <row r="61" s="10" customFormat="1" x14ac:dyDescent="0.2"/>
    <row r="62" s="10" customFormat="1" x14ac:dyDescent="0.2"/>
    <row r="63" s="10" customFormat="1" x14ac:dyDescent="0.2"/>
    <row r="64" s="10" customFormat="1" x14ac:dyDescent="0.2"/>
    <row r="65" s="10" customFormat="1" x14ac:dyDescent="0.2"/>
    <row r="66" s="10" customFormat="1" x14ac:dyDescent="0.2"/>
    <row r="67" s="10" customFormat="1" x14ac:dyDescent="0.2"/>
    <row r="68" s="10" customFormat="1" x14ac:dyDescent="0.2"/>
    <row r="69" s="10" customFormat="1" x14ac:dyDescent="0.2"/>
    <row r="70" s="10" customFormat="1" x14ac:dyDescent="0.2"/>
    <row r="71" s="10" customFormat="1" x14ac:dyDescent="0.2"/>
    <row r="72" s="10" customFormat="1" x14ac:dyDescent="0.2"/>
    <row r="73" s="10" customFormat="1" x14ac:dyDescent="0.2"/>
    <row r="74" s="10" customFormat="1" x14ac:dyDescent="0.2"/>
    <row r="75" s="10" customFormat="1" x14ac:dyDescent="0.2"/>
    <row r="76" s="10" customFormat="1" x14ac:dyDescent="0.2"/>
    <row r="77" s="10" customFormat="1" x14ac:dyDescent="0.2"/>
    <row r="78" s="10" customFormat="1" x14ac:dyDescent="0.2"/>
    <row r="79" s="10" customFormat="1" x14ac:dyDescent="0.2"/>
    <row r="80" s="10" customFormat="1" x14ac:dyDescent="0.2"/>
    <row r="81" s="10" customFormat="1" x14ac:dyDescent="0.2"/>
    <row r="82" s="10" customFormat="1" x14ac:dyDescent="0.2"/>
    <row r="83" s="10" customFormat="1" x14ac:dyDescent="0.2"/>
    <row r="84" s="10" customFormat="1" x14ac:dyDescent="0.2"/>
    <row r="85" s="10" customFormat="1" x14ac:dyDescent="0.2"/>
    <row r="86" s="10" customFormat="1" x14ac:dyDescent="0.2"/>
    <row r="87" s="10" customFormat="1" x14ac:dyDescent="0.2"/>
    <row r="88" s="10" customFormat="1" x14ac:dyDescent="0.2"/>
    <row r="89" s="10" customFormat="1" x14ac:dyDescent="0.2"/>
    <row r="90" s="10" customFormat="1" x14ac:dyDescent="0.2"/>
    <row r="91" s="10" customFormat="1" x14ac:dyDescent="0.2"/>
    <row r="92" s="10" customFormat="1" x14ac:dyDescent="0.2"/>
    <row r="93" s="10" customFormat="1" x14ac:dyDescent="0.2"/>
    <row r="94" s="10" customFormat="1" x14ac:dyDescent="0.2"/>
    <row r="95" s="10" customFormat="1" x14ac:dyDescent="0.2"/>
    <row r="96" s="10" customFormat="1" x14ac:dyDescent="0.2"/>
    <row r="97" s="10" customFormat="1" x14ac:dyDescent="0.2"/>
    <row r="98" s="10" customFormat="1" x14ac:dyDescent="0.2"/>
    <row r="99" s="10" customFormat="1" x14ac:dyDescent="0.2"/>
    <row r="100" s="10" customFormat="1" x14ac:dyDescent="0.2"/>
    <row r="101" s="10" customFormat="1" x14ac:dyDescent="0.2"/>
    <row r="102" s="10" customFormat="1" x14ac:dyDescent="0.2"/>
    <row r="103" s="10" customFormat="1" x14ac:dyDescent="0.2"/>
    <row r="104" s="10" customFormat="1" x14ac:dyDescent="0.2"/>
    <row r="105" s="10" customFormat="1" x14ac:dyDescent="0.2"/>
    <row r="106" s="10" customFormat="1" x14ac:dyDescent="0.2"/>
    <row r="107" s="10" customFormat="1" x14ac:dyDescent="0.2"/>
    <row r="108" s="10" customFormat="1" x14ac:dyDescent="0.2"/>
    <row r="109" s="10" customFormat="1" x14ac:dyDescent="0.2"/>
    <row r="110" s="10" customFormat="1" x14ac:dyDescent="0.2"/>
    <row r="111" s="10" customFormat="1" x14ac:dyDescent="0.2"/>
    <row r="112" s="10" customFormat="1" x14ac:dyDescent="0.2"/>
    <row r="113" s="10" customFormat="1" x14ac:dyDescent="0.2"/>
    <row r="114" s="10" customFormat="1" x14ac:dyDescent="0.2"/>
    <row r="115" s="10" customFormat="1" x14ac:dyDescent="0.2"/>
    <row r="116" s="10" customFormat="1" x14ac:dyDescent="0.2"/>
    <row r="117" s="10" customFormat="1" x14ac:dyDescent="0.2"/>
    <row r="118" s="10" customFormat="1" x14ac:dyDescent="0.2"/>
    <row r="119" s="10" customFormat="1" x14ac:dyDescent="0.2"/>
    <row r="120" s="10" customFormat="1" x14ac:dyDescent="0.2"/>
    <row r="121" s="10" customFormat="1" x14ac:dyDescent="0.2"/>
    <row r="122" s="10" customFormat="1" x14ac:dyDescent="0.2"/>
    <row r="123" s="10" customFormat="1" x14ac:dyDescent="0.2"/>
    <row r="124" s="10" customFormat="1" x14ac:dyDescent="0.2"/>
    <row r="125" s="10" customFormat="1" x14ac:dyDescent="0.2"/>
    <row r="126" s="10" customFormat="1" x14ac:dyDescent="0.2"/>
    <row r="127" s="10" customFormat="1" x14ac:dyDescent="0.2"/>
    <row r="128" s="10" customFormat="1" x14ac:dyDescent="0.2"/>
    <row r="129" s="10" customFormat="1" x14ac:dyDescent="0.2"/>
    <row r="130" s="10" customFormat="1" x14ac:dyDescent="0.2"/>
    <row r="131" s="10" customFormat="1" x14ac:dyDescent="0.2"/>
    <row r="132" s="10" customFormat="1" x14ac:dyDescent="0.2"/>
    <row r="133" s="10" customFormat="1" x14ac:dyDescent="0.2"/>
    <row r="134" s="10" customFormat="1" x14ac:dyDescent="0.2"/>
    <row r="135" s="10" customFormat="1" x14ac:dyDescent="0.2"/>
    <row r="136" s="10" customFormat="1" x14ac:dyDescent="0.2"/>
    <row r="137" s="10" customFormat="1" x14ac:dyDescent="0.2"/>
    <row r="138" s="10" customFormat="1" x14ac:dyDescent="0.2"/>
    <row r="139" s="10" customFormat="1" x14ac:dyDescent="0.2"/>
    <row r="140" s="10" customFormat="1" x14ac:dyDescent="0.2"/>
    <row r="141" s="10" customFormat="1" x14ac:dyDescent="0.2"/>
    <row r="142" s="10" customFormat="1" x14ac:dyDescent="0.2"/>
    <row r="143" s="10" customFormat="1" x14ac:dyDescent="0.2"/>
    <row r="144" s="10" customFormat="1" x14ac:dyDescent="0.2"/>
    <row r="145" s="10" customFormat="1" x14ac:dyDescent="0.2"/>
    <row r="146" s="10" customFormat="1" x14ac:dyDescent="0.2"/>
    <row r="147" s="10" customFormat="1" x14ac:dyDescent="0.2"/>
    <row r="148" s="10" customFormat="1" x14ac:dyDescent="0.2"/>
    <row r="149" s="10" customFormat="1" x14ac:dyDescent="0.2"/>
    <row r="150" s="10" customFormat="1" x14ac:dyDescent="0.2"/>
    <row r="151" s="10" customFormat="1" x14ac:dyDescent="0.2"/>
    <row r="152" s="10" customFormat="1" x14ac:dyDescent="0.2"/>
    <row r="153" s="10" customFormat="1" x14ac:dyDescent="0.2"/>
    <row r="154" s="10" customFormat="1" x14ac:dyDescent="0.2"/>
    <row r="155" s="10" customFormat="1" x14ac:dyDescent="0.2"/>
    <row r="156" s="10" customFormat="1" x14ac:dyDescent="0.2"/>
    <row r="157" s="10" customFormat="1" x14ac:dyDescent="0.2"/>
    <row r="158" s="10" customFormat="1" x14ac:dyDescent="0.2"/>
    <row r="159" s="10" customFormat="1" x14ac:dyDescent="0.2"/>
    <row r="160" s="10" customFormat="1" x14ac:dyDescent="0.2"/>
    <row r="161" s="10" customFormat="1" x14ac:dyDescent="0.2"/>
    <row r="162" s="10" customFormat="1" x14ac:dyDescent="0.2"/>
    <row r="163" s="10" customFormat="1" x14ac:dyDescent="0.2"/>
    <row r="164" s="10" customFormat="1" x14ac:dyDescent="0.2"/>
    <row r="165" s="10" customFormat="1" x14ac:dyDescent="0.2"/>
    <row r="166" s="10" customFormat="1" x14ac:dyDescent="0.2"/>
    <row r="167" s="10" customFormat="1" x14ac:dyDescent="0.2"/>
    <row r="168" s="10" customFormat="1" x14ac:dyDescent="0.2"/>
    <row r="169" s="10" customFormat="1" x14ac:dyDescent="0.2"/>
    <row r="170" s="10" customFormat="1" x14ac:dyDescent="0.2"/>
    <row r="171" s="10" customFormat="1" x14ac:dyDescent="0.2"/>
    <row r="172" s="10" customFormat="1" x14ac:dyDescent="0.2"/>
    <row r="173" s="10" customFormat="1" x14ac:dyDescent="0.2"/>
    <row r="174" s="10" customFormat="1" x14ac:dyDescent="0.2"/>
    <row r="175" s="10" customFormat="1" x14ac:dyDescent="0.2"/>
    <row r="176" s="10" customFormat="1" x14ac:dyDescent="0.2"/>
    <row r="177" s="10" customFormat="1" x14ac:dyDescent="0.2"/>
    <row r="178" s="10" customFormat="1" x14ac:dyDescent="0.2"/>
    <row r="179" s="10" customFormat="1" x14ac:dyDescent="0.2"/>
    <row r="180" s="10" customFormat="1" x14ac:dyDescent="0.2"/>
    <row r="181" s="10" customFormat="1" x14ac:dyDescent="0.2"/>
    <row r="182" s="10" customFormat="1" x14ac:dyDescent="0.2"/>
    <row r="183" s="10" customFormat="1" x14ac:dyDescent="0.2"/>
    <row r="184" s="10" customFormat="1" x14ac:dyDescent="0.2"/>
    <row r="185" s="10" customFormat="1" x14ac:dyDescent="0.2"/>
    <row r="186" s="10" customFormat="1" x14ac:dyDescent="0.2"/>
    <row r="187" s="10" customFormat="1" x14ac:dyDescent="0.2"/>
    <row r="188" s="10" customFormat="1" x14ac:dyDescent="0.2"/>
    <row r="189" s="10" customFormat="1" x14ac:dyDescent="0.2"/>
    <row r="190" s="10" customFormat="1" x14ac:dyDescent="0.2"/>
    <row r="191" s="10" customFormat="1" x14ac:dyDescent="0.2"/>
    <row r="192" s="10" customFormat="1" x14ac:dyDescent="0.2"/>
    <row r="193" s="10" customFormat="1" x14ac:dyDescent="0.2"/>
    <row r="194" s="10" customFormat="1" x14ac:dyDescent="0.2"/>
    <row r="195" s="10" customFormat="1" x14ac:dyDescent="0.2"/>
    <row r="196" s="10" customFormat="1" x14ac:dyDescent="0.2"/>
    <row r="197" s="10" customFormat="1" x14ac:dyDescent="0.2"/>
    <row r="198" s="10" customFormat="1" x14ac:dyDescent="0.2"/>
    <row r="199" s="10" customFormat="1" x14ac:dyDescent="0.2"/>
    <row r="200" s="10" customFormat="1" x14ac:dyDescent="0.2"/>
    <row r="201" s="10" customFormat="1" x14ac:dyDescent="0.2"/>
    <row r="202" s="10" customFormat="1" x14ac:dyDescent="0.2"/>
    <row r="203" s="10" customFormat="1" x14ac:dyDescent="0.2"/>
    <row r="204" s="10" customFormat="1" x14ac:dyDescent="0.2"/>
    <row r="205" s="10" customFormat="1" x14ac:dyDescent="0.2"/>
    <row r="206" s="10" customFormat="1" x14ac:dyDescent="0.2"/>
    <row r="207" s="10" customFormat="1" x14ac:dyDescent="0.2"/>
    <row r="208" s="10" customFormat="1" x14ac:dyDescent="0.2"/>
    <row r="209" s="10" customFormat="1" x14ac:dyDescent="0.2"/>
    <row r="210" s="10" customFormat="1" x14ac:dyDescent="0.2"/>
    <row r="211" s="10" customFormat="1" x14ac:dyDescent="0.2"/>
    <row r="212" s="10" customFormat="1" x14ac:dyDescent="0.2"/>
    <row r="213" s="10" customFormat="1" x14ac:dyDescent="0.2"/>
    <row r="214" s="10" customFormat="1" x14ac:dyDescent="0.2"/>
    <row r="215" s="10" customFormat="1" x14ac:dyDescent="0.2"/>
    <row r="216" s="10" customFormat="1" x14ac:dyDescent="0.2"/>
    <row r="217" s="10" customFormat="1" x14ac:dyDescent="0.2"/>
    <row r="218" s="10" customFormat="1" x14ac:dyDescent="0.2"/>
    <row r="219" s="10" customFormat="1" x14ac:dyDescent="0.2"/>
    <row r="220" s="10" customFormat="1" x14ac:dyDescent="0.2"/>
    <row r="221" s="10" customFormat="1" x14ac:dyDescent="0.2"/>
    <row r="222" s="10" customFormat="1" x14ac:dyDescent="0.2"/>
    <row r="223" s="10" customFormat="1" x14ac:dyDescent="0.2"/>
    <row r="224" s="10" customFormat="1" x14ac:dyDescent="0.2"/>
    <row r="225" s="10" customFormat="1" x14ac:dyDescent="0.2"/>
    <row r="226" s="10" customFormat="1" x14ac:dyDescent="0.2"/>
    <row r="227" s="10" customFormat="1" x14ac:dyDescent="0.2"/>
    <row r="228" s="10" customFormat="1" x14ac:dyDescent="0.2"/>
    <row r="229" s="10" customFormat="1" x14ac:dyDescent="0.2"/>
    <row r="230" s="10" customFormat="1" x14ac:dyDescent="0.2"/>
    <row r="231" s="10" customFormat="1" x14ac:dyDescent="0.2"/>
    <row r="232" s="10" customFormat="1" x14ac:dyDescent="0.2"/>
    <row r="233" s="10" customFormat="1" x14ac:dyDescent="0.2"/>
    <row r="234" s="10" customFormat="1" x14ac:dyDescent="0.2"/>
    <row r="235" s="10" customFormat="1" x14ac:dyDescent="0.2"/>
    <row r="236" s="10" customFormat="1" x14ac:dyDescent="0.2"/>
    <row r="237" s="10" customFormat="1" x14ac:dyDescent="0.2"/>
    <row r="238" s="10" customFormat="1" x14ac:dyDescent="0.2"/>
    <row r="239" s="10" customFormat="1" x14ac:dyDescent="0.2"/>
    <row r="240" s="10" customFormat="1" x14ac:dyDescent="0.2"/>
    <row r="241" s="10" customFormat="1" x14ac:dyDescent="0.2"/>
    <row r="242" s="10" customFormat="1" x14ac:dyDescent="0.2"/>
    <row r="243" s="10" customFormat="1" x14ac:dyDescent="0.2"/>
    <row r="244" s="10" customFormat="1" x14ac:dyDescent="0.2"/>
    <row r="245" s="10" customFormat="1" x14ac:dyDescent="0.2"/>
    <row r="246" s="10" customFormat="1" x14ac:dyDescent="0.2"/>
    <row r="247" s="10" customFormat="1" x14ac:dyDescent="0.2"/>
    <row r="248" s="10" customFormat="1" x14ac:dyDescent="0.2"/>
    <row r="249" s="10" customFormat="1" x14ac:dyDescent="0.2"/>
    <row r="250" s="10" customFormat="1" x14ac:dyDescent="0.2"/>
    <row r="251" s="10" customFormat="1" x14ac:dyDescent="0.2"/>
    <row r="252" s="10" customFormat="1" x14ac:dyDescent="0.2"/>
    <row r="253" s="10" customFormat="1" x14ac:dyDescent="0.2"/>
    <row r="254" s="10" customFormat="1" x14ac:dyDescent="0.2"/>
    <row r="255" s="10" customFormat="1" x14ac:dyDescent="0.2"/>
    <row r="256" s="10" customFormat="1" x14ac:dyDescent="0.2"/>
    <row r="257" s="10" customFormat="1" x14ac:dyDescent="0.2"/>
    <row r="258" s="10" customFormat="1" x14ac:dyDescent="0.2"/>
    <row r="259" s="10" customFormat="1" x14ac:dyDescent="0.2"/>
    <row r="260" s="10" customFormat="1" x14ac:dyDescent="0.2"/>
    <row r="261" s="10" customFormat="1" x14ac:dyDescent="0.2"/>
    <row r="262" s="10" customFormat="1" x14ac:dyDescent="0.2"/>
    <row r="263" s="10" customFormat="1" x14ac:dyDescent="0.2"/>
    <row r="264" s="10" customFormat="1" x14ac:dyDescent="0.2"/>
    <row r="265" s="10" customFormat="1" x14ac:dyDescent="0.2"/>
    <row r="266" s="10" customFormat="1" x14ac:dyDescent="0.2"/>
    <row r="267" s="10" customFormat="1" x14ac:dyDescent="0.2"/>
    <row r="268" s="10" customFormat="1" x14ac:dyDescent="0.2"/>
    <row r="269" s="10" customFormat="1" x14ac:dyDescent="0.2"/>
    <row r="270" s="10" customFormat="1" x14ac:dyDescent="0.2"/>
    <row r="271" s="10" customFormat="1" x14ac:dyDescent="0.2"/>
    <row r="272" s="10" customFormat="1" x14ac:dyDescent="0.2"/>
    <row r="273" s="10" customFormat="1" x14ac:dyDescent="0.2"/>
    <row r="274" s="10" customFormat="1" x14ac:dyDescent="0.2"/>
    <row r="275" s="10" customFormat="1" x14ac:dyDescent="0.2"/>
    <row r="276" s="10" customFormat="1" x14ac:dyDescent="0.2"/>
    <row r="277" s="10" customFormat="1" x14ac:dyDescent="0.2"/>
    <row r="278" s="10" customFormat="1" x14ac:dyDescent="0.2"/>
    <row r="279" s="10" customFormat="1" x14ac:dyDescent="0.2"/>
    <row r="280" s="10" customFormat="1" x14ac:dyDescent="0.2"/>
    <row r="281" s="10" customFormat="1" x14ac:dyDescent="0.2"/>
    <row r="282" s="10" customFormat="1" x14ac:dyDescent="0.2"/>
    <row r="283" s="10" customFormat="1" x14ac:dyDescent="0.2"/>
    <row r="284" s="10" customFormat="1" x14ac:dyDescent="0.2"/>
    <row r="285" s="10" customFormat="1" x14ac:dyDescent="0.2"/>
    <row r="286" s="10" customFormat="1" x14ac:dyDescent="0.2"/>
    <row r="287" s="10" customFormat="1" x14ac:dyDescent="0.2"/>
    <row r="288" s="10" customFormat="1" x14ac:dyDescent="0.2"/>
    <row r="289" s="10" customFormat="1" x14ac:dyDescent="0.2"/>
    <row r="290" s="10" customFormat="1" x14ac:dyDescent="0.2"/>
    <row r="291" s="10" customFormat="1" x14ac:dyDescent="0.2"/>
    <row r="292" s="10" customFormat="1" x14ac:dyDescent="0.2"/>
    <row r="293" s="10" customFormat="1" x14ac:dyDescent="0.2"/>
    <row r="294" s="10" customFormat="1" x14ac:dyDescent="0.2"/>
    <row r="295" s="10" customFormat="1" x14ac:dyDescent="0.2"/>
    <row r="296" s="10" customFormat="1" x14ac:dyDescent="0.2"/>
  </sheetData>
  <mergeCells count="175">
    <mergeCell ref="AB23:AB24"/>
    <mergeCell ref="AC23:AC24"/>
    <mergeCell ref="AD23:AD24"/>
    <mergeCell ref="AE23:AE24"/>
    <mergeCell ref="B36:B37"/>
    <mergeCell ref="C38:C40"/>
    <mergeCell ref="D38:D40"/>
    <mergeCell ref="E38:E40"/>
    <mergeCell ref="G38:G40"/>
    <mergeCell ref="AB44:AB46"/>
    <mergeCell ref="AC44:AC46"/>
    <mergeCell ref="AD44:AD46"/>
    <mergeCell ref="AE44:AE46"/>
    <mergeCell ref="Z28:Z29"/>
    <mergeCell ref="AA28:AA29"/>
    <mergeCell ref="U28:U29"/>
    <mergeCell ref="Y31:Y32"/>
    <mergeCell ref="AA31:AA32"/>
    <mergeCell ref="Z31:Z32"/>
    <mergeCell ref="B31:B32"/>
    <mergeCell ref="C31:C32"/>
    <mergeCell ref="D31:D32"/>
    <mergeCell ref="E31:E32"/>
    <mergeCell ref="G31:G32"/>
    <mergeCell ref="H31:H32"/>
    <mergeCell ref="I31:I32"/>
    <mergeCell ref="J31:J32"/>
    <mergeCell ref="AA23:AA24"/>
    <mergeCell ref="U25:U26"/>
    <mergeCell ref="Y36:Y37"/>
    <mergeCell ref="Z36:Z37"/>
    <mergeCell ref="AA36:AA37"/>
    <mergeCell ref="Y41:Y43"/>
    <mergeCell ref="Z41:Z43"/>
    <mergeCell ref="K20:K22"/>
    <mergeCell ref="K23:K24"/>
    <mergeCell ref="K25:K26"/>
    <mergeCell ref="K28:K29"/>
    <mergeCell ref="V25:V26"/>
    <mergeCell ref="X23:X24"/>
    <mergeCell ref="Y23:Y24"/>
    <mergeCell ref="Z23:Z24"/>
    <mergeCell ref="K36:K37"/>
    <mergeCell ref="L36:L37"/>
    <mergeCell ref="K31:K32"/>
    <mergeCell ref="V23:V24"/>
    <mergeCell ref="W23:W24"/>
    <mergeCell ref="V28:V29"/>
    <mergeCell ref="W28:W29"/>
    <mergeCell ref="X28:X29"/>
    <mergeCell ref="Y28:Y29"/>
    <mergeCell ref="B25:B26"/>
    <mergeCell ref="B28:B29"/>
    <mergeCell ref="E28:E29"/>
    <mergeCell ref="D28:D29"/>
    <mergeCell ref="C28:C29"/>
    <mergeCell ref="C23:C24"/>
    <mergeCell ref="J25:J26"/>
    <mergeCell ref="J28:J29"/>
    <mergeCell ref="U23:U24"/>
    <mergeCell ref="D25:D26"/>
    <mergeCell ref="I23:I24"/>
    <mergeCell ref="H25:H26"/>
    <mergeCell ref="I28:I29"/>
    <mergeCell ref="G23:G24"/>
    <mergeCell ref="G25:G26"/>
    <mergeCell ref="H23:H24"/>
    <mergeCell ref="I25:I26"/>
    <mergeCell ref="H28:H29"/>
    <mergeCell ref="B8:G8"/>
    <mergeCell ref="H10:AA10"/>
    <mergeCell ref="H9:AA9"/>
    <mergeCell ref="AB8:AE8"/>
    <mergeCell ref="AB9:AE9"/>
    <mergeCell ref="AB10:AE10"/>
    <mergeCell ref="AB11:AE11"/>
    <mergeCell ref="V20:V22"/>
    <mergeCell ref="U20:U22"/>
    <mergeCell ref="W20:W22"/>
    <mergeCell ref="Y18:AA18"/>
    <mergeCell ref="I20:I22"/>
    <mergeCell ref="J20:J22"/>
    <mergeCell ref="C18:C19"/>
    <mergeCell ref="AA20:AA22"/>
    <mergeCell ref="H8:AA8"/>
    <mergeCell ref="Y20:Y22"/>
    <mergeCell ref="Z20:Z22"/>
    <mergeCell ref="D20:D22"/>
    <mergeCell ref="B17:G17"/>
    <mergeCell ref="B20:B22"/>
    <mergeCell ref="B18:B19"/>
    <mergeCell ref="G18:G19"/>
    <mergeCell ref="H18:J18"/>
    <mergeCell ref="L18:X18"/>
    <mergeCell ref="C20:C22"/>
    <mergeCell ref="G20:G22"/>
    <mergeCell ref="H20:H22"/>
    <mergeCell ref="B16:AE16"/>
    <mergeCell ref="H11:AA11"/>
    <mergeCell ref="E23:E24"/>
    <mergeCell ref="E25:E26"/>
    <mergeCell ref="E20:E22"/>
    <mergeCell ref="W25:W26"/>
    <mergeCell ref="X25:X26"/>
    <mergeCell ref="Y25:Y26"/>
    <mergeCell ref="Z25:Z26"/>
    <mergeCell ref="AA25:AA26"/>
    <mergeCell ref="X20:X22"/>
    <mergeCell ref="AB17:AE18"/>
    <mergeCell ref="B15:AE15"/>
    <mergeCell ref="B12:AE12"/>
    <mergeCell ref="H17:AA17"/>
    <mergeCell ref="B9:G11"/>
    <mergeCell ref="C25:C26"/>
    <mergeCell ref="D23:D24"/>
    <mergeCell ref="J23:J24"/>
    <mergeCell ref="B23:B24"/>
    <mergeCell ref="E18:E19"/>
    <mergeCell ref="F18:F19"/>
    <mergeCell ref="C36:C37"/>
    <mergeCell ref="D36:D37"/>
    <mergeCell ref="E36:E37"/>
    <mergeCell ref="G36:G37"/>
    <mergeCell ref="H36:H37"/>
    <mergeCell ref="I36:I37"/>
    <mergeCell ref="J36:J37"/>
    <mergeCell ref="D18:D19"/>
    <mergeCell ref="G28:G29"/>
    <mergeCell ref="F20:F22"/>
    <mergeCell ref="H38:H40"/>
    <mergeCell ref="I38:I40"/>
    <mergeCell ref="J38:J40"/>
    <mergeCell ref="K38:K40"/>
    <mergeCell ref="J41:J43"/>
    <mergeCell ref="K41:K43"/>
    <mergeCell ref="F42:F43"/>
    <mergeCell ref="AB36:AB37"/>
    <mergeCell ref="AC36:AC37"/>
    <mergeCell ref="AB41:AB43"/>
    <mergeCell ref="AC41:AC43"/>
    <mergeCell ref="I41:I43"/>
    <mergeCell ref="AD36:AD37"/>
    <mergeCell ref="AE36:AE37"/>
    <mergeCell ref="L39:L40"/>
    <mergeCell ref="Y38:Y40"/>
    <mergeCell ref="Z38:Z40"/>
    <mergeCell ref="AA38:AA40"/>
    <mergeCell ref="AB38:AB40"/>
    <mergeCell ref="AD38:AD40"/>
    <mergeCell ref="AE38:AE40"/>
    <mergeCell ref="AC38:AC40"/>
    <mergeCell ref="AD41:AD43"/>
    <mergeCell ref="AE41:AE43"/>
    <mergeCell ref="AA41:AA43"/>
    <mergeCell ref="B38:B40"/>
    <mergeCell ref="B41:B43"/>
    <mergeCell ref="B44:B46"/>
    <mergeCell ref="C44:C46"/>
    <mergeCell ref="D44:D46"/>
    <mergeCell ref="E44:E46"/>
    <mergeCell ref="F44:F46"/>
    <mergeCell ref="G44:G46"/>
    <mergeCell ref="H44:H46"/>
    <mergeCell ref="I44:I46"/>
    <mergeCell ref="J44:J46"/>
    <mergeCell ref="K44:K46"/>
    <mergeCell ref="L44:L46"/>
    <mergeCell ref="Y44:Y46"/>
    <mergeCell ref="Z44:Z46"/>
    <mergeCell ref="AA44:AA46"/>
    <mergeCell ref="C41:C43"/>
    <mergeCell ref="D41:D43"/>
    <mergeCell ref="E41:E43"/>
    <mergeCell ref="G41:G43"/>
    <mergeCell ref="H41:H43"/>
  </mergeCells>
  <conditionalFormatting sqref="AA28">
    <cfRule type="expression" dxfId="135" priority="141">
      <formula>AA28="Alto"</formula>
    </cfRule>
    <cfRule type="expression" dxfId="134" priority="142">
      <formula>AA28="Extremo"</formula>
    </cfRule>
    <cfRule type="expression" dxfId="133" priority="143">
      <formula>AA28="Moderado"</formula>
    </cfRule>
    <cfRule type="expression" dxfId="132" priority="144">
      <formula>AA28="Bajo"</formula>
    </cfRule>
  </conditionalFormatting>
  <conditionalFormatting sqref="AA20">
    <cfRule type="expression" dxfId="131" priority="125">
      <formula>AA20="Alto"</formula>
    </cfRule>
    <cfRule type="expression" dxfId="130" priority="126">
      <formula>AA20="Extremo"</formula>
    </cfRule>
    <cfRule type="expression" dxfId="129" priority="127">
      <formula>AA20="Moderado"</formula>
    </cfRule>
    <cfRule type="expression" dxfId="128" priority="128">
      <formula>AA20="Bajo"</formula>
    </cfRule>
  </conditionalFormatting>
  <conditionalFormatting sqref="J20:K20">
    <cfRule type="expression" dxfId="127" priority="129">
      <formula>J20="Alto"</formula>
    </cfRule>
    <cfRule type="expression" dxfId="126" priority="130">
      <formula>J20="Extremo"</formula>
    </cfRule>
    <cfRule type="expression" dxfId="125" priority="131">
      <formula>J20="Moderado"</formula>
    </cfRule>
    <cfRule type="expression" dxfId="124" priority="132">
      <formula>J20="Bajo"</formula>
    </cfRule>
  </conditionalFormatting>
  <conditionalFormatting sqref="AA23">
    <cfRule type="expression" dxfId="123" priority="109">
      <formula>AA23="Alto"</formula>
    </cfRule>
    <cfRule type="expression" dxfId="122" priority="110">
      <formula>AA23="Extremo"</formula>
    </cfRule>
    <cfRule type="expression" dxfId="121" priority="111">
      <formula>AA23="Moderado"</formula>
    </cfRule>
    <cfRule type="expression" dxfId="120" priority="112">
      <formula>AA23="Bajo"</formula>
    </cfRule>
  </conditionalFormatting>
  <conditionalFormatting sqref="J20:K20">
    <cfRule type="expression" dxfId="119" priority="160">
      <formula>J20="Alto"</formula>
    </cfRule>
    <cfRule type="expression" dxfId="118" priority="160">
      <formula>J20="Extremo"</formula>
    </cfRule>
    <cfRule type="expression" dxfId="117" priority="160">
      <formula>J20="Moderado"</formula>
    </cfRule>
    <cfRule type="expression" dxfId="116" priority="160">
      <formula>J20="Bajo"</formula>
    </cfRule>
  </conditionalFormatting>
  <conditionalFormatting sqref="AA20">
    <cfRule type="expression" dxfId="115" priority="161">
      <formula>AA20="Alto"</formula>
    </cfRule>
    <cfRule type="expression" dxfId="114" priority="161">
      <formula>AA20="Extremo"</formula>
    </cfRule>
    <cfRule type="expression" dxfId="113" priority="161">
      <formula>AA20="Moderado"</formula>
    </cfRule>
    <cfRule type="expression" dxfId="112" priority="161">
      <formula>AA20="Bajo"</formula>
    </cfRule>
  </conditionalFormatting>
  <conditionalFormatting sqref="J23:K23">
    <cfRule type="expression" dxfId="111" priority="113">
      <formula>J23="Alto"</formula>
    </cfRule>
    <cfRule type="expression" dxfId="110" priority="114">
      <formula>J23="Extremo"</formula>
    </cfRule>
    <cfRule type="expression" dxfId="109" priority="115">
      <formula>J23="Moderado"</formula>
    </cfRule>
    <cfRule type="expression" dxfId="108" priority="116">
      <formula>J23="Bajo"</formula>
    </cfRule>
  </conditionalFormatting>
  <conditionalFormatting sqref="AA25">
    <cfRule type="expression" dxfId="107" priority="101">
      <formula>AA25="Alto"</formula>
    </cfRule>
    <cfRule type="expression" dxfId="106" priority="102">
      <formula>AA25="Extremo"</formula>
    </cfRule>
    <cfRule type="expression" dxfId="105" priority="103">
      <formula>AA25="Moderado"</formula>
    </cfRule>
    <cfRule type="expression" dxfId="104" priority="104">
      <formula>AA25="Bajo"</formula>
    </cfRule>
  </conditionalFormatting>
  <conditionalFormatting sqref="K25">
    <cfRule type="expression" dxfId="103" priority="97">
      <formula>K25="Alto"</formula>
    </cfRule>
    <cfRule type="expression" dxfId="102" priority="98">
      <formula>K25="Extremo"</formula>
    </cfRule>
    <cfRule type="expression" dxfId="101" priority="99">
      <formula>K25="Moderado"</formula>
    </cfRule>
    <cfRule type="expression" dxfId="100" priority="100">
      <formula>K25="Bajo"</formula>
    </cfRule>
  </conditionalFormatting>
  <conditionalFormatting sqref="J25">
    <cfRule type="expression" dxfId="99" priority="105">
      <formula>J25="Alto"</formula>
    </cfRule>
    <cfRule type="expression" dxfId="98" priority="106">
      <formula>J25="Extremo"</formula>
    </cfRule>
    <cfRule type="expression" dxfId="97" priority="107">
      <formula>J25="Moderado"</formula>
    </cfRule>
    <cfRule type="expression" dxfId="96" priority="108">
      <formula>J25="Bajo"</formula>
    </cfRule>
  </conditionalFormatting>
  <conditionalFormatting sqref="J27:K27">
    <cfRule type="expression" dxfId="95" priority="93">
      <formula>J27="Alto"</formula>
    </cfRule>
    <cfRule type="expression" dxfId="94" priority="94">
      <formula>J27="Extremo"</formula>
    </cfRule>
    <cfRule type="expression" dxfId="93" priority="95">
      <formula>J27="Moderado"</formula>
    </cfRule>
    <cfRule type="expression" dxfId="92" priority="96">
      <formula>J27="Bajo"</formula>
    </cfRule>
  </conditionalFormatting>
  <conditionalFormatting sqref="AA27">
    <cfRule type="expression" dxfId="91" priority="89">
      <formula>AA27="Alto"</formula>
    </cfRule>
    <cfRule type="expression" dxfId="90" priority="90">
      <formula>AA27="Extremo"</formula>
    </cfRule>
    <cfRule type="expression" dxfId="89" priority="91">
      <formula>AA27="Moderado"</formula>
    </cfRule>
    <cfRule type="expression" dxfId="88" priority="92">
      <formula>AA27="Bajo"</formula>
    </cfRule>
  </conditionalFormatting>
  <conditionalFormatting sqref="J28:K28">
    <cfRule type="expression" dxfId="87" priority="85">
      <formula>J28="Alto"</formula>
    </cfRule>
    <cfRule type="expression" dxfId="86" priority="86">
      <formula>J28="Extremo"</formula>
    </cfRule>
    <cfRule type="expression" dxfId="85" priority="87">
      <formula>J28="Moderado"</formula>
    </cfRule>
    <cfRule type="expression" dxfId="84" priority="88">
      <formula>J28="Bajo"</formula>
    </cfRule>
  </conditionalFormatting>
  <conditionalFormatting sqref="J30:K30">
    <cfRule type="expression" dxfId="83" priority="81">
      <formula>J30="Alto"</formula>
    </cfRule>
    <cfRule type="expression" dxfId="82" priority="82">
      <formula>J30="Extremo"</formula>
    </cfRule>
    <cfRule type="expression" dxfId="81" priority="83">
      <formula>J30="Moderado"</formula>
    </cfRule>
    <cfRule type="expression" dxfId="80" priority="84">
      <formula>J30="Bajo"</formula>
    </cfRule>
  </conditionalFormatting>
  <conditionalFormatting sqref="J31:K31">
    <cfRule type="expression" dxfId="79" priority="73">
      <formula>J31="Alto"</formula>
    </cfRule>
    <cfRule type="expression" dxfId="78" priority="74">
      <formula>J31="Extremo"</formula>
    </cfRule>
    <cfRule type="expression" dxfId="77" priority="75">
      <formula>J31="Moderado"</formula>
    </cfRule>
    <cfRule type="expression" dxfId="76" priority="76">
      <formula>J31="Bajo"</formula>
    </cfRule>
  </conditionalFormatting>
  <conditionalFormatting sqref="AA30">
    <cfRule type="expression" dxfId="75" priority="77">
      <formula>AA30="Alto"</formula>
    </cfRule>
    <cfRule type="expression" dxfId="74" priority="78">
      <formula>AA30="Extremo"</formula>
    </cfRule>
    <cfRule type="expression" dxfId="73" priority="79">
      <formula>AA30="Moderado"</formula>
    </cfRule>
    <cfRule type="expression" dxfId="72" priority="80">
      <formula>AA30="Bajo"</formula>
    </cfRule>
  </conditionalFormatting>
  <conditionalFormatting sqref="AA31">
    <cfRule type="expression" dxfId="71" priority="69">
      <formula>AA31="Alto"</formula>
    </cfRule>
    <cfRule type="expression" dxfId="70" priority="70">
      <formula>AA31="Extremo"</formula>
    </cfRule>
    <cfRule type="expression" dxfId="69" priority="71">
      <formula>AA31="Moderado"</formula>
    </cfRule>
    <cfRule type="expression" dxfId="68" priority="72">
      <formula>AA31="Bajo"</formula>
    </cfRule>
  </conditionalFormatting>
  <conditionalFormatting sqref="J33">
    <cfRule type="expression" dxfId="67" priority="65">
      <formula>J33="Alto"</formula>
    </cfRule>
    <cfRule type="expression" dxfId="66" priority="66">
      <formula>J33="Extremo"</formula>
    </cfRule>
    <cfRule type="expression" dxfId="65" priority="67">
      <formula>J33="Moderado"</formula>
    </cfRule>
    <cfRule type="expression" dxfId="64" priority="68">
      <formula>J33="Bajo"</formula>
    </cfRule>
  </conditionalFormatting>
  <conditionalFormatting sqref="K33">
    <cfRule type="expression" dxfId="63" priority="61">
      <formula>K33="Alto"</formula>
    </cfRule>
    <cfRule type="expression" dxfId="62" priority="62">
      <formula>K33="Extremo"</formula>
    </cfRule>
    <cfRule type="expression" dxfId="61" priority="63">
      <formula>K33="Moderado"</formula>
    </cfRule>
    <cfRule type="expression" dxfId="60" priority="64">
      <formula>K33="Bajo"</formula>
    </cfRule>
  </conditionalFormatting>
  <conditionalFormatting sqref="AA33">
    <cfRule type="expression" dxfId="59" priority="57">
      <formula>AA33="Alto"</formula>
    </cfRule>
    <cfRule type="expression" dxfId="58" priority="58">
      <formula>AA33="Extremo"</formula>
    </cfRule>
    <cfRule type="expression" dxfId="57" priority="59">
      <formula>AA33="Moderado"</formula>
    </cfRule>
    <cfRule type="expression" dxfId="56" priority="60">
      <formula>AA33="Bajo"</formula>
    </cfRule>
  </conditionalFormatting>
  <conditionalFormatting sqref="J34:K34">
    <cfRule type="expression" dxfId="55" priority="53">
      <formula>J34="Alto"</formula>
    </cfRule>
    <cfRule type="expression" dxfId="54" priority="54">
      <formula>J34="Extremo"</formula>
    </cfRule>
    <cfRule type="expression" dxfId="53" priority="55">
      <formula>J34="Moderado"</formula>
    </cfRule>
    <cfRule type="expression" dxfId="52" priority="56">
      <formula>J34="Bajo"</formula>
    </cfRule>
  </conditionalFormatting>
  <conditionalFormatting sqref="AA34">
    <cfRule type="expression" dxfId="51" priority="49">
      <formula>AA34="Alto"</formula>
    </cfRule>
    <cfRule type="expression" dxfId="50" priority="50">
      <formula>AA34="Extremo"</formula>
    </cfRule>
    <cfRule type="expression" dxfId="49" priority="51">
      <formula>AA34="Moderado"</formula>
    </cfRule>
    <cfRule type="expression" dxfId="48" priority="52">
      <formula>AA34="Bajo"</formula>
    </cfRule>
  </conditionalFormatting>
  <conditionalFormatting sqref="J35">
    <cfRule type="expression" dxfId="47" priority="45">
      <formula>J35="Alto"</formula>
    </cfRule>
    <cfRule type="expression" dxfId="46" priority="46">
      <formula>J35="Extremo"</formula>
    </cfRule>
    <cfRule type="expression" dxfId="45" priority="47">
      <formula>J35="Moderado"</formula>
    </cfRule>
    <cfRule type="expression" dxfId="44" priority="48">
      <formula>J35="Bajo"</formula>
    </cfRule>
  </conditionalFormatting>
  <conditionalFormatting sqref="AA35">
    <cfRule type="expression" dxfId="43" priority="41">
      <formula>AA35="Alto"</formula>
    </cfRule>
    <cfRule type="expression" dxfId="42" priority="42">
      <formula>AA35="Extremo"</formula>
    </cfRule>
    <cfRule type="expression" dxfId="41" priority="43">
      <formula>AA35="Moderado"</formula>
    </cfRule>
    <cfRule type="expression" dxfId="40" priority="44">
      <formula>AA35="Bajo"</formula>
    </cfRule>
  </conditionalFormatting>
  <conditionalFormatting sqref="J36:K36">
    <cfRule type="expression" dxfId="39" priority="37">
      <formula>J36="Alto"</formula>
    </cfRule>
    <cfRule type="expression" dxfId="38" priority="38">
      <formula>J36="Extremo"</formula>
    </cfRule>
    <cfRule type="expression" dxfId="37" priority="39">
      <formula>J36="Moderado"</formula>
    </cfRule>
    <cfRule type="expression" dxfId="36" priority="40">
      <formula>J36="Bajo"</formula>
    </cfRule>
  </conditionalFormatting>
  <conditionalFormatting sqref="AA36">
    <cfRule type="expression" dxfId="35" priority="33">
      <formula>AA36="Alto"</formula>
    </cfRule>
    <cfRule type="expression" dxfId="34" priority="34">
      <formula>AA36="Extremo"</formula>
    </cfRule>
    <cfRule type="expression" dxfId="33" priority="35">
      <formula>AA36="Moderado"</formula>
    </cfRule>
    <cfRule type="expression" dxfId="32" priority="36">
      <formula>AA36="Bajo"</formula>
    </cfRule>
  </conditionalFormatting>
  <conditionalFormatting sqref="J38">
    <cfRule type="expression" dxfId="31" priority="29">
      <formula>J38="Alto"</formula>
    </cfRule>
    <cfRule type="expression" dxfId="30" priority="30">
      <formula>J38="Extremo"</formula>
    </cfRule>
    <cfRule type="expression" dxfId="29" priority="31">
      <formula>J38="Moderado"</formula>
    </cfRule>
    <cfRule type="expression" dxfId="28" priority="32">
      <formula>J38="Bajo"</formula>
    </cfRule>
  </conditionalFormatting>
  <conditionalFormatting sqref="K38">
    <cfRule type="expression" dxfId="27" priority="25">
      <formula>K38="Alto"</formula>
    </cfRule>
    <cfRule type="expression" dxfId="26" priority="26">
      <formula>K38="Extremo"</formula>
    </cfRule>
    <cfRule type="expression" dxfId="25" priority="27">
      <formula>K38="Moderado"</formula>
    </cfRule>
    <cfRule type="expression" dxfId="24" priority="28">
      <formula>K38="Bajo"</formula>
    </cfRule>
  </conditionalFormatting>
  <conditionalFormatting sqref="AA38">
    <cfRule type="expression" dxfId="23" priority="21">
      <formula>AA38="Alto"</formula>
    </cfRule>
    <cfRule type="expression" dxfId="22" priority="22">
      <formula>AA38="Extremo"</formula>
    </cfRule>
    <cfRule type="expression" dxfId="21" priority="23">
      <formula>AA38="Moderado"</formula>
    </cfRule>
    <cfRule type="expression" dxfId="20" priority="24">
      <formula>AA38="Bajo"</formula>
    </cfRule>
  </conditionalFormatting>
  <conditionalFormatting sqref="J41">
    <cfRule type="expression" dxfId="19" priority="17">
      <formula>J41="Alto"</formula>
    </cfRule>
    <cfRule type="expression" dxfId="18" priority="18">
      <formula>J41="Extremo"</formula>
    </cfRule>
    <cfRule type="expression" dxfId="17" priority="19">
      <formula>J41="Moderado"</formula>
    </cfRule>
    <cfRule type="expression" dxfId="16" priority="20">
      <formula>J41="Bajo"</formula>
    </cfRule>
  </conditionalFormatting>
  <conditionalFormatting sqref="K41">
    <cfRule type="expression" dxfId="15" priority="13">
      <formula>K41="Alto"</formula>
    </cfRule>
    <cfRule type="expression" dxfId="14" priority="14">
      <formula>K41="Extremo"</formula>
    </cfRule>
    <cfRule type="expression" dxfId="13" priority="15">
      <formula>K41="Moderado"</formula>
    </cfRule>
    <cfRule type="expression" dxfId="12" priority="16">
      <formula>K41="Bajo"</formula>
    </cfRule>
  </conditionalFormatting>
  <conditionalFormatting sqref="AA41">
    <cfRule type="expression" dxfId="11" priority="9">
      <formula>AA41="Alto"</formula>
    </cfRule>
    <cfRule type="expression" dxfId="10" priority="10">
      <formula>AA41="Extremo"</formula>
    </cfRule>
    <cfRule type="expression" dxfId="9" priority="11">
      <formula>AA41="Moderado"</formula>
    </cfRule>
    <cfRule type="expression" dxfId="8" priority="12">
      <formula>AA41="Bajo"</formula>
    </cfRule>
  </conditionalFormatting>
  <conditionalFormatting sqref="AA44">
    <cfRule type="expression" dxfId="7" priority="1">
      <formula>AA44="Alto"</formula>
    </cfRule>
    <cfRule type="expression" dxfId="6" priority="2">
      <formula>AA44="Extremo"</formula>
    </cfRule>
    <cfRule type="expression" dxfId="5" priority="3">
      <formula>AA44="Moderado"</formula>
    </cfRule>
    <cfRule type="expression" dxfId="4" priority="4">
      <formula>AA44="Bajo"</formula>
    </cfRule>
  </conditionalFormatting>
  <conditionalFormatting sqref="J44:K44">
    <cfRule type="expression" dxfId="3" priority="5">
      <formula>J44="Alto"</formula>
    </cfRule>
    <cfRule type="expression" dxfId="2" priority="6">
      <formula>J44="Extremo"</formula>
    </cfRule>
    <cfRule type="expression" dxfId="1" priority="7">
      <formula>J44="Moderado"</formula>
    </cfRule>
    <cfRule type="expression" dxfId="0" priority="8">
      <formula>J44="Bajo"</formula>
    </cfRule>
  </conditionalFormatting>
  <pageMargins left="0.11811023622047245" right="0.11811023622047245" top="0.74803149606299213" bottom="0.74803149606299213" header="0.31496062992125984" footer="0.31496062992125984"/>
  <pageSetup paperSize="9" scale="28" fitToHeight="0" orientation="landscape" r:id="rId1"/>
  <rowBreaks count="2" manualBreakCount="2">
    <brk id="27" max="30" man="1"/>
    <brk id="34" max="30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1">
        <x14:dataValidation type="list" allowBlank="1" showInputMessage="1" showErrorMessage="1">
          <x14:formula1>
            <xm:f>[1]Hoja1!#REF!</xm:f>
          </x14:formula1>
          <xm:sqref>E20:E22 H20:I22</xm:sqref>
        </x14:dataValidation>
        <x14:dataValidation type="list" allowBlank="1" showInputMessage="1" showErrorMessage="1">
          <x14:formula1>
            <xm:f>[2]Hoja1!#REF!</xm:f>
          </x14:formula1>
          <xm:sqref>E23:E26</xm:sqref>
        </x14:dataValidation>
        <x14:dataValidation type="list" allowBlank="1" showInputMessage="1" showErrorMessage="1">
          <x14:formula1>
            <xm:f>[3]Hoja1!#REF!</xm:f>
          </x14:formula1>
          <xm:sqref>K27 E27 H27:I27</xm:sqref>
        </x14:dataValidation>
        <x14:dataValidation type="list" allowBlank="1" showInputMessage="1" showErrorMessage="1">
          <x14:formula1>
            <xm:f>[11]Hoja1!#REF!</xm:f>
          </x14:formula1>
          <xm:sqref>M27:Q27</xm:sqref>
        </x14:dataValidation>
        <x14:dataValidation type="list" allowBlank="1" showInputMessage="1" showErrorMessage="1">
          <x14:formula1>
            <xm:f>[4]Hoja1!#REF!</xm:f>
          </x14:formula1>
          <xm:sqref>E28:E29</xm:sqref>
        </x14:dataValidation>
        <x14:dataValidation type="list" showInputMessage="1" showErrorMessage="1" prompt="Seleccione el nivel de probabilidad">
          <x14:formula1>
            <xm:f>[4]Hoja1!#REF!</xm:f>
          </x14:formula1>
          <xm:sqref>H28:H29</xm:sqref>
        </x14:dataValidation>
        <x14:dataValidation type="list" allowBlank="1" showInputMessage="1" showErrorMessage="1" prompt="Seleccione el nivel de impacto_x000a_">
          <x14:formula1>
            <xm:f>IF(E28="Corrupción",[4]Hoja1!#REF!,[4]Hoja1!#REF!)</xm:f>
          </x14:formula1>
          <xm:sqref>I28:I29</xm:sqref>
        </x14:dataValidation>
        <x14:dataValidation type="list" allowBlank="1" showInputMessage="1" showErrorMessage="1">
          <x14:formula1>
            <xm:f>[5]Hoja1!#REF!</xm:f>
          </x14:formula1>
          <xm:sqref>E30 H30 K30</xm:sqref>
        </x14:dataValidation>
        <x14:dataValidation type="list" allowBlank="1" showInputMessage="1" showErrorMessage="1">
          <x14:formula1>
            <xm:f>IF(E30="Corrupción",[5]Hoja1!#REF!,[5]Hoja1!#REF!)</xm:f>
          </x14:formula1>
          <xm:sqref>I30</xm:sqref>
        </x14:dataValidation>
        <x14:dataValidation type="list" allowBlank="1" showInputMessage="1" showErrorMessage="1">
          <x14:formula1>
            <xm:f>[6]Hoja1!#REF!</xm:f>
          </x14:formula1>
          <xm:sqref>E31:E33 H31:H33 K31:K33</xm:sqref>
        </x14:dataValidation>
        <x14:dataValidation type="list" allowBlank="1" showInputMessage="1" showErrorMessage="1">
          <x14:formula1>
            <xm:f>IF(E31="Corrupción",[6]Hoja1!#REF!,[6]Hoja1!#REF!)</xm:f>
          </x14:formula1>
          <xm:sqref>I31:I33</xm:sqref>
        </x14:dataValidation>
        <x14:dataValidation type="list" allowBlank="1" showInputMessage="1" showErrorMessage="1">
          <x14:formula1>
            <xm:f>[7]Hoja1!#REF!</xm:f>
          </x14:formula1>
          <xm:sqref>E34</xm:sqref>
        </x14:dataValidation>
        <x14:dataValidation type="list" allowBlank="1" showInputMessage="1" showErrorMessage="1">
          <x14:formula1>
            <xm:f>[8]Hoja1!#REF!</xm:f>
          </x14:formula1>
          <xm:sqref>H35:H37 K35:K37 E35:E37</xm:sqref>
        </x14:dataValidation>
        <x14:dataValidation type="list" allowBlank="1" showInputMessage="1" showErrorMessage="1">
          <x14:formula1>
            <xm:f>IF(E35="Corrupción",[8]Hoja1!#REF!,[8]Hoja1!#REF!)</xm:f>
          </x14:formula1>
          <xm:sqref>I35</xm:sqref>
        </x14:dataValidation>
        <x14:dataValidation type="list" allowBlank="1" showInputMessage="1" showErrorMessage="1">
          <x14:formula1>
            <xm:f>IF(E36="Corrupción",[8]Hoja1!#REF!,[8]Hoja1!#REF!)</xm:f>
          </x14:formula1>
          <xm:sqref>I36:I37</xm:sqref>
        </x14:dataValidation>
        <x14:dataValidation type="list" allowBlank="1" showInputMessage="1" showErrorMessage="1">
          <x14:formula1>
            <xm:f>[12]Hoja1!#REF!</xm:f>
          </x14:formula1>
          <xm:sqref>M28:Q46 K38:K43</xm:sqref>
        </x14:dataValidation>
        <x14:dataValidation type="list" allowBlank="1" showInputMessage="1" showErrorMessage="1">
          <x14:formula1>
            <xm:f>[9]Hoja1!#REF!</xm:f>
          </x14:formula1>
          <xm:sqref>E38:E43</xm:sqref>
        </x14:dataValidation>
        <x14:dataValidation type="list" allowBlank="1" showInputMessage="1" showErrorMessage="1" prompt="Seleccione el nivel de impacto_x000a_">
          <x14:formula1>
            <xm:f>IF(E38="Corrupción",[12]Hoja1!#REF!,[12]Hoja1!#REF!)</xm:f>
          </x14:formula1>
          <xm:sqref>I38:I43</xm:sqref>
        </x14:dataValidation>
        <x14:dataValidation type="list" showInputMessage="1" showErrorMessage="1" prompt="Seleccione el nivel de probabilidad">
          <x14:formula1>
            <xm:f>[12]Hoja1!#REF!</xm:f>
          </x14:formula1>
          <xm:sqref>H38:H43</xm:sqref>
        </x14:dataValidation>
        <x14:dataValidation type="list" allowBlank="1" showInputMessage="1" showErrorMessage="1">
          <x14:formula1>
            <xm:f>[10]Hoja1!#REF!</xm:f>
          </x14:formula1>
          <xm:sqref>E44:E46 H44:H46 K44:K46</xm:sqref>
        </x14:dataValidation>
        <x14:dataValidation type="list" allowBlank="1" showInputMessage="1" showErrorMessage="1">
          <x14:formula1>
            <xm:f>IF(E44="Corrupción",[10]Hoja1!#REF!,[10]Hoja1!#REF!)</xm:f>
          </x14:formula1>
          <xm:sqref>I44:I46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topLeftCell="B9" workbookViewId="0">
      <selection activeCell="N21" sqref="N21"/>
    </sheetView>
  </sheetViews>
  <sheetFormatPr baseColWidth="10" defaultColWidth="11.42578125" defaultRowHeight="15" x14ac:dyDescent="0.25"/>
  <cols>
    <col min="1" max="9" width="11.42578125" style="1"/>
    <col min="10" max="10" width="13.42578125" style="1" customWidth="1"/>
    <col min="11" max="11" width="13.7109375" style="1" customWidth="1"/>
    <col min="12" max="16384" width="11.42578125" style="1"/>
  </cols>
  <sheetData>
    <row r="1" spans="1:16" x14ac:dyDescent="0.25">
      <c r="A1" s="2" t="s">
        <v>14</v>
      </c>
      <c r="B1" s="2" t="s">
        <v>18</v>
      </c>
      <c r="C1" s="3" t="str">
        <f>CONCATENATE(A1,B1)</f>
        <v>Rara vezInsignificante</v>
      </c>
      <c r="D1" s="2">
        <v>1</v>
      </c>
      <c r="E1" s="2" t="s">
        <v>27</v>
      </c>
      <c r="F1" s="3" t="s">
        <v>25</v>
      </c>
      <c r="G1" s="1" t="str">
        <f>TRIM(F1)</f>
        <v>Bajo</v>
      </c>
    </row>
    <row r="2" spans="1:16" x14ac:dyDescent="0.25">
      <c r="A2" s="2" t="s">
        <v>14</v>
      </c>
      <c r="B2" s="2" t="s">
        <v>19</v>
      </c>
      <c r="C2" s="3" t="str">
        <f t="shared" ref="C2:C25" si="0">CONCATENATE(A2,B2)</f>
        <v>Rara vezMenor</v>
      </c>
      <c r="D2" s="2">
        <v>1</v>
      </c>
      <c r="E2" s="2" t="s">
        <v>27</v>
      </c>
      <c r="F2" s="3" t="s">
        <v>25</v>
      </c>
      <c r="G2" s="1" t="str">
        <f t="shared" ref="G2:G25" si="1">TRIM(F2)</f>
        <v>Bajo</v>
      </c>
    </row>
    <row r="3" spans="1:16" x14ac:dyDescent="0.25">
      <c r="A3" s="2" t="s">
        <v>14</v>
      </c>
      <c r="B3" s="2" t="s">
        <v>20</v>
      </c>
      <c r="C3" s="3" t="str">
        <f t="shared" si="0"/>
        <v>Rara vezModerado</v>
      </c>
      <c r="D3" s="2">
        <v>2</v>
      </c>
      <c r="E3" s="2" t="s">
        <v>28</v>
      </c>
      <c r="F3" s="3" t="s">
        <v>20</v>
      </c>
      <c r="G3" s="1" t="str">
        <f t="shared" si="1"/>
        <v>Moderado</v>
      </c>
      <c r="J3" s="1" t="s">
        <v>46</v>
      </c>
      <c r="K3" s="2" t="s">
        <v>22</v>
      </c>
    </row>
    <row r="4" spans="1:16" x14ac:dyDescent="0.25">
      <c r="A4" s="2" t="s">
        <v>14</v>
      </c>
      <c r="B4" s="2" t="s">
        <v>21</v>
      </c>
      <c r="C4" s="3" t="str">
        <f t="shared" si="0"/>
        <v xml:space="preserve">Rara vezMayor </v>
      </c>
      <c r="D4" s="2">
        <v>3</v>
      </c>
      <c r="E4" s="2" t="s">
        <v>30</v>
      </c>
      <c r="F4" s="3" t="s">
        <v>29</v>
      </c>
      <c r="G4" s="1" t="str">
        <f t="shared" si="1"/>
        <v>Alto</v>
      </c>
      <c r="J4" s="1" t="s">
        <v>16</v>
      </c>
      <c r="K4" s="2" t="s">
        <v>21</v>
      </c>
      <c r="M4" s="1">
        <v>2</v>
      </c>
    </row>
    <row r="5" spans="1:16" x14ac:dyDescent="0.25">
      <c r="A5" s="2" t="s">
        <v>14</v>
      </c>
      <c r="B5" s="2" t="s">
        <v>22</v>
      </c>
      <c r="C5" s="3" t="str">
        <f t="shared" si="0"/>
        <v>Rara vezCatastrofico</v>
      </c>
      <c r="D5" s="2">
        <v>3</v>
      </c>
      <c r="E5" s="2" t="s">
        <v>30</v>
      </c>
      <c r="F5" s="3" t="s">
        <v>29</v>
      </c>
      <c r="G5" s="1" t="str">
        <f t="shared" si="1"/>
        <v>Alto</v>
      </c>
      <c r="J5" s="1" t="s">
        <v>15</v>
      </c>
      <c r="K5" s="2" t="s">
        <v>20</v>
      </c>
      <c r="M5" s="1">
        <v>3</v>
      </c>
    </row>
    <row r="6" spans="1:16" x14ac:dyDescent="0.25">
      <c r="A6" s="2" t="s">
        <v>15</v>
      </c>
      <c r="B6" s="2" t="s">
        <v>18</v>
      </c>
      <c r="C6" s="3" t="str">
        <f t="shared" si="0"/>
        <v>ImprobableInsignificante</v>
      </c>
      <c r="D6" s="2">
        <v>1</v>
      </c>
      <c r="E6" s="2" t="s">
        <v>27</v>
      </c>
      <c r="F6" s="3" t="s">
        <v>25</v>
      </c>
      <c r="G6" s="1" t="str">
        <f t="shared" si="1"/>
        <v>Bajo</v>
      </c>
      <c r="J6" s="1" t="s">
        <v>47</v>
      </c>
      <c r="K6" s="2" t="s">
        <v>19</v>
      </c>
    </row>
    <row r="7" spans="1:16" x14ac:dyDescent="0.25">
      <c r="A7" s="2" t="s">
        <v>15</v>
      </c>
      <c r="B7" s="2" t="s">
        <v>19</v>
      </c>
      <c r="C7" s="3" t="str">
        <f t="shared" si="0"/>
        <v>ImprobableMenor</v>
      </c>
      <c r="D7" s="2">
        <v>1</v>
      </c>
      <c r="E7" s="2" t="s">
        <v>27</v>
      </c>
      <c r="F7" s="3" t="s">
        <v>25</v>
      </c>
      <c r="G7" s="1" t="str">
        <f t="shared" si="1"/>
        <v>Bajo</v>
      </c>
      <c r="K7" s="2" t="s">
        <v>18</v>
      </c>
    </row>
    <row r="8" spans="1:16" x14ac:dyDescent="0.25">
      <c r="A8" s="2" t="s">
        <v>15</v>
      </c>
      <c r="B8" s="2" t="s">
        <v>20</v>
      </c>
      <c r="C8" s="3" t="str">
        <f t="shared" si="0"/>
        <v>ImprobableModerado</v>
      </c>
      <c r="D8" s="2">
        <v>2</v>
      </c>
      <c r="E8" s="2" t="s">
        <v>28</v>
      </c>
      <c r="F8" s="3" t="s">
        <v>20</v>
      </c>
      <c r="G8" s="1" t="str">
        <f t="shared" si="1"/>
        <v>Moderado</v>
      </c>
    </row>
    <row r="9" spans="1:16" x14ac:dyDescent="0.25">
      <c r="A9" s="2" t="s">
        <v>15</v>
      </c>
      <c r="B9" s="2" t="s">
        <v>21</v>
      </c>
      <c r="C9" s="3" t="str">
        <f t="shared" si="0"/>
        <v xml:space="preserve">ImprobableMayor </v>
      </c>
      <c r="D9" s="2">
        <v>3</v>
      </c>
      <c r="E9" s="2" t="s">
        <v>30</v>
      </c>
      <c r="F9" s="3" t="s">
        <v>29</v>
      </c>
      <c r="G9" s="1" t="str">
        <f t="shared" si="1"/>
        <v>Alto</v>
      </c>
    </row>
    <row r="10" spans="1:16" x14ac:dyDescent="0.25">
      <c r="A10" s="2" t="s">
        <v>15</v>
      </c>
      <c r="B10" s="2" t="s">
        <v>22</v>
      </c>
      <c r="C10" s="3" t="str">
        <f t="shared" si="0"/>
        <v>ImprobableCatastrofico</v>
      </c>
      <c r="D10" s="2">
        <v>4</v>
      </c>
      <c r="E10" s="2" t="s">
        <v>31</v>
      </c>
      <c r="F10" s="3" t="s">
        <v>26</v>
      </c>
      <c r="G10" s="1" t="str">
        <f t="shared" si="1"/>
        <v>Extremo</v>
      </c>
      <c r="O10" s="4"/>
      <c r="P10" s="4"/>
    </row>
    <row r="11" spans="1:16" x14ac:dyDescent="0.25">
      <c r="A11" s="2" t="s">
        <v>16</v>
      </c>
      <c r="B11" s="2" t="s">
        <v>18</v>
      </c>
      <c r="C11" s="3" t="str">
        <f t="shared" si="0"/>
        <v>PosibleInsignificante</v>
      </c>
      <c r="D11" s="2">
        <v>1</v>
      </c>
      <c r="E11" s="2" t="s">
        <v>27</v>
      </c>
      <c r="F11" s="3" t="s">
        <v>25</v>
      </c>
      <c r="G11" s="1" t="str">
        <f t="shared" si="1"/>
        <v>Bajo</v>
      </c>
      <c r="O11" s="4"/>
      <c r="P11" s="4"/>
    </row>
    <row r="12" spans="1:16" x14ac:dyDescent="0.25">
      <c r="A12" s="2" t="s">
        <v>16</v>
      </c>
      <c r="B12" s="2" t="s">
        <v>19</v>
      </c>
      <c r="C12" s="3" t="str">
        <f t="shared" si="0"/>
        <v>PosibleMenor</v>
      </c>
      <c r="D12" s="2">
        <v>2</v>
      </c>
      <c r="E12" s="2" t="s">
        <v>28</v>
      </c>
      <c r="F12" s="3" t="s">
        <v>20</v>
      </c>
      <c r="G12" s="1" t="str">
        <f t="shared" si="1"/>
        <v>Moderado</v>
      </c>
      <c r="J12" s="9" t="s">
        <v>23</v>
      </c>
      <c r="K12" s="9" t="s">
        <v>24</v>
      </c>
      <c r="L12" s="6" t="s">
        <v>25</v>
      </c>
      <c r="M12" s="7" t="s">
        <v>27</v>
      </c>
      <c r="N12" s="6" t="s">
        <v>37</v>
      </c>
      <c r="O12" s="4"/>
      <c r="P12" s="4"/>
    </row>
    <row r="13" spans="1:16" x14ac:dyDescent="0.25">
      <c r="A13" s="2" t="s">
        <v>16</v>
      </c>
      <c r="B13" s="2" t="s">
        <v>20</v>
      </c>
      <c r="C13" s="3" t="str">
        <f t="shared" si="0"/>
        <v>PosibleModerado</v>
      </c>
      <c r="D13" s="2">
        <v>3</v>
      </c>
      <c r="E13" s="2" t="s">
        <v>30</v>
      </c>
      <c r="F13" s="3" t="s">
        <v>29</v>
      </c>
      <c r="G13" s="1" t="str">
        <f t="shared" si="1"/>
        <v>Alto</v>
      </c>
      <c r="J13" s="5" t="s">
        <v>14</v>
      </c>
      <c r="K13" s="5" t="s">
        <v>18</v>
      </c>
      <c r="L13" s="6" t="s">
        <v>20</v>
      </c>
      <c r="M13" s="7" t="s">
        <v>28</v>
      </c>
      <c r="N13" s="6" t="s">
        <v>33</v>
      </c>
      <c r="O13" s="4" t="s">
        <v>43</v>
      </c>
      <c r="P13" s="4" t="s">
        <v>23</v>
      </c>
    </row>
    <row r="14" spans="1:16" x14ac:dyDescent="0.25">
      <c r="A14" s="2" t="s">
        <v>16</v>
      </c>
      <c r="B14" s="2" t="s">
        <v>21</v>
      </c>
      <c r="C14" s="3" t="str">
        <f t="shared" si="0"/>
        <v xml:space="preserve">PosibleMayor </v>
      </c>
      <c r="D14" s="2">
        <v>4</v>
      </c>
      <c r="E14" s="2" t="s">
        <v>31</v>
      </c>
      <c r="F14" s="3" t="s">
        <v>26</v>
      </c>
      <c r="G14" s="1" t="str">
        <f t="shared" si="1"/>
        <v>Extremo</v>
      </c>
      <c r="J14" s="5" t="s">
        <v>15</v>
      </c>
      <c r="K14" s="5" t="s">
        <v>19</v>
      </c>
      <c r="L14" s="6" t="s">
        <v>29</v>
      </c>
      <c r="M14" s="7" t="s">
        <v>30</v>
      </c>
      <c r="N14" s="6" t="s">
        <v>38</v>
      </c>
      <c r="O14" s="4" t="s">
        <v>44</v>
      </c>
      <c r="P14" s="4" t="s">
        <v>24</v>
      </c>
    </row>
    <row r="15" spans="1:16" x14ac:dyDescent="0.25">
      <c r="A15" s="2" t="s">
        <v>16</v>
      </c>
      <c r="B15" s="2" t="s">
        <v>22</v>
      </c>
      <c r="C15" s="3" t="str">
        <f t="shared" si="0"/>
        <v>PosibleCatastrofico</v>
      </c>
      <c r="D15" s="2">
        <v>4</v>
      </c>
      <c r="E15" s="2" t="s">
        <v>31</v>
      </c>
      <c r="F15" s="3" t="s">
        <v>26</v>
      </c>
      <c r="G15" s="1" t="str">
        <f t="shared" si="1"/>
        <v>Extremo</v>
      </c>
      <c r="J15" s="5" t="s">
        <v>16</v>
      </c>
      <c r="K15" s="5" t="s">
        <v>20</v>
      </c>
      <c r="L15" s="6" t="s">
        <v>26</v>
      </c>
      <c r="M15" s="7" t="s">
        <v>31</v>
      </c>
      <c r="N15" s="6" t="s">
        <v>34</v>
      </c>
      <c r="O15" s="4"/>
      <c r="P15" s="4"/>
    </row>
    <row r="16" spans="1:16" x14ac:dyDescent="0.25">
      <c r="A16" s="2" t="s">
        <v>32</v>
      </c>
      <c r="B16" s="2" t="s">
        <v>18</v>
      </c>
      <c r="C16" s="3" t="str">
        <f t="shared" si="0"/>
        <v>ProbableInsignificante</v>
      </c>
      <c r="D16" s="2">
        <v>2</v>
      </c>
      <c r="E16" s="2" t="s">
        <v>28</v>
      </c>
      <c r="F16" s="3" t="s">
        <v>20</v>
      </c>
      <c r="G16" s="1" t="str">
        <f t="shared" si="1"/>
        <v>Moderado</v>
      </c>
      <c r="J16" s="5" t="s">
        <v>17</v>
      </c>
      <c r="K16" s="5" t="s">
        <v>21</v>
      </c>
      <c r="L16" s="4"/>
      <c r="M16" s="4"/>
      <c r="N16" s="6" t="s">
        <v>35</v>
      </c>
      <c r="O16" s="4"/>
      <c r="P16" s="4"/>
    </row>
    <row r="17" spans="1:16" x14ac:dyDescent="0.25">
      <c r="A17" s="2" t="s">
        <v>32</v>
      </c>
      <c r="B17" s="2" t="s">
        <v>19</v>
      </c>
      <c r="C17" s="3" t="str">
        <f t="shared" si="0"/>
        <v>ProbableMenor</v>
      </c>
      <c r="D17" s="2">
        <v>3</v>
      </c>
      <c r="E17" s="2" t="s">
        <v>30</v>
      </c>
      <c r="F17" s="3" t="s">
        <v>29</v>
      </c>
      <c r="G17" s="1" t="str">
        <f t="shared" si="1"/>
        <v>Alto</v>
      </c>
      <c r="J17" s="8"/>
      <c r="K17" s="5" t="s">
        <v>22</v>
      </c>
      <c r="L17" s="4"/>
      <c r="M17" s="4"/>
      <c r="N17" s="6" t="s">
        <v>36</v>
      </c>
      <c r="O17" s="4"/>
      <c r="P17" s="4"/>
    </row>
    <row r="18" spans="1:16" x14ac:dyDescent="0.25">
      <c r="A18" s="2" t="s">
        <v>32</v>
      </c>
      <c r="B18" s="2" t="s">
        <v>20</v>
      </c>
      <c r="C18" s="3" t="str">
        <f t="shared" si="0"/>
        <v>ProbableModerado</v>
      </c>
      <c r="D18" s="2">
        <v>3</v>
      </c>
      <c r="E18" s="2" t="s">
        <v>30</v>
      </c>
      <c r="F18" s="3" t="s">
        <v>29</v>
      </c>
      <c r="G18" s="1" t="str">
        <f t="shared" si="1"/>
        <v>Alto</v>
      </c>
      <c r="N18" s="22" t="s">
        <v>62</v>
      </c>
    </row>
    <row r="19" spans="1:16" x14ac:dyDescent="0.25">
      <c r="A19" s="2" t="s">
        <v>32</v>
      </c>
      <c r="B19" s="2" t="s">
        <v>21</v>
      </c>
      <c r="C19" s="3" t="str">
        <f t="shared" si="0"/>
        <v xml:space="preserve">ProbableMayor </v>
      </c>
      <c r="D19" s="2">
        <v>4</v>
      </c>
      <c r="E19" s="2" t="s">
        <v>31</v>
      </c>
      <c r="F19" s="3" t="s">
        <v>26</v>
      </c>
      <c r="G19" s="1" t="str">
        <f t="shared" si="1"/>
        <v>Extremo</v>
      </c>
      <c r="N19" s="22" t="s">
        <v>79</v>
      </c>
    </row>
    <row r="20" spans="1:16" x14ac:dyDescent="0.25">
      <c r="A20" s="2" t="s">
        <v>32</v>
      </c>
      <c r="B20" s="2" t="s">
        <v>22</v>
      </c>
      <c r="C20" s="3" t="str">
        <f t="shared" si="0"/>
        <v>ProbableCatastrofico</v>
      </c>
      <c r="D20" s="2">
        <v>4</v>
      </c>
      <c r="E20" s="2" t="s">
        <v>31</v>
      </c>
      <c r="F20" s="3" t="s">
        <v>26</v>
      </c>
      <c r="G20" s="1" t="str">
        <f t="shared" si="1"/>
        <v>Extremo</v>
      </c>
      <c r="J20" s="1" t="s">
        <v>52</v>
      </c>
      <c r="K20" s="1">
        <v>33</v>
      </c>
    </row>
    <row r="21" spans="1:16" x14ac:dyDescent="0.25">
      <c r="A21" s="2" t="s">
        <v>17</v>
      </c>
      <c r="B21" s="2" t="s">
        <v>18</v>
      </c>
      <c r="C21" s="3" t="str">
        <f t="shared" si="0"/>
        <v>Casi seguroInsignificante</v>
      </c>
      <c r="D21" s="2">
        <v>3</v>
      </c>
      <c r="E21" s="2" t="s">
        <v>30</v>
      </c>
      <c r="F21" s="3" t="s">
        <v>29</v>
      </c>
      <c r="G21" s="1" t="str">
        <f t="shared" si="1"/>
        <v>Alto</v>
      </c>
    </row>
    <row r="22" spans="1:16" x14ac:dyDescent="0.25">
      <c r="A22" s="2" t="s">
        <v>17</v>
      </c>
      <c r="B22" s="2" t="s">
        <v>19</v>
      </c>
      <c r="C22" s="3" t="str">
        <f t="shared" si="0"/>
        <v>Casi seguroMenor</v>
      </c>
      <c r="D22" s="2">
        <v>3</v>
      </c>
      <c r="E22" s="2" t="s">
        <v>30</v>
      </c>
      <c r="F22" s="3" t="s">
        <v>29</v>
      </c>
      <c r="G22" s="1" t="str">
        <f t="shared" si="1"/>
        <v>Alto</v>
      </c>
      <c r="J22" s="1">
        <v>50</v>
      </c>
      <c r="K22" s="1">
        <f>+$J$22*25%</f>
        <v>12.5</v>
      </c>
      <c r="L22" s="1">
        <f>+K22</f>
        <v>12.5</v>
      </c>
      <c r="N22" s="1">
        <v>1</v>
      </c>
    </row>
    <row r="23" spans="1:16" x14ac:dyDescent="0.25">
      <c r="A23" s="2" t="s">
        <v>17</v>
      </c>
      <c r="B23" s="2" t="s">
        <v>20</v>
      </c>
      <c r="C23" s="3" t="str">
        <f t="shared" si="0"/>
        <v>Casi seguroModerado</v>
      </c>
      <c r="D23" s="2">
        <v>4</v>
      </c>
      <c r="E23" s="2" t="s">
        <v>31</v>
      </c>
      <c r="F23" s="3" t="s">
        <v>26</v>
      </c>
      <c r="G23" s="1" t="str">
        <f t="shared" si="1"/>
        <v>Extremo</v>
      </c>
      <c r="K23" s="1">
        <f t="shared" ref="K23:K25" si="2">+$J$22*25%</f>
        <v>12.5</v>
      </c>
      <c r="L23" s="1">
        <f>+K23+L22</f>
        <v>25</v>
      </c>
      <c r="N23" s="1">
        <v>2</v>
      </c>
    </row>
    <row r="24" spans="1:16" x14ac:dyDescent="0.25">
      <c r="A24" s="2" t="s">
        <v>17</v>
      </c>
      <c r="B24" s="2" t="s">
        <v>21</v>
      </c>
      <c r="C24" s="3" t="str">
        <f t="shared" si="0"/>
        <v xml:space="preserve">Casi seguroMayor </v>
      </c>
      <c r="D24" s="2">
        <v>4</v>
      </c>
      <c r="E24" s="2" t="s">
        <v>31</v>
      </c>
      <c r="F24" s="3" t="s">
        <v>26</v>
      </c>
      <c r="G24" s="1" t="str">
        <f t="shared" si="1"/>
        <v>Extremo</v>
      </c>
      <c r="K24" s="1">
        <f t="shared" si="2"/>
        <v>12.5</v>
      </c>
      <c r="L24" s="1">
        <f t="shared" ref="L24:L25" si="3">+K24+L23</f>
        <v>37.5</v>
      </c>
      <c r="N24" s="1">
        <v>3</v>
      </c>
    </row>
    <row r="25" spans="1:16" x14ac:dyDescent="0.25">
      <c r="A25" s="2" t="s">
        <v>17</v>
      </c>
      <c r="B25" s="2" t="s">
        <v>22</v>
      </c>
      <c r="C25" s="3" t="str">
        <f t="shared" si="0"/>
        <v>Casi seguroCatastrofico</v>
      </c>
      <c r="D25" s="2">
        <v>4</v>
      </c>
      <c r="E25" s="2" t="s">
        <v>31</v>
      </c>
      <c r="F25" s="3" t="s">
        <v>26</v>
      </c>
      <c r="G25" s="1" t="str">
        <f t="shared" si="1"/>
        <v>Extremo</v>
      </c>
      <c r="K25" s="1">
        <f t="shared" si="2"/>
        <v>12.5</v>
      </c>
      <c r="L25" s="1">
        <f t="shared" si="3"/>
        <v>50</v>
      </c>
    </row>
    <row r="30" spans="1:16" ht="45" x14ac:dyDescent="0.25">
      <c r="H30" s="21" t="s">
        <v>59</v>
      </c>
    </row>
    <row r="31" spans="1:16" ht="45" x14ac:dyDescent="0.25">
      <c r="H31" s="21" t="s">
        <v>60</v>
      </c>
    </row>
    <row r="32" spans="1:16" ht="60" x14ac:dyDescent="0.25">
      <c r="H32" s="21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FT-Mapa de riesgos</vt:lpstr>
      <vt:lpstr>Hoja1</vt:lpstr>
      <vt:lpstr>'FT-Mapa de riesgos'!Área_de_impresión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Madrid</dc:creator>
  <cp:lastModifiedBy>jorge mendez</cp:lastModifiedBy>
  <cp:lastPrinted>2018-11-19T15:59:50Z</cp:lastPrinted>
  <dcterms:created xsi:type="dcterms:W3CDTF">2016-04-01T14:27:20Z</dcterms:created>
  <dcterms:modified xsi:type="dcterms:W3CDTF">2018-11-19T21:51:25Z</dcterms:modified>
</cp:coreProperties>
</file>