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Backup\Disco D\104. RIESGOS\"/>
    </mc:Choice>
  </mc:AlternateContent>
  <workbookProtection workbookAlgorithmName="SHA-512" workbookHashValue="Uzpv33K8sIf2U3VQ5MOEjRRzTbqiSzEkGqBXnkRZ9jZh9/o3oGCAciBF9ad9YAodf3RtKyKQ1Kj8EiOQ7R/+iA==" workbookSaltValue="YHchkGyYAcIu75KtTDqcaQ==" workbookSpinCount="100000" lockStructure="1"/>
  <bookViews>
    <workbookView xWindow="0" yWindow="0" windowWidth="28800" windowHeight="11535"/>
  </bookViews>
  <sheets>
    <sheet name="FT-Mapa de riesgos" sheetId="2" r:id="rId1"/>
    <sheet name="FT-Monitoreos " sheetId="4" state="hidden" r:id="rId2"/>
    <sheet name="Indicadores " sheetId="5" state="hidden" r:id="rId3"/>
    <sheet name="Indicadores Anuales" sheetId="6" state="hidden" r:id="rId4"/>
    <sheet name="Hoja1" sheetId="3" state="hidden" r:id="rId5"/>
  </sheets>
  <externalReferences>
    <externalReference r:id="rId6"/>
  </externalReferences>
  <definedNames>
    <definedName name="_xlnm._FilterDatabase" localSheetId="0" hidden="1">'FT-Mapa de riesgos'!$B$18:$G$55</definedName>
    <definedName name="_xlnm.Print_Area" localSheetId="0">'FT-Mapa de riesgos'!$A$1:$AM$56</definedName>
  </definedNames>
  <calcPr calcId="152511"/>
</workbook>
</file>

<file path=xl/calcChain.xml><?xml version="1.0" encoding="utf-8"?>
<calcChain xmlns="http://schemas.openxmlformats.org/spreadsheetml/2006/main">
  <c r="AB53" i="2" l="1"/>
  <c r="AD53" i="2" s="1"/>
  <c r="AB54" i="2"/>
  <c r="AD54" i="2" s="1"/>
  <c r="AB55" i="2"/>
  <c r="AC55" i="2" s="1"/>
  <c r="R53" i="2"/>
  <c r="R54" i="2"/>
  <c r="R55" i="2"/>
  <c r="AC54" i="2" l="1"/>
  <c r="AC53" i="2"/>
  <c r="AD55" i="2"/>
  <c r="AF53" i="2" s="1"/>
  <c r="AH53" i="2" s="1"/>
  <c r="AK53" i="2" s="1"/>
  <c r="J53" i="2"/>
  <c r="AE53" i="2" l="1"/>
  <c r="AG53" i="2" s="1"/>
  <c r="AJ53" i="2" s="1"/>
  <c r="AL53" i="2" s="1"/>
  <c r="R52" i="2"/>
  <c r="R51" i="2"/>
  <c r="AB50" i="2"/>
  <c r="AC50" i="2" s="1"/>
  <c r="AB51" i="2"/>
  <c r="AC51" i="2" s="1"/>
  <c r="AB52" i="2"/>
  <c r="AD52" i="2" s="1"/>
  <c r="J50" i="2"/>
  <c r="AC52" i="2" l="1"/>
  <c r="AE50" i="2" s="1"/>
  <c r="AG50" i="2" s="1"/>
  <c r="AJ50" i="2" s="1"/>
  <c r="AD51" i="2"/>
  <c r="AD50" i="2"/>
  <c r="AF50" i="2" l="1"/>
  <c r="AH50" i="2" s="1"/>
  <c r="AK50" i="2" s="1"/>
  <c r="AL50" i="2" s="1"/>
  <c r="AB47" i="2" l="1"/>
  <c r="AC47" i="2" s="1"/>
  <c r="AB48" i="2"/>
  <c r="AC48" i="2" s="1"/>
  <c r="AB49" i="2"/>
  <c r="AD49" i="2" s="1"/>
  <c r="R47" i="2"/>
  <c r="R48" i="2"/>
  <c r="R49" i="2"/>
  <c r="J47" i="2"/>
  <c r="AC49" i="2" l="1"/>
  <c r="AE47" i="2" s="1"/>
  <c r="AG47" i="2" s="1"/>
  <c r="AJ47" i="2" s="1"/>
  <c r="AD48" i="2"/>
  <c r="AD47" i="2"/>
  <c r="AF47" i="2" l="1"/>
  <c r="AH47" i="2" s="1"/>
  <c r="AK47" i="2" s="1"/>
  <c r="AL47" i="2" s="1"/>
  <c r="AB44" i="2" l="1"/>
  <c r="AD44" i="2" s="1"/>
  <c r="AB45" i="2"/>
  <c r="AC45" i="2" s="1"/>
  <c r="AB46" i="2"/>
  <c r="AC46" i="2" s="1"/>
  <c r="R44" i="2"/>
  <c r="R45" i="2"/>
  <c r="J44" i="2"/>
  <c r="AD45" i="2" l="1"/>
  <c r="AC44" i="2"/>
  <c r="AE44" i="2" s="1"/>
  <c r="AG44" i="2" s="1"/>
  <c r="AJ44" i="2" s="1"/>
  <c r="AD46" i="2"/>
  <c r="AF44" i="2" l="1"/>
  <c r="AH44" i="2" s="1"/>
  <c r="AK44" i="2" s="1"/>
  <c r="AL44" i="2" s="1"/>
  <c r="AB38" i="2" l="1"/>
  <c r="AC38" i="2" s="1"/>
  <c r="AB39" i="2"/>
  <c r="AC39" i="2" s="1"/>
  <c r="AB40" i="2"/>
  <c r="AC40" i="2" s="1"/>
  <c r="AB41" i="2"/>
  <c r="AC41" i="2" s="1"/>
  <c r="AB42" i="2"/>
  <c r="AC42" i="2" s="1"/>
  <c r="AB43" i="2"/>
  <c r="AC43" i="2" s="1"/>
  <c r="R38" i="2"/>
  <c r="R39" i="2"/>
  <c r="R40" i="2"/>
  <c r="R42" i="2"/>
  <c r="J41" i="2"/>
  <c r="J38" i="2"/>
  <c r="AD43" i="2" l="1"/>
  <c r="AD40" i="2"/>
  <c r="AD42" i="2"/>
  <c r="AE41" i="2"/>
  <c r="AG41" i="2" s="1"/>
  <c r="AJ41" i="2" s="1"/>
  <c r="AD39" i="2"/>
  <c r="AE38" i="2"/>
  <c r="AG38" i="2" s="1"/>
  <c r="AJ38" i="2" s="1"/>
  <c r="AD41" i="2"/>
  <c r="AD38" i="2"/>
  <c r="AF38" i="2" l="1"/>
  <c r="AH38" i="2" s="1"/>
  <c r="AK38" i="2" s="1"/>
  <c r="AL38" i="2" s="1"/>
  <c r="AF41" i="2"/>
  <c r="AH41" i="2" s="1"/>
  <c r="AK41" i="2" s="1"/>
  <c r="AL41" i="2" s="1"/>
  <c r="AB35" i="2" l="1"/>
  <c r="AD35" i="2" s="1"/>
  <c r="AB36" i="2"/>
  <c r="AD36" i="2" s="1"/>
  <c r="AB37" i="2"/>
  <c r="AC37" i="2" s="1"/>
  <c r="R35" i="2"/>
  <c r="R36" i="2"/>
  <c r="R37" i="2"/>
  <c r="J35" i="2"/>
  <c r="AC36" i="2" l="1"/>
  <c r="AC35" i="2"/>
  <c r="AD37" i="2"/>
  <c r="AF35" i="2" s="1"/>
  <c r="AH35" i="2" s="1"/>
  <c r="AK35" i="2" s="1"/>
  <c r="AE35" i="2" l="1"/>
  <c r="AG35" i="2" s="1"/>
  <c r="AJ35" i="2" s="1"/>
  <c r="AL35" i="2" s="1"/>
  <c r="AB32" i="2" l="1"/>
  <c r="AC32" i="2" s="1"/>
  <c r="AB33" i="2"/>
  <c r="AC33" i="2" s="1"/>
  <c r="AB34" i="2"/>
  <c r="AC34" i="2" s="1"/>
  <c r="J32" i="2"/>
  <c r="AE32" i="2" l="1"/>
  <c r="AG32" i="2" s="1"/>
  <c r="AJ32" i="2" s="1"/>
  <c r="AD34" i="2"/>
  <c r="AD33" i="2"/>
  <c r="AD32" i="2"/>
  <c r="AF32" i="2" l="1"/>
  <c r="AH32" i="2" s="1"/>
  <c r="AK32" i="2" s="1"/>
  <c r="AL32" i="2" s="1"/>
  <c r="R32" i="2" l="1"/>
  <c r="R33" i="2"/>
  <c r="R34" i="2"/>
  <c r="AB28" i="2" l="1"/>
  <c r="AD28" i="2" s="1"/>
  <c r="AA28" i="2"/>
  <c r="T28" i="2"/>
  <c r="R28" i="2"/>
  <c r="AB27" i="2"/>
  <c r="AD27" i="2" s="1"/>
  <c r="AB26" i="2"/>
  <c r="AC26" i="2" s="1"/>
  <c r="R26" i="2"/>
  <c r="J26" i="2"/>
  <c r="AB25" i="2"/>
  <c r="AD25" i="2" s="1"/>
  <c r="R25" i="2"/>
  <c r="AB24" i="2"/>
  <c r="AD24" i="2" s="1"/>
  <c r="R24" i="2"/>
  <c r="AB23" i="2"/>
  <c r="AD23" i="2" s="1"/>
  <c r="R23" i="2"/>
  <c r="J23" i="2"/>
  <c r="AB31" i="2"/>
  <c r="AC31" i="2" s="1"/>
  <c r="AA31" i="2"/>
  <c r="T31" i="2"/>
  <c r="R31" i="2"/>
  <c r="AB30" i="2"/>
  <c r="AD30" i="2" s="1"/>
  <c r="AA30" i="2"/>
  <c r="T30" i="2"/>
  <c r="R30" i="2"/>
  <c r="AB29" i="2"/>
  <c r="AC29" i="2" s="1"/>
  <c r="R29" i="2"/>
  <c r="J29" i="2"/>
  <c r="AD31" i="2" l="1"/>
  <c r="AC28" i="2"/>
  <c r="AD29" i="2"/>
  <c r="AD26" i="2"/>
  <c r="AF26" i="2" s="1"/>
  <c r="AH26" i="2" s="1"/>
  <c r="AK26" i="2" s="1"/>
  <c r="AC25" i="2"/>
  <c r="AC27" i="2"/>
  <c r="AF23" i="2"/>
  <c r="AH23" i="2" s="1"/>
  <c r="AK23" i="2" s="1"/>
  <c r="AC24" i="2"/>
  <c r="AC23" i="2"/>
  <c r="AC30" i="2"/>
  <c r="AE29" i="2" s="1"/>
  <c r="AG29" i="2" s="1"/>
  <c r="AJ29" i="2" s="1"/>
  <c r="AF29" i="2" l="1"/>
  <c r="AH29" i="2" s="1"/>
  <c r="AK29" i="2" s="1"/>
  <c r="AL29" i="2" s="1"/>
  <c r="AE26" i="2"/>
  <c r="AG26" i="2" s="1"/>
  <c r="AJ26" i="2" s="1"/>
  <c r="AL26" i="2" s="1"/>
  <c r="AE23" i="2"/>
  <c r="AG23" i="2" s="1"/>
  <c r="AJ23" i="2" s="1"/>
  <c r="AL23" i="2" s="1"/>
  <c r="G87" i="4" l="1"/>
  <c r="H87" i="4"/>
  <c r="I87" i="4"/>
  <c r="J87" i="4"/>
  <c r="K87" i="4"/>
  <c r="L87" i="4"/>
  <c r="M87" i="4"/>
  <c r="N87" i="4"/>
  <c r="G90" i="4"/>
  <c r="H90" i="4"/>
  <c r="I90" i="4"/>
  <c r="J90" i="4"/>
  <c r="K90" i="4"/>
  <c r="L90" i="4"/>
  <c r="M90" i="4"/>
  <c r="N90" i="4"/>
  <c r="G93" i="4"/>
  <c r="H93" i="4"/>
  <c r="I93" i="4"/>
  <c r="J93" i="4"/>
  <c r="K93" i="4"/>
  <c r="L93" i="4"/>
  <c r="M93" i="4"/>
  <c r="N93" i="4"/>
  <c r="G96" i="4"/>
  <c r="H96" i="4"/>
  <c r="I96" i="4"/>
  <c r="J96" i="4"/>
  <c r="K96" i="4"/>
  <c r="L96" i="4"/>
  <c r="M96" i="4"/>
  <c r="N96" i="4"/>
  <c r="G99" i="4"/>
  <c r="H99" i="4"/>
  <c r="I99" i="4"/>
  <c r="J99" i="4"/>
  <c r="K99" i="4"/>
  <c r="L99" i="4"/>
  <c r="M99" i="4"/>
  <c r="N99" i="4"/>
  <c r="G102" i="4"/>
  <c r="H102" i="4"/>
  <c r="I102" i="4"/>
  <c r="J102" i="4"/>
  <c r="K102" i="4"/>
  <c r="L102" i="4"/>
  <c r="M102" i="4"/>
  <c r="N102" i="4"/>
  <c r="G105" i="4"/>
  <c r="H105" i="4"/>
  <c r="I105" i="4"/>
  <c r="J105" i="4"/>
  <c r="K105" i="4"/>
  <c r="L105" i="4"/>
  <c r="M105" i="4"/>
  <c r="N105" i="4"/>
  <c r="G108" i="4"/>
  <c r="H108" i="4"/>
  <c r="I108" i="4"/>
  <c r="J108" i="4"/>
  <c r="K108" i="4"/>
  <c r="L108" i="4"/>
  <c r="M108" i="4"/>
  <c r="N108" i="4"/>
  <c r="G111" i="4"/>
  <c r="H111" i="4"/>
  <c r="I111" i="4"/>
  <c r="J111" i="4"/>
  <c r="K111" i="4"/>
  <c r="L111" i="4"/>
  <c r="M111" i="4"/>
  <c r="N111" i="4"/>
  <c r="H84" i="4"/>
  <c r="I84" i="4"/>
  <c r="J84" i="4"/>
  <c r="K84" i="4"/>
  <c r="L84" i="4"/>
  <c r="M84" i="4"/>
  <c r="N84" i="4"/>
  <c r="S84" i="4"/>
  <c r="T84" i="4"/>
  <c r="S85" i="4"/>
  <c r="T85" i="4"/>
  <c r="S86" i="4"/>
  <c r="T86" i="4"/>
  <c r="G51" i="4"/>
  <c r="H51" i="4"/>
  <c r="I51" i="4"/>
  <c r="J51" i="4"/>
  <c r="K51" i="4"/>
  <c r="L51" i="4"/>
  <c r="M51" i="4"/>
  <c r="N51" i="4"/>
  <c r="G54" i="4"/>
  <c r="H54" i="4"/>
  <c r="I54" i="4"/>
  <c r="J54" i="4"/>
  <c r="K54" i="4"/>
  <c r="L54" i="4"/>
  <c r="M54" i="4"/>
  <c r="N54" i="4"/>
  <c r="G57" i="4"/>
  <c r="H57" i="4"/>
  <c r="I57" i="4"/>
  <c r="J57" i="4"/>
  <c r="K57" i="4"/>
  <c r="L57" i="4"/>
  <c r="M57" i="4"/>
  <c r="N57" i="4"/>
  <c r="G60" i="4"/>
  <c r="H60" i="4"/>
  <c r="I60" i="4"/>
  <c r="J60" i="4"/>
  <c r="K60" i="4"/>
  <c r="L60" i="4"/>
  <c r="M60" i="4"/>
  <c r="N60" i="4"/>
  <c r="G63" i="4"/>
  <c r="H63" i="4"/>
  <c r="I63" i="4"/>
  <c r="J63" i="4"/>
  <c r="K63" i="4"/>
  <c r="L63" i="4"/>
  <c r="M63" i="4"/>
  <c r="N63" i="4"/>
  <c r="G66" i="4"/>
  <c r="H66" i="4"/>
  <c r="I66" i="4"/>
  <c r="J66" i="4"/>
  <c r="K66" i="4"/>
  <c r="L66" i="4"/>
  <c r="M66" i="4"/>
  <c r="N66" i="4"/>
  <c r="G69" i="4"/>
  <c r="H69" i="4"/>
  <c r="I69" i="4"/>
  <c r="J69" i="4"/>
  <c r="K69" i="4"/>
  <c r="L69" i="4"/>
  <c r="M69" i="4"/>
  <c r="N69" i="4"/>
  <c r="G72" i="4"/>
  <c r="H72" i="4"/>
  <c r="I72" i="4"/>
  <c r="J72" i="4"/>
  <c r="K72" i="4"/>
  <c r="L72" i="4"/>
  <c r="M72" i="4"/>
  <c r="N72" i="4"/>
  <c r="G75" i="4"/>
  <c r="H75" i="4"/>
  <c r="I75" i="4"/>
  <c r="J75" i="4"/>
  <c r="K75" i="4"/>
  <c r="L75" i="4"/>
  <c r="M75" i="4"/>
  <c r="N75" i="4"/>
  <c r="H48" i="4"/>
  <c r="I48" i="4"/>
  <c r="J48" i="4"/>
  <c r="K48" i="4"/>
  <c r="L48" i="4"/>
  <c r="M48" i="4"/>
  <c r="N48" i="4"/>
  <c r="G15" i="4"/>
  <c r="H15" i="4"/>
  <c r="I15" i="4"/>
  <c r="J15" i="4"/>
  <c r="K15" i="4"/>
  <c r="L15" i="4"/>
  <c r="M15" i="4"/>
  <c r="N15" i="4"/>
  <c r="G18" i="4"/>
  <c r="H18" i="4"/>
  <c r="I18" i="4"/>
  <c r="J18" i="4"/>
  <c r="K18" i="4"/>
  <c r="L18" i="4"/>
  <c r="M18" i="4"/>
  <c r="N18" i="4"/>
  <c r="G21" i="4"/>
  <c r="H21" i="4"/>
  <c r="I21" i="4"/>
  <c r="J21" i="4"/>
  <c r="K21" i="4"/>
  <c r="L21" i="4"/>
  <c r="M21" i="4"/>
  <c r="N21" i="4"/>
  <c r="G24" i="4"/>
  <c r="H24" i="4"/>
  <c r="I24" i="4"/>
  <c r="J24" i="4"/>
  <c r="K24" i="4"/>
  <c r="L24" i="4"/>
  <c r="M24" i="4"/>
  <c r="N24" i="4"/>
  <c r="G27" i="4"/>
  <c r="H27" i="4"/>
  <c r="I27" i="4"/>
  <c r="J27" i="4"/>
  <c r="K27" i="4"/>
  <c r="L27" i="4"/>
  <c r="M27" i="4"/>
  <c r="N27" i="4"/>
  <c r="G30" i="4"/>
  <c r="H30" i="4"/>
  <c r="I30" i="4"/>
  <c r="J30" i="4"/>
  <c r="K30" i="4"/>
  <c r="L30" i="4"/>
  <c r="M30" i="4"/>
  <c r="N30" i="4"/>
  <c r="G33" i="4"/>
  <c r="H33" i="4"/>
  <c r="I33" i="4"/>
  <c r="J33" i="4"/>
  <c r="K33" i="4"/>
  <c r="L33" i="4"/>
  <c r="M33" i="4"/>
  <c r="N33" i="4"/>
  <c r="G36" i="4"/>
  <c r="H36" i="4"/>
  <c r="I36" i="4"/>
  <c r="J36" i="4"/>
  <c r="K36" i="4"/>
  <c r="L36" i="4"/>
  <c r="M36" i="4"/>
  <c r="N36" i="4"/>
  <c r="G39" i="4"/>
  <c r="H39" i="4"/>
  <c r="I39" i="4"/>
  <c r="J39" i="4"/>
  <c r="K39" i="4"/>
  <c r="L39" i="4"/>
  <c r="M39" i="4"/>
  <c r="N39" i="4"/>
  <c r="H12" i="4"/>
  <c r="I12" i="4"/>
  <c r="J12" i="4"/>
  <c r="K12" i="4"/>
  <c r="L12" i="4"/>
  <c r="M12" i="4"/>
  <c r="N12" i="4"/>
  <c r="G12" i="4" l="1"/>
  <c r="A43" i="4" l="1"/>
  <c r="B12" i="4" s="1"/>
  <c r="C12" i="4" s="1"/>
  <c r="G84" i="4" l="1"/>
  <c r="G48" i="4"/>
  <c r="R13" i="4" l="1"/>
  <c r="R85" i="4" s="1"/>
  <c r="U85" i="4" s="1"/>
  <c r="V85" i="4" s="1"/>
  <c r="R14" i="4"/>
  <c r="R15" i="4"/>
  <c r="R87" i="4" s="1"/>
  <c r="R16" i="4"/>
  <c r="R52" i="4" s="1"/>
  <c r="R17" i="4"/>
  <c r="R53" i="4" s="1"/>
  <c r="R18" i="4"/>
  <c r="R90" i="4" s="1"/>
  <c r="R19" i="4"/>
  <c r="R91" i="4" s="1"/>
  <c r="R20" i="4"/>
  <c r="R92" i="4" s="1"/>
  <c r="R21" i="4"/>
  <c r="R57" i="4" s="1"/>
  <c r="R22" i="4"/>
  <c r="R58" i="4" s="1"/>
  <c r="R23" i="4"/>
  <c r="R95" i="4" s="1"/>
  <c r="R24" i="4"/>
  <c r="R60" i="4" s="1"/>
  <c r="R25" i="4"/>
  <c r="R61" i="4" s="1"/>
  <c r="R26" i="4"/>
  <c r="R98" i="4" s="1"/>
  <c r="R27" i="4"/>
  <c r="R99" i="4" s="1"/>
  <c r="R28" i="4"/>
  <c r="R100" i="4" s="1"/>
  <c r="R29" i="4"/>
  <c r="R65" i="4" s="1"/>
  <c r="R30" i="4"/>
  <c r="R102" i="4" s="1"/>
  <c r="R31" i="4"/>
  <c r="R103" i="4" s="1"/>
  <c r="R32" i="4"/>
  <c r="R68" i="4" s="1"/>
  <c r="R33" i="4"/>
  <c r="R69" i="4" s="1"/>
  <c r="R34" i="4"/>
  <c r="R106" i="4" s="1"/>
  <c r="R35" i="4"/>
  <c r="R107" i="4" s="1"/>
  <c r="R36" i="4"/>
  <c r="R108" i="4" s="1"/>
  <c r="R37" i="4"/>
  <c r="R73" i="4" s="1"/>
  <c r="R38" i="4"/>
  <c r="R74" i="4" s="1"/>
  <c r="R39" i="4"/>
  <c r="R111" i="4" s="1"/>
  <c r="R40" i="4"/>
  <c r="R76" i="4" s="1"/>
  <c r="R41" i="4"/>
  <c r="R77" i="4" s="1"/>
  <c r="R12" i="4"/>
  <c r="R84" i="4" s="1"/>
  <c r="U84" i="4" s="1"/>
  <c r="V84" i="4" s="1"/>
  <c r="P13" i="4"/>
  <c r="P14" i="4"/>
  <c r="P15" i="4"/>
  <c r="P87" i="4" s="1"/>
  <c r="P16" i="4"/>
  <c r="P88" i="4" s="1"/>
  <c r="P17" i="4"/>
  <c r="P89" i="4" s="1"/>
  <c r="P18" i="4"/>
  <c r="P90" i="4" s="1"/>
  <c r="P19" i="4"/>
  <c r="P91" i="4" s="1"/>
  <c r="P20" i="4"/>
  <c r="P92" i="4" s="1"/>
  <c r="P21" i="4"/>
  <c r="P93" i="4" s="1"/>
  <c r="P22" i="4"/>
  <c r="P94" i="4" s="1"/>
  <c r="P23" i="4"/>
  <c r="P95" i="4" s="1"/>
  <c r="P24" i="4"/>
  <c r="P60" i="4" s="1"/>
  <c r="P25" i="4"/>
  <c r="P97" i="4" s="1"/>
  <c r="P26" i="4"/>
  <c r="P98" i="4" s="1"/>
  <c r="P27" i="4"/>
  <c r="P99" i="4" s="1"/>
  <c r="P28" i="4"/>
  <c r="P100" i="4" s="1"/>
  <c r="P29" i="4"/>
  <c r="P101" i="4" s="1"/>
  <c r="P30" i="4"/>
  <c r="P102" i="4" s="1"/>
  <c r="P31" i="4"/>
  <c r="P103" i="4" s="1"/>
  <c r="P32" i="4"/>
  <c r="P68" i="4" s="1"/>
  <c r="P33" i="4"/>
  <c r="P105" i="4" s="1"/>
  <c r="P34" i="4"/>
  <c r="P106" i="4" s="1"/>
  <c r="P35" i="4"/>
  <c r="P107" i="4" s="1"/>
  <c r="P36" i="4"/>
  <c r="P108" i="4" s="1"/>
  <c r="P37" i="4"/>
  <c r="P109" i="4" s="1"/>
  <c r="P38" i="4"/>
  <c r="P110" i="4" s="1"/>
  <c r="P39" i="4"/>
  <c r="P75" i="4" s="1"/>
  <c r="P40" i="4"/>
  <c r="P76" i="4" s="1"/>
  <c r="P41" i="4"/>
  <c r="P113" i="4" s="1"/>
  <c r="P12" i="4"/>
  <c r="P104" i="4" l="1"/>
  <c r="P112" i="4"/>
  <c r="R50" i="4"/>
  <c r="R86" i="4"/>
  <c r="U86" i="4" s="1"/>
  <c r="V86" i="4" s="1"/>
  <c r="X85" i="4"/>
  <c r="W85" i="4"/>
  <c r="W84" i="4"/>
  <c r="X84" i="4"/>
  <c r="P50" i="4"/>
  <c r="P86" i="4"/>
  <c r="P49" i="4"/>
  <c r="P85" i="4"/>
  <c r="P48" i="4"/>
  <c r="P84" i="4"/>
  <c r="P111" i="4"/>
  <c r="P59" i="4"/>
  <c r="P96" i="4"/>
  <c r="R63" i="4"/>
  <c r="P67" i="4"/>
  <c r="R59" i="4"/>
  <c r="R101" i="4"/>
  <c r="P77" i="4"/>
  <c r="P69" i="4"/>
  <c r="P61" i="4"/>
  <c r="R67" i="4"/>
  <c r="R104" i="4"/>
  <c r="R97" i="4"/>
  <c r="P74" i="4"/>
  <c r="P66" i="4"/>
  <c r="P58" i="4"/>
  <c r="R55" i="4"/>
  <c r="R96" i="4"/>
  <c r="P73" i="4"/>
  <c r="P65" i="4"/>
  <c r="P57" i="4"/>
  <c r="R113" i="4"/>
  <c r="R93" i="4"/>
  <c r="P72" i="4"/>
  <c r="P64" i="4"/>
  <c r="P56" i="4"/>
  <c r="R112" i="4"/>
  <c r="R89" i="4"/>
  <c r="P71" i="4"/>
  <c r="P63" i="4"/>
  <c r="P55" i="4"/>
  <c r="R75" i="4"/>
  <c r="R109" i="4"/>
  <c r="R88" i="4"/>
  <c r="P70" i="4"/>
  <c r="P62" i="4"/>
  <c r="P54" i="4"/>
  <c r="R71" i="4"/>
  <c r="R105" i="4"/>
  <c r="R66" i="4"/>
  <c r="R72" i="4"/>
  <c r="R64" i="4"/>
  <c r="R56" i="4"/>
  <c r="R110" i="4"/>
  <c r="R94" i="4"/>
  <c r="R70" i="4"/>
  <c r="R62" i="4"/>
  <c r="R54" i="4"/>
  <c r="R51" i="4"/>
  <c r="R48" i="4"/>
  <c r="R49" i="4"/>
  <c r="P53" i="4"/>
  <c r="P52" i="4"/>
  <c r="P51" i="4"/>
  <c r="X86" i="4" l="1"/>
  <c r="W86" i="4"/>
  <c r="Y85" i="4"/>
  <c r="Y84" i="4"/>
  <c r="O13" i="4"/>
  <c r="O14" i="4"/>
  <c r="O15" i="4"/>
  <c r="E8" i="5" s="1"/>
  <c r="O16" i="4"/>
  <c r="E9" i="5" s="1"/>
  <c r="O17" i="4"/>
  <c r="E10" i="5" s="1"/>
  <c r="O18" i="4"/>
  <c r="E11" i="5" s="1"/>
  <c r="O19" i="4"/>
  <c r="E12" i="5" s="1"/>
  <c r="O20" i="4"/>
  <c r="E13" i="5" s="1"/>
  <c r="O21" i="4"/>
  <c r="E14" i="5" s="1"/>
  <c r="O22" i="4"/>
  <c r="E15" i="5" s="1"/>
  <c r="O23" i="4"/>
  <c r="E16" i="5" s="1"/>
  <c r="O24" i="4"/>
  <c r="E17" i="5" s="1"/>
  <c r="O25" i="4"/>
  <c r="E18" i="5" s="1"/>
  <c r="O26" i="4"/>
  <c r="E19" i="5" s="1"/>
  <c r="O27" i="4"/>
  <c r="E20" i="5" s="1"/>
  <c r="O28" i="4"/>
  <c r="E21" i="5" s="1"/>
  <c r="O29" i="4"/>
  <c r="E22" i="5" s="1"/>
  <c r="O30" i="4"/>
  <c r="E23" i="5" s="1"/>
  <c r="O31" i="4"/>
  <c r="E24" i="5" s="1"/>
  <c r="O32" i="4"/>
  <c r="E25" i="5" s="1"/>
  <c r="O33" i="4"/>
  <c r="E26" i="5" s="1"/>
  <c r="O34" i="4"/>
  <c r="E27" i="5" s="1"/>
  <c r="O35" i="4"/>
  <c r="E28" i="5" s="1"/>
  <c r="O36" i="4"/>
  <c r="E29" i="5" s="1"/>
  <c r="O37" i="4"/>
  <c r="E30" i="5" s="1"/>
  <c r="O38" i="4"/>
  <c r="E31" i="5" s="1"/>
  <c r="O39" i="4"/>
  <c r="E32" i="5" s="1"/>
  <c r="O40" i="4"/>
  <c r="E33" i="5" s="1"/>
  <c r="O41" i="4"/>
  <c r="E34" i="5" s="1"/>
  <c r="O12" i="4"/>
  <c r="Y86" i="4" l="1"/>
  <c r="E5" i="5"/>
  <c r="O84" i="4"/>
  <c r="E75" i="5" s="1"/>
  <c r="E7" i="5"/>
  <c r="O86" i="4"/>
  <c r="E77" i="5" s="1"/>
  <c r="E6" i="5"/>
  <c r="O85" i="4"/>
  <c r="E76" i="5" s="1"/>
  <c r="O62" i="4"/>
  <c r="E54" i="5" s="1"/>
  <c r="O98" i="4"/>
  <c r="E89" i="5" s="1"/>
  <c r="O77" i="4"/>
  <c r="E69" i="5" s="1"/>
  <c r="O113" i="4"/>
  <c r="E104" i="5" s="1"/>
  <c r="O69" i="4"/>
  <c r="E61" i="5" s="1"/>
  <c r="O105" i="4"/>
  <c r="E96" i="5" s="1"/>
  <c r="O61" i="4"/>
  <c r="E53" i="5" s="1"/>
  <c r="O97" i="4"/>
  <c r="E88" i="5" s="1"/>
  <c r="O53" i="4"/>
  <c r="E45" i="5" s="1"/>
  <c r="O89" i="4"/>
  <c r="E80" i="5" s="1"/>
  <c r="O52" i="4"/>
  <c r="E44" i="5" s="1"/>
  <c r="O88" i="4"/>
  <c r="E79" i="5" s="1"/>
  <c r="O111" i="4"/>
  <c r="E102" i="5" s="1"/>
  <c r="O75" i="4"/>
  <c r="E67" i="5" s="1"/>
  <c r="O103" i="4"/>
  <c r="E94" i="5" s="1"/>
  <c r="O67" i="4"/>
  <c r="E59" i="5" s="1"/>
  <c r="O95" i="4"/>
  <c r="E86" i="5" s="1"/>
  <c r="O59" i="4"/>
  <c r="E51" i="5" s="1"/>
  <c r="O87" i="4"/>
  <c r="E78" i="5" s="1"/>
  <c r="O51" i="4"/>
  <c r="E43" i="5" s="1"/>
  <c r="O106" i="4"/>
  <c r="E97" i="5" s="1"/>
  <c r="O70" i="4"/>
  <c r="E62" i="5" s="1"/>
  <c r="O74" i="4"/>
  <c r="E66" i="5" s="1"/>
  <c r="O110" i="4"/>
  <c r="E101" i="5" s="1"/>
  <c r="O66" i="4"/>
  <c r="E58" i="5" s="1"/>
  <c r="O102" i="4"/>
  <c r="E93" i="5" s="1"/>
  <c r="O58" i="4"/>
  <c r="E50" i="5" s="1"/>
  <c r="O94" i="4"/>
  <c r="E85" i="5" s="1"/>
  <c r="O50" i="4"/>
  <c r="E42" i="5" s="1"/>
  <c r="O48" i="4"/>
  <c r="E40" i="5" s="1"/>
  <c r="O104" i="4"/>
  <c r="E95" i="5" s="1"/>
  <c r="O68" i="4"/>
  <c r="E60" i="5" s="1"/>
  <c r="O109" i="4"/>
  <c r="E100" i="5" s="1"/>
  <c r="O73" i="4"/>
  <c r="E65" i="5" s="1"/>
  <c r="O101" i="4"/>
  <c r="E92" i="5" s="1"/>
  <c r="O65" i="4"/>
  <c r="E57" i="5" s="1"/>
  <c r="O57" i="4"/>
  <c r="E49" i="5" s="1"/>
  <c r="O93" i="4"/>
  <c r="E84" i="5" s="1"/>
  <c r="O49" i="4"/>
  <c r="E41" i="5" s="1"/>
  <c r="O90" i="4"/>
  <c r="E81" i="5" s="1"/>
  <c r="O54" i="4"/>
  <c r="E46" i="5" s="1"/>
  <c r="O72" i="4"/>
  <c r="E64" i="5" s="1"/>
  <c r="O108" i="4"/>
  <c r="E99" i="5" s="1"/>
  <c r="O64" i="4"/>
  <c r="E56" i="5" s="1"/>
  <c r="O100" i="4"/>
  <c r="E91" i="5" s="1"/>
  <c r="O56" i="4"/>
  <c r="E48" i="5" s="1"/>
  <c r="O92" i="4"/>
  <c r="E83" i="5" s="1"/>
  <c r="O76" i="4"/>
  <c r="E68" i="5" s="1"/>
  <c r="O112" i="4"/>
  <c r="E103" i="5" s="1"/>
  <c r="O96" i="4"/>
  <c r="E87" i="5" s="1"/>
  <c r="O60" i="4"/>
  <c r="E52" i="5" s="1"/>
  <c r="O71" i="4"/>
  <c r="E63" i="5" s="1"/>
  <c r="O107" i="4"/>
  <c r="E98" i="5" s="1"/>
  <c r="O63" i="4"/>
  <c r="E55" i="5" s="1"/>
  <c r="O99" i="4"/>
  <c r="E90" i="5" s="1"/>
  <c r="O55" i="4"/>
  <c r="E47" i="5" s="1"/>
  <c r="O91" i="4"/>
  <c r="E82" i="5" s="1"/>
  <c r="AA21" i="2"/>
  <c r="AA22" i="2"/>
  <c r="T21" i="2"/>
  <c r="T22" i="2"/>
  <c r="R21" i="2"/>
  <c r="R22" i="2"/>
  <c r="F79" i="4"/>
  <c r="B27" i="4" l="1"/>
  <c r="A79" i="4"/>
  <c r="A115" i="4"/>
  <c r="B87" i="4" l="1"/>
  <c r="B111" i="4"/>
  <c r="B90" i="4"/>
  <c r="B93" i="4"/>
  <c r="B84" i="4"/>
  <c r="B96" i="4"/>
  <c r="B99" i="4"/>
  <c r="B102" i="4"/>
  <c r="B105" i="4"/>
  <c r="B108" i="4"/>
  <c r="B72" i="4"/>
  <c r="B60" i="4"/>
  <c r="B51" i="4"/>
  <c r="B75" i="4"/>
  <c r="B69" i="4"/>
  <c r="B54" i="4"/>
  <c r="B63" i="4"/>
  <c r="B48" i="4"/>
  <c r="B57" i="4"/>
  <c r="B66" i="4"/>
  <c r="D27" i="4"/>
  <c r="E27" i="4"/>
  <c r="B21" i="4"/>
  <c r="C27" i="4"/>
  <c r="B39" i="4"/>
  <c r="B15" i="4"/>
  <c r="E15" i="4" s="1"/>
  <c r="B36" i="4"/>
  <c r="B24" i="4"/>
  <c r="B18" i="4"/>
  <c r="E18" i="4" s="1"/>
  <c r="B33" i="4"/>
  <c r="B30" i="4"/>
  <c r="E102" i="4" l="1"/>
  <c r="C102" i="4"/>
  <c r="E96" i="4"/>
  <c r="C96" i="4"/>
  <c r="E99" i="4"/>
  <c r="C99" i="4"/>
  <c r="E93" i="4"/>
  <c r="C93" i="4"/>
  <c r="E90" i="4"/>
  <c r="C90" i="4"/>
  <c r="E108" i="4"/>
  <c r="C108" i="4"/>
  <c r="E111" i="4"/>
  <c r="C111" i="4"/>
  <c r="E105" i="4"/>
  <c r="C105" i="4"/>
  <c r="E87" i="4"/>
  <c r="C87" i="4"/>
  <c r="C75" i="4"/>
  <c r="E75" i="4"/>
  <c r="C54" i="4"/>
  <c r="E54" i="4"/>
  <c r="C60" i="4"/>
  <c r="E60" i="4"/>
  <c r="C51" i="4"/>
  <c r="E51" i="4"/>
  <c r="E57" i="4"/>
  <c r="C57" i="4"/>
  <c r="C72" i="4"/>
  <c r="E72" i="4"/>
  <c r="C63" i="4"/>
  <c r="E63" i="4"/>
  <c r="C69" i="4"/>
  <c r="E69" i="4"/>
  <c r="E66" i="4"/>
  <c r="C66" i="4"/>
  <c r="D105" i="4"/>
  <c r="D96" i="4"/>
  <c r="D93" i="4"/>
  <c r="D90" i="4"/>
  <c r="D87" i="4"/>
  <c r="D102" i="4"/>
  <c r="D99" i="4"/>
  <c r="C84" i="4"/>
  <c r="D84" i="4"/>
  <c r="E84" i="4"/>
  <c r="D108" i="4"/>
  <c r="D111" i="4"/>
  <c r="D69" i="4"/>
  <c r="D75" i="4"/>
  <c r="D51" i="4"/>
  <c r="D54" i="4"/>
  <c r="D60" i="4"/>
  <c r="C48" i="4"/>
  <c r="E48" i="4"/>
  <c r="D63" i="4"/>
  <c r="D48" i="4"/>
  <c r="D66" i="4"/>
  <c r="D57" i="4"/>
  <c r="D72" i="4"/>
  <c r="C33" i="4"/>
  <c r="E33" i="4"/>
  <c r="C36" i="4"/>
  <c r="E36" i="4"/>
  <c r="C39" i="4"/>
  <c r="E39" i="4"/>
  <c r="C24" i="4"/>
  <c r="E24" i="4"/>
  <c r="D21" i="4"/>
  <c r="E21" i="4"/>
  <c r="C30" i="4"/>
  <c r="E30" i="4"/>
  <c r="D12" i="4"/>
  <c r="E12" i="4"/>
  <c r="D18" i="4"/>
  <c r="C18" i="4"/>
  <c r="D15" i="4"/>
  <c r="C15" i="4"/>
  <c r="C21" i="4"/>
  <c r="D24" i="4"/>
  <c r="D36" i="4"/>
  <c r="D39" i="4"/>
  <c r="D30" i="4"/>
  <c r="D33" i="4"/>
  <c r="D115" i="4" l="1"/>
  <c r="D43" i="4"/>
  <c r="S87" i="4" l="1"/>
  <c r="T87" i="4"/>
  <c r="S88" i="4"/>
  <c r="T88" i="4"/>
  <c r="S89" i="4"/>
  <c r="T89" i="4"/>
  <c r="S90" i="4"/>
  <c r="T90" i="4"/>
  <c r="S91" i="4"/>
  <c r="T91" i="4"/>
  <c r="S92" i="4"/>
  <c r="T92" i="4"/>
  <c r="S93" i="4"/>
  <c r="T93" i="4"/>
  <c r="S94" i="4"/>
  <c r="T94" i="4"/>
  <c r="S95" i="4"/>
  <c r="T95" i="4"/>
  <c r="S96" i="4"/>
  <c r="T96" i="4"/>
  <c r="S97" i="4"/>
  <c r="T97" i="4"/>
  <c r="S98" i="4"/>
  <c r="T98" i="4"/>
  <c r="S99" i="4"/>
  <c r="T99" i="4"/>
  <c r="S100" i="4"/>
  <c r="T100" i="4"/>
  <c r="S101" i="4"/>
  <c r="T101" i="4"/>
  <c r="S102" i="4"/>
  <c r="T102" i="4"/>
  <c r="S103" i="4"/>
  <c r="T103" i="4"/>
  <c r="S104" i="4"/>
  <c r="T104" i="4"/>
  <c r="S105" i="4"/>
  <c r="T105" i="4"/>
  <c r="S106" i="4"/>
  <c r="T106" i="4"/>
  <c r="S107" i="4"/>
  <c r="T107" i="4"/>
  <c r="S108" i="4"/>
  <c r="T108" i="4"/>
  <c r="S109" i="4"/>
  <c r="T109" i="4"/>
  <c r="S110" i="4"/>
  <c r="T110" i="4"/>
  <c r="S111" i="4"/>
  <c r="T111" i="4"/>
  <c r="S112" i="4"/>
  <c r="T112" i="4"/>
  <c r="S113" i="4"/>
  <c r="T113" i="4"/>
  <c r="S51" i="4"/>
  <c r="T51" i="4"/>
  <c r="S52" i="4"/>
  <c r="T52" i="4"/>
  <c r="S53" i="4"/>
  <c r="T53" i="4"/>
  <c r="S54" i="4"/>
  <c r="T54" i="4"/>
  <c r="S55" i="4"/>
  <c r="T55" i="4"/>
  <c r="S56" i="4"/>
  <c r="T56" i="4"/>
  <c r="S57" i="4"/>
  <c r="T57" i="4"/>
  <c r="S58" i="4"/>
  <c r="T58" i="4"/>
  <c r="S59" i="4"/>
  <c r="T59" i="4"/>
  <c r="S60" i="4"/>
  <c r="T60" i="4"/>
  <c r="S61" i="4"/>
  <c r="T61" i="4"/>
  <c r="S62" i="4"/>
  <c r="T62" i="4"/>
  <c r="S63" i="4"/>
  <c r="T63" i="4"/>
  <c r="S64" i="4"/>
  <c r="T64" i="4"/>
  <c r="S65" i="4"/>
  <c r="T65" i="4"/>
  <c r="S66" i="4"/>
  <c r="T66" i="4"/>
  <c r="S67" i="4"/>
  <c r="T67" i="4"/>
  <c r="S68" i="4"/>
  <c r="T68" i="4"/>
  <c r="S69" i="4"/>
  <c r="T69" i="4"/>
  <c r="S70" i="4"/>
  <c r="T70" i="4"/>
  <c r="S71" i="4"/>
  <c r="T71" i="4"/>
  <c r="S72" i="4"/>
  <c r="T72" i="4"/>
  <c r="S73" i="4"/>
  <c r="T73" i="4"/>
  <c r="S74" i="4"/>
  <c r="T74" i="4"/>
  <c r="S75" i="4"/>
  <c r="T75" i="4"/>
  <c r="S76" i="4"/>
  <c r="T76" i="4"/>
  <c r="S77" i="4"/>
  <c r="T77" i="4"/>
  <c r="T48" i="4"/>
  <c r="S15" i="4"/>
  <c r="T15" i="4"/>
  <c r="S16" i="4"/>
  <c r="T16" i="4"/>
  <c r="S17" i="4"/>
  <c r="T17" i="4"/>
  <c r="S18" i="4"/>
  <c r="T18" i="4"/>
  <c r="S19" i="4"/>
  <c r="T19" i="4"/>
  <c r="S20" i="4"/>
  <c r="T20" i="4"/>
  <c r="S21" i="4"/>
  <c r="T21" i="4"/>
  <c r="S22" i="4"/>
  <c r="T22" i="4"/>
  <c r="S23" i="4"/>
  <c r="T23" i="4"/>
  <c r="S24" i="4"/>
  <c r="T24" i="4"/>
  <c r="S25" i="4"/>
  <c r="T25" i="4"/>
  <c r="S26" i="4"/>
  <c r="T26" i="4"/>
  <c r="S27" i="4"/>
  <c r="T27" i="4"/>
  <c r="S28" i="4"/>
  <c r="T28" i="4"/>
  <c r="S29" i="4"/>
  <c r="T29" i="4"/>
  <c r="S30" i="4"/>
  <c r="T30" i="4"/>
  <c r="S31" i="4"/>
  <c r="T31" i="4"/>
  <c r="S32" i="4"/>
  <c r="T32" i="4"/>
  <c r="S33" i="4"/>
  <c r="T33" i="4"/>
  <c r="S34" i="4"/>
  <c r="T34" i="4"/>
  <c r="S35" i="4"/>
  <c r="T35" i="4"/>
  <c r="S36" i="4"/>
  <c r="T36" i="4"/>
  <c r="S37" i="4"/>
  <c r="T37" i="4"/>
  <c r="S38" i="4"/>
  <c r="T38" i="4"/>
  <c r="S39" i="4"/>
  <c r="T39" i="4"/>
  <c r="S40" i="4"/>
  <c r="T40" i="4"/>
  <c r="S41" i="4"/>
  <c r="T41" i="4"/>
  <c r="T12" i="4"/>
  <c r="S50" i="4"/>
  <c r="T50" i="4"/>
  <c r="S49" i="4"/>
  <c r="T49" i="4"/>
  <c r="S12" i="4"/>
  <c r="U17" i="4" l="1"/>
  <c r="U32" i="4"/>
  <c r="U24" i="4"/>
  <c r="U40" i="4"/>
  <c r="U36" i="4"/>
  <c r="U28" i="4"/>
  <c r="U35" i="4"/>
  <c r="U27" i="4"/>
  <c r="U21" i="4"/>
  <c r="U34" i="4"/>
  <c r="U26" i="4"/>
  <c r="U15" i="4"/>
  <c r="U39" i="4"/>
  <c r="U31" i="4"/>
  <c r="U23" i="4"/>
  <c r="U29" i="4"/>
  <c r="U25" i="4"/>
  <c r="U37" i="4"/>
  <c r="U41" i="4"/>
  <c r="U33" i="4"/>
  <c r="U38" i="4"/>
  <c r="U30" i="4"/>
  <c r="U22" i="4"/>
  <c r="U19" i="4"/>
  <c r="U20" i="4"/>
  <c r="U18" i="4"/>
  <c r="U12" i="4"/>
  <c r="U16" i="4"/>
  <c r="U76" i="4"/>
  <c r="U68" i="4"/>
  <c r="U60" i="4"/>
  <c r="U52" i="4"/>
  <c r="U111" i="4"/>
  <c r="U103" i="4"/>
  <c r="U95" i="4"/>
  <c r="U87" i="4"/>
  <c r="U73" i="4"/>
  <c r="U65" i="4"/>
  <c r="U57" i="4"/>
  <c r="U64" i="4"/>
  <c r="U112" i="4"/>
  <c r="U63" i="4"/>
  <c r="U106" i="4"/>
  <c r="U98" i="4"/>
  <c r="U101" i="4"/>
  <c r="U113" i="4"/>
  <c r="U105" i="4"/>
  <c r="U97" i="4"/>
  <c r="U71" i="4"/>
  <c r="U72" i="4"/>
  <c r="U56" i="4"/>
  <c r="U104" i="4"/>
  <c r="U109" i="4"/>
  <c r="U93" i="4"/>
  <c r="U108" i="4"/>
  <c r="U100" i="4"/>
  <c r="U75" i="4"/>
  <c r="U67" i="4"/>
  <c r="U59" i="4"/>
  <c r="U96" i="4"/>
  <c r="U74" i="4"/>
  <c r="U66" i="4"/>
  <c r="U58" i="4"/>
  <c r="U90" i="4"/>
  <c r="U55" i="4"/>
  <c r="U92" i="4"/>
  <c r="U89" i="4"/>
  <c r="U88" i="4"/>
  <c r="U51" i="4"/>
  <c r="U77" i="4"/>
  <c r="U69" i="4"/>
  <c r="U61" i="4"/>
  <c r="U53" i="4"/>
  <c r="U110" i="4"/>
  <c r="U102" i="4"/>
  <c r="U94" i="4"/>
  <c r="U70" i="4"/>
  <c r="U62" i="4"/>
  <c r="U54" i="4"/>
  <c r="U107" i="4"/>
  <c r="U99" i="4"/>
  <c r="U91" i="4"/>
  <c r="S48" i="4"/>
  <c r="U49" i="4"/>
  <c r="T13" i="4"/>
  <c r="S13" i="4"/>
  <c r="U50" i="4"/>
  <c r="T14" i="4"/>
  <c r="S14" i="4"/>
  <c r="U14" i="4" l="1"/>
  <c r="U13" i="4"/>
  <c r="U48" i="4"/>
  <c r="F43" i="4"/>
  <c r="E43" i="4" s="1"/>
  <c r="D5" i="5" s="1"/>
  <c r="F115" i="4" l="1"/>
  <c r="E115" i="4" s="1"/>
  <c r="D75" i="5" s="1"/>
  <c r="B78" i="5" l="1"/>
  <c r="B81" i="5"/>
  <c r="B84" i="5"/>
  <c r="B87" i="5"/>
  <c r="B90" i="5"/>
  <c r="B93" i="5"/>
  <c r="B96" i="5"/>
  <c r="B99" i="5"/>
  <c r="B102" i="5"/>
  <c r="B75" i="5"/>
  <c r="C75" i="5"/>
  <c r="B43" i="5"/>
  <c r="B46" i="5"/>
  <c r="B49" i="5"/>
  <c r="B52" i="5"/>
  <c r="B55" i="5"/>
  <c r="B58" i="5"/>
  <c r="B61" i="5"/>
  <c r="B64" i="5"/>
  <c r="B67" i="5"/>
  <c r="B8" i="5"/>
  <c r="B11" i="5"/>
  <c r="B14" i="5"/>
  <c r="B17" i="5"/>
  <c r="B20" i="5"/>
  <c r="B23" i="5"/>
  <c r="B26" i="5"/>
  <c r="B29" i="5"/>
  <c r="B32" i="5"/>
  <c r="C99" i="5"/>
  <c r="C5" i="5"/>
  <c r="V90" i="4"/>
  <c r="V48" i="4"/>
  <c r="W48" i="4" l="1"/>
  <c r="X48" i="4"/>
  <c r="W90" i="4"/>
  <c r="X90" i="4"/>
  <c r="C78" i="5"/>
  <c r="C26" i="5"/>
  <c r="C96" i="5"/>
  <c r="C58" i="5"/>
  <c r="C93" i="5"/>
  <c r="C55" i="5"/>
  <c r="C90" i="5"/>
  <c r="C17" i="5"/>
  <c r="C87" i="5"/>
  <c r="C14" i="5"/>
  <c r="C84" i="5"/>
  <c r="C46" i="5"/>
  <c r="C102" i="5"/>
  <c r="C67" i="5"/>
  <c r="C52" i="5"/>
  <c r="C49" i="5"/>
  <c r="C11" i="5"/>
  <c r="C64" i="5"/>
  <c r="C29" i="5"/>
  <c r="V98" i="4"/>
  <c r="F89" i="5" s="1"/>
  <c r="V94" i="4"/>
  <c r="V106" i="4"/>
  <c r="F97" i="5" s="1"/>
  <c r="V102" i="4"/>
  <c r="V109" i="4"/>
  <c r="F100" i="5" s="1"/>
  <c r="V101" i="4"/>
  <c r="V93" i="4"/>
  <c r="C32" i="5"/>
  <c r="C43" i="5"/>
  <c r="C8" i="5"/>
  <c r="V96" i="4"/>
  <c r="V113" i="4"/>
  <c r="F104" i="5" s="1"/>
  <c r="V105" i="4"/>
  <c r="V97" i="4"/>
  <c r="V89" i="4"/>
  <c r="F80" i="5" s="1"/>
  <c r="V110" i="4"/>
  <c r="F101" i="5" s="1"/>
  <c r="V112" i="4"/>
  <c r="F103" i="5" s="1"/>
  <c r="C61" i="5"/>
  <c r="V111" i="4"/>
  <c r="F102" i="5" s="1"/>
  <c r="V103" i="4"/>
  <c r="V95" i="4"/>
  <c r="F86" i="5" s="1"/>
  <c r="V87" i="4"/>
  <c r="V104" i="4"/>
  <c r="F95" i="5" s="1"/>
  <c r="V88" i="4"/>
  <c r="V108" i="4"/>
  <c r="V100" i="4"/>
  <c r="V92" i="4"/>
  <c r="F83" i="5" s="1"/>
  <c r="C23" i="5"/>
  <c r="C20" i="5"/>
  <c r="V107" i="4"/>
  <c r="F98" i="5" s="1"/>
  <c r="V99" i="4"/>
  <c r="V91" i="4"/>
  <c r="G102" i="5" l="1"/>
  <c r="F76" i="5"/>
  <c r="Y48" i="4"/>
  <c r="F40" i="5" s="1"/>
  <c r="Y90" i="4"/>
  <c r="F81" i="5" s="1"/>
  <c r="F77" i="5"/>
  <c r="W107" i="4"/>
  <c r="X107" i="4"/>
  <c r="X95" i="4"/>
  <c r="W95" i="4"/>
  <c r="W105" i="4"/>
  <c r="X105" i="4"/>
  <c r="W101" i="4"/>
  <c r="X101" i="4"/>
  <c r="W110" i="4"/>
  <c r="X110" i="4"/>
  <c r="W97" i="4"/>
  <c r="X97" i="4"/>
  <c r="X103" i="4"/>
  <c r="W103" i="4"/>
  <c r="W113" i="4"/>
  <c r="X113" i="4"/>
  <c r="W109" i="4"/>
  <c r="X109" i="4"/>
  <c r="W98" i="4"/>
  <c r="X98" i="4"/>
  <c r="W93" i="4"/>
  <c r="X93" i="4"/>
  <c r="W102" i="4"/>
  <c r="X102" i="4"/>
  <c r="X99" i="4"/>
  <c r="W99" i="4"/>
  <c r="W96" i="4"/>
  <c r="X96" i="4"/>
  <c r="W100" i="4"/>
  <c r="X100" i="4"/>
  <c r="W106" i="4"/>
  <c r="X106" i="4"/>
  <c r="W104" i="4"/>
  <c r="X104" i="4"/>
  <c r="X111" i="4"/>
  <c r="W111" i="4"/>
  <c r="W108" i="4"/>
  <c r="X108" i="4"/>
  <c r="W112" i="4"/>
  <c r="X112" i="4"/>
  <c r="W94" i="4"/>
  <c r="X94" i="4"/>
  <c r="X91" i="4"/>
  <c r="W91" i="4"/>
  <c r="W92" i="4"/>
  <c r="X92" i="4"/>
  <c r="W87" i="4"/>
  <c r="X87" i="4"/>
  <c r="W89" i="4"/>
  <c r="X89" i="4"/>
  <c r="W88" i="4"/>
  <c r="X88" i="4"/>
  <c r="C81" i="5"/>
  <c r="Y87" i="4" l="1"/>
  <c r="F78" i="5" s="1"/>
  <c r="Y106" i="4"/>
  <c r="Y88" i="4"/>
  <c r="F79" i="5" s="1"/>
  <c r="Y96" i="4"/>
  <c r="F87" i="5" s="1"/>
  <c r="Y100" i="4"/>
  <c r="F91" i="5" s="1"/>
  <c r="Y93" i="4"/>
  <c r="F84" i="5" s="1"/>
  <c r="Y103" i="4"/>
  <c r="F94" i="5" s="1"/>
  <c r="Y91" i="4"/>
  <c r="F82" i="5" s="1"/>
  <c r="G81" i="5" s="1"/>
  <c r="Y111" i="4"/>
  <c r="Y89" i="4"/>
  <c r="Y104" i="4"/>
  <c r="Y107" i="4"/>
  <c r="Y92" i="4"/>
  <c r="Y108" i="4"/>
  <c r="F99" i="5" s="1"/>
  <c r="G99" i="5" s="1"/>
  <c r="Y102" i="4"/>
  <c r="F93" i="5" s="1"/>
  <c r="Y109" i="4"/>
  <c r="Y110" i="4"/>
  <c r="Y95" i="4"/>
  <c r="Y113" i="4"/>
  <c r="Y101" i="4"/>
  <c r="F92" i="5" s="1"/>
  <c r="Y94" i="4"/>
  <c r="F85" i="5" s="1"/>
  <c r="Y105" i="4"/>
  <c r="F96" i="5" s="1"/>
  <c r="G96" i="5" s="1"/>
  <c r="Y112" i="4"/>
  <c r="Y99" i="4"/>
  <c r="F90" i="5" s="1"/>
  <c r="Y98" i="4"/>
  <c r="Y97" i="4"/>
  <c r="F88" i="5" s="1"/>
  <c r="J4" i="6"/>
  <c r="H4" i="6"/>
  <c r="G93" i="5" l="1"/>
  <c r="G84" i="5"/>
  <c r="G90" i="5"/>
  <c r="G87" i="5"/>
  <c r="G78" i="5"/>
  <c r="V25" i="4"/>
  <c r="F18" i="5" s="1"/>
  <c r="V61" i="4"/>
  <c r="V16" i="4"/>
  <c r="V52" i="4"/>
  <c r="V34" i="4"/>
  <c r="F27" i="5" s="1"/>
  <c r="V70" i="4"/>
  <c r="F62" i="5" s="1"/>
  <c r="V41" i="4"/>
  <c r="F34" i="5" s="1"/>
  <c r="V77" i="4"/>
  <c r="F69" i="5" s="1"/>
  <c r="V40" i="4"/>
  <c r="F33" i="5" s="1"/>
  <c r="V76" i="4"/>
  <c r="F68" i="5" s="1"/>
  <c r="V31" i="4"/>
  <c r="V67" i="4"/>
  <c r="V30" i="4"/>
  <c r="V66" i="4"/>
  <c r="V18" i="4"/>
  <c r="F11" i="5" s="1"/>
  <c r="V54" i="4"/>
  <c r="V33" i="4"/>
  <c r="V69" i="4"/>
  <c r="V24" i="4"/>
  <c r="F17" i="5" s="1"/>
  <c r="V60" i="4"/>
  <c r="V38" i="4"/>
  <c r="F31" i="5" s="1"/>
  <c r="V74" i="4"/>
  <c r="F66" i="5" s="1"/>
  <c r="V22" i="4"/>
  <c r="V58" i="4"/>
  <c r="V37" i="4"/>
  <c r="F30" i="5" s="1"/>
  <c r="V73" i="4"/>
  <c r="F65" i="5" s="1"/>
  <c r="V20" i="4"/>
  <c r="F13" i="5" s="1"/>
  <c r="V56" i="4"/>
  <c r="F48" i="5" s="1"/>
  <c r="V26" i="4"/>
  <c r="F19" i="5" s="1"/>
  <c r="V62" i="4"/>
  <c r="F54" i="5" s="1"/>
  <c r="V17" i="4"/>
  <c r="F10" i="5" s="1"/>
  <c r="V53" i="4"/>
  <c r="F45" i="5" s="1"/>
  <c r="V32" i="4"/>
  <c r="F25" i="5" s="1"/>
  <c r="V68" i="4"/>
  <c r="F60" i="5" s="1"/>
  <c r="V39" i="4"/>
  <c r="F32" i="5" s="1"/>
  <c r="V75" i="4"/>
  <c r="F67" i="5" s="1"/>
  <c r="V23" i="4"/>
  <c r="F16" i="5" s="1"/>
  <c r="V59" i="4"/>
  <c r="F51" i="5" s="1"/>
  <c r="V29" i="4"/>
  <c r="V65" i="4"/>
  <c r="V21" i="4"/>
  <c r="V57" i="4"/>
  <c r="V36" i="4"/>
  <c r="F29" i="5" s="1"/>
  <c r="V72" i="4"/>
  <c r="F64" i="5" s="1"/>
  <c r="V28" i="4"/>
  <c r="F21" i="5" s="1"/>
  <c r="V64" i="4"/>
  <c r="V35" i="4"/>
  <c r="F28" i="5" s="1"/>
  <c r="V71" i="4"/>
  <c r="F63" i="5" s="1"/>
  <c r="V27" i="4"/>
  <c r="V63" i="4"/>
  <c r="V19" i="4"/>
  <c r="V55" i="4"/>
  <c r="V12" i="4"/>
  <c r="V15" i="4"/>
  <c r="V51" i="4"/>
  <c r="V14" i="4"/>
  <c r="V50" i="4"/>
  <c r="V13" i="4"/>
  <c r="V49" i="4"/>
  <c r="G29" i="5" l="1"/>
  <c r="G32" i="5"/>
  <c r="G64" i="5"/>
  <c r="G17" i="5"/>
  <c r="G67" i="5"/>
  <c r="X15" i="4"/>
  <c r="W15" i="4"/>
  <c r="X12" i="4"/>
  <c r="W12" i="4"/>
  <c r="X16" i="4"/>
  <c r="W16" i="4"/>
  <c r="W13" i="4"/>
  <c r="X13" i="4"/>
  <c r="X14" i="4"/>
  <c r="W14" i="4"/>
  <c r="W49" i="4"/>
  <c r="X49" i="4"/>
  <c r="W50" i="4"/>
  <c r="X50" i="4"/>
  <c r="W73" i="4"/>
  <c r="X73" i="4"/>
  <c r="W71" i="4"/>
  <c r="X71" i="4"/>
  <c r="W65" i="4"/>
  <c r="X65" i="4"/>
  <c r="X58" i="4"/>
  <c r="W58" i="4"/>
  <c r="W77" i="4"/>
  <c r="X77" i="4"/>
  <c r="W63" i="4"/>
  <c r="X63" i="4"/>
  <c r="W76" i="4"/>
  <c r="X76" i="4"/>
  <c r="W57" i="4"/>
  <c r="X57" i="4"/>
  <c r="W62" i="4"/>
  <c r="X62" i="4"/>
  <c r="W74" i="4"/>
  <c r="X74" i="4"/>
  <c r="X66" i="4"/>
  <c r="W66" i="4"/>
  <c r="W68" i="4"/>
  <c r="X68" i="4"/>
  <c r="W64" i="4"/>
  <c r="X64" i="4"/>
  <c r="X70" i="4"/>
  <c r="W70" i="4"/>
  <c r="W69" i="4"/>
  <c r="X69" i="4"/>
  <c r="W61" i="4"/>
  <c r="X61" i="4"/>
  <c r="W59" i="4"/>
  <c r="X59" i="4"/>
  <c r="W72" i="4"/>
  <c r="X72" i="4"/>
  <c r="X75" i="4"/>
  <c r="W75" i="4"/>
  <c r="W60" i="4"/>
  <c r="X60" i="4"/>
  <c r="W67" i="4"/>
  <c r="X67" i="4"/>
  <c r="X55" i="4"/>
  <c r="W55" i="4"/>
  <c r="W56" i="4"/>
  <c r="X56" i="4"/>
  <c r="W54" i="4"/>
  <c r="X54" i="4"/>
  <c r="W18" i="4"/>
  <c r="X18" i="4"/>
  <c r="W52" i="4"/>
  <c r="X52" i="4"/>
  <c r="W53" i="4"/>
  <c r="X53" i="4"/>
  <c r="W51" i="4"/>
  <c r="X51" i="4"/>
  <c r="X31" i="4"/>
  <c r="W31" i="4"/>
  <c r="W36" i="4"/>
  <c r="X36" i="4"/>
  <c r="W37" i="4"/>
  <c r="X37" i="4"/>
  <c r="W40" i="4"/>
  <c r="X40" i="4"/>
  <c r="X19" i="4"/>
  <c r="W19" i="4"/>
  <c r="X27" i="4"/>
  <c r="W27" i="4"/>
  <c r="W25" i="4"/>
  <c r="X25" i="4"/>
  <c r="W20" i="4"/>
  <c r="X20" i="4"/>
  <c r="W39" i="4"/>
  <c r="X39" i="4"/>
  <c r="W32" i="4"/>
  <c r="X32" i="4"/>
  <c r="W29" i="4"/>
  <c r="X29" i="4"/>
  <c r="W41" i="4"/>
  <c r="X41" i="4"/>
  <c r="W21" i="4"/>
  <c r="X21" i="4"/>
  <c r="W17" i="4"/>
  <c r="X17" i="4"/>
  <c r="W23" i="4"/>
  <c r="X23" i="4"/>
  <c r="W26" i="4"/>
  <c r="X26" i="4"/>
  <c r="W38" i="4"/>
  <c r="X38" i="4"/>
  <c r="X30" i="4"/>
  <c r="W30" i="4"/>
  <c r="W24" i="4"/>
  <c r="X24" i="4"/>
  <c r="W33" i="4"/>
  <c r="X33" i="4"/>
  <c r="X35" i="4"/>
  <c r="W35" i="4"/>
  <c r="X22" i="4"/>
  <c r="W22" i="4"/>
  <c r="W28" i="4"/>
  <c r="X28" i="4"/>
  <c r="X34" i="4"/>
  <c r="W34" i="4"/>
  <c r="AN12" i="2"/>
  <c r="Y57" i="4" l="1"/>
  <c r="F49" i="5" s="1"/>
  <c r="Y14" i="4"/>
  <c r="F7" i="5" s="1"/>
  <c r="Y15" i="4"/>
  <c r="F8" i="5" s="1"/>
  <c r="Y16" i="4"/>
  <c r="F9" i="5" s="1"/>
  <c r="Y29" i="4"/>
  <c r="F22" i="5" s="1"/>
  <c r="Y32" i="4"/>
  <c r="Y17" i="4"/>
  <c r="Y52" i="4"/>
  <c r="F44" i="5" s="1"/>
  <c r="Y71" i="4"/>
  <c r="Y51" i="4"/>
  <c r="F43" i="5" s="1"/>
  <c r="Y38" i="4"/>
  <c r="Y21" i="4"/>
  <c r="F14" i="5" s="1"/>
  <c r="Y36" i="4"/>
  <c r="Y56" i="4"/>
  <c r="Y26" i="4"/>
  <c r="Y24" i="4"/>
  <c r="Y23" i="4"/>
  <c r="Y64" i="4"/>
  <c r="F56" i="5" s="1"/>
  <c r="Y58" i="4"/>
  <c r="F50" i="5" s="1"/>
  <c r="Y76" i="4"/>
  <c r="Y35" i="4"/>
  <c r="Y39" i="4"/>
  <c r="Y75" i="4"/>
  <c r="Y66" i="4"/>
  <c r="F58" i="5" s="1"/>
  <c r="Y30" i="4"/>
  <c r="F23" i="5" s="1"/>
  <c r="Y22" i="4"/>
  <c r="F15" i="5" s="1"/>
  <c r="Y34" i="4"/>
  <c r="Y19" i="4"/>
  <c r="F12" i="5" s="1"/>
  <c r="G11" i="5" s="1"/>
  <c r="Y50" i="4"/>
  <c r="F42" i="5" s="1"/>
  <c r="Y33" i="4"/>
  <c r="F26" i="5" s="1"/>
  <c r="G26" i="5" s="1"/>
  <c r="Y25" i="4"/>
  <c r="Y40" i="4"/>
  <c r="Y61" i="4"/>
  <c r="F53" i="5" s="1"/>
  <c r="Y70" i="4"/>
  <c r="Y74" i="4"/>
  <c r="Y28" i="4"/>
  <c r="Y37" i="4"/>
  <c r="Y31" i="4"/>
  <c r="F24" i="5" s="1"/>
  <c r="Y55" i="4"/>
  <c r="F47" i="5" s="1"/>
  <c r="Y69" i="4"/>
  <c r="F61" i="5" s="1"/>
  <c r="G61" i="5" s="1"/>
  <c r="Y62" i="4"/>
  <c r="Y65" i="4"/>
  <c r="F57" i="5" s="1"/>
  <c r="Y18" i="4"/>
  <c r="Y67" i="4"/>
  <c r="F59" i="5" s="1"/>
  <c r="Y72" i="4"/>
  <c r="Y68" i="4"/>
  <c r="Y63" i="4"/>
  <c r="F55" i="5" s="1"/>
  <c r="Y41" i="4"/>
  <c r="Y27" i="4"/>
  <c r="F20" i="5" s="1"/>
  <c r="Y53" i="4"/>
  <c r="Y54" i="4"/>
  <c r="F46" i="5" s="1"/>
  <c r="Y60" i="4"/>
  <c r="F52" i="5" s="1"/>
  <c r="Y49" i="4"/>
  <c r="F41" i="5" s="1"/>
  <c r="Y20" i="4"/>
  <c r="Y59" i="4"/>
  <c r="Y77" i="4"/>
  <c r="Y73" i="4"/>
  <c r="Y13" i="4"/>
  <c r="F6" i="5" s="1"/>
  <c r="F75" i="5"/>
  <c r="Y12" i="4"/>
  <c r="F5" i="5" s="1"/>
  <c r="AB20" i="2"/>
  <c r="AD20" i="2" s="1"/>
  <c r="AB21" i="2"/>
  <c r="AC21" i="2" s="1"/>
  <c r="AB22" i="2"/>
  <c r="AC22" i="2" s="1"/>
  <c r="G58" i="5" l="1"/>
  <c r="G14" i="5"/>
  <c r="G23" i="5"/>
  <c r="G55" i="5"/>
  <c r="G20" i="5"/>
  <c r="G52" i="5"/>
  <c r="G49" i="5"/>
  <c r="G46" i="5"/>
  <c r="G8" i="5"/>
  <c r="G43" i="5"/>
  <c r="G40" i="5"/>
  <c r="G5" i="5"/>
  <c r="G75" i="5"/>
  <c r="E4" i="6" s="1"/>
  <c r="AD21" i="2"/>
  <c r="AC20" i="2"/>
  <c r="AD22" i="2"/>
  <c r="D4" i="6" l="1"/>
  <c r="C4" i="6"/>
  <c r="F4" i="6" l="1"/>
  <c r="K23" i="3" l="1"/>
  <c r="K24" i="3"/>
  <c r="K25" i="3"/>
  <c r="K22" i="3"/>
  <c r="L22" i="3" s="1"/>
  <c r="L23" i="3" l="1"/>
  <c r="L24" i="3" s="1"/>
  <c r="L25" i="3" s="1"/>
  <c r="AE20" i="2" l="1"/>
  <c r="AG20" i="2" s="1"/>
  <c r="AJ20" i="2" s="1"/>
  <c r="AF20" i="2"/>
  <c r="AH20" i="2" s="1"/>
  <c r="AK20" i="2" s="1"/>
  <c r="B47" i="4" l="1"/>
  <c r="B83" i="4" s="1"/>
  <c r="B5" i="5" l="1"/>
  <c r="G22" i="3"/>
  <c r="G18" i="3"/>
  <c r="G14" i="3"/>
  <c r="G10" i="3"/>
  <c r="G6" i="3"/>
  <c r="G2" i="3"/>
  <c r="G25" i="3"/>
  <c r="G24" i="3"/>
  <c r="G23" i="3"/>
  <c r="G21" i="3"/>
  <c r="G20" i="3"/>
  <c r="G19" i="3"/>
  <c r="G17" i="3"/>
  <c r="G16" i="3"/>
  <c r="G15" i="3"/>
  <c r="G13" i="3"/>
  <c r="G12" i="3"/>
  <c r="G11" i="3"/>
  <c r="G9" i="3"/>
  <c r="G8" i="3"/>
  <c r="G7" i="3"/>
  <c r="G5" i="3"/>
  <c r="G4" i="3"/>
  <c r="G3" i="3"/>
  <c r="G1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C11" i="3"/>
  <c r="C10" i="3"/>
  <c r="C9" i="3"/>
  <c r="C8" i="3"/>
  <c r="C7" i="3"/>
  <c r="C6" i="3"/>
  <c r="C5" i="3"/>
  <c r="C4" i="3"/>
  <c r="C3" i="3"/>
  <c r="C2" i="3"/>
  <c r="C1" i="3"/>
  <c r="J20" i="2" l="1"/>
  <c r="D79" i="4"/>
  <c r="C40" i="5"/>
  <c r="B40" i="5"/>
  <c r="AL20" i="2"/>
  <c r="E79" i="4" l="1"/>
  <c r="D40" i="5" s="1"/>
  <c r="I4" i="6" s="1"/>
  <c r="K4" i="6" s="1"/>
</calcChain>
</file>

<file path=xl/sharedStrings.xml><?xml version="1.0" encoding="utf-8"?>
<sst xmlns="http://schemas.openxmlformats.org/spreadsheetml/2006/main" count="904" uniqueCount="335">
  <si>
    <t>NIVEL DEL RIESGO</t>
  </si>
  <si>
    <t>Aprobó</t>
  </si>
  <si>
    <t>DESCRIPCIÓN</t>
  </si>
  <si>
    <t>RIESGO</t>
  </si>
  <si>
    <t xml:space="preserve">TIPO </t>
  </si>
  <si>
    <t>CAUSAS</t>
  </si>
  <si>
    <t>CONSECUENCIAS</t>
  </si>
  <si>
    <t>PROBABILIDAD</t>
  </si>
  <si>
    <t xml:space="preserve">IMPACTO </t>
  </si>
  <si>
    <t>CONTROLES</t>
  </si>
  <si>
    <t>IMPACTO</t>
  </si>
  <si>
    <t xml:space="preserve">RIESGO RESIDUAL </t>
  </si>
  <si>
    <t>IDENTIFICACIÓN DEL RIESGO</t>
  </si>
  <si>
    <t>Rara vez</t>
  </si>
  <si>
    <t>Improbable</t>
  </si>
  <si>
    <t>Posible</t>
  </si>
  <si>
    <t>Casi seguro</t>
  </si>
  <si>
    <t>Insignificante</t>
  </si>
  <si>
    <t>Menor</t>
  </si>
  <si>
    <t>Moderado</t>
  </si>
  <si>
    <t xml:space="preserve">Mayor </t>
  </si>
  <si>
    <t>Catastrofico</t>
  </si>
  <si>
    <t>Probabilidad</t>
  </si>
  <si>
    <t>Impacto</t>
  </si>
  <si>
    <t>Bajo</t>
  </si>
  <si>
    <t>Extremo</t>
  </si>
  <si>
    <t>Verde</t>
  </si>
  <si>
    <t>Amarillo</t>
  </si>
  <si>
    <t>Alto</t>
  </si>
  <si>
    <t>Naranja</t>
  </si>
  <si>
    <t>Rojo</t>
  </si>
  <si>
    <t>Probable</t>
  </si>
  <si>
    <t>Financieros</t>
  </si>
  <si>
    <t>Cumplimiento</t>
  </si>
  <si>
    <t>Imagen o Reputacional</t>
  </si>
  <si>
    <t>Corrupción</t>
  </si>
  <si>
    <t>Estratégicos</t>
  </si>
  <si>
    <t>Tecnológicos</t>
  </si>
  <si>
    <t>¿Esta definido el responsable?</t>
  </si>
  <si>
    <t>¿Cuenta con una periodicidad definida?</t>
  </si>
  <si>
    <t>¿Cuenta con evidencias de la aplicación del control?</t>
  </si>
  <si>
    <t>Si</t>
  </si>
  <si>
    <t>No</t>
  </si>
  <si>
    <t>¿El control contribuye a disminuir la Probabilidad, el Impacto?</t>
  </si>
  <si>
    <t xml:space="preserve">Riesgo </t>
  </si>
  <si>
    <t>Tipo de riesgo</t>
  </si>
  <si>
    <t>¿El control fue eficaz?</t>
  </si>
  <si>
    <t>Responsable</t>
  </si>
  <si>
    <t xml:space="preserve">Plazo de ejecución </t>
  </si>
  <si>
    <t>¿SE MATERIALIZO EL RIESGO?</t>
  </si>
  <si>
    <t>Casi Seguro</t>
  </si>
  <si>
    <t>Rara Vez</t>
  </si>
  <si>
    <t>MATRIZ DE MONITOREO DE RIESGOS 1 CORTE (ENERO - ABRIL)</t>
  </si>
  <si>
    <t>Probalidad</t>
  </si>
  <si>
    <t>Solo Aplica a Probabilidad</t>
  </si>
  <si>
    <t>Solo Aplica a Impacto</t>
  </si>
  <si>
    <t>todas si</t>
  </si>
  <si>
    <t>CUADRANTES A DISMINUIR
Probabilidad</t>
  </si>
  <si>
    <t>CUADRANTES A DISMINUIR
Impacto</t>
  </si>
  <si>
    <t>Registros</t>
  </si>
  <si>
    <t>PLAN DE MANEJO Y/O MITIGACIÓN DEL RIESGO 
(Diligencie en caso de haberse materializado el riesgo)</t>
  </si>
  <si>
    <t>PUNTAJE DEL CONTROL</t>
  </si>
  <si>
    <t>N° DE CONTROLES A REALIZAR</t>
  </si>
  <si>
    <t>MATRIZ DE MONITOREO DE RIESGOS 2 CORTE (MAYO - AGOSTO)</t>
  </si>
  <si>
    <t>1 Corte 
(Enero - Abril)</t>
  </si>
  <si>
    <t>2 Corte 
(Mayo - Agosto)</t>
  </si>
  <si>
    <t>3 Corte 
(Septiembre - Diciembre)</t>
  </si>
  <si>
    <t>Seguridad del paciente</t>
  </si>
  <si>
    <t>OFICINA: ASESORA DE PLANEACION</t>
  </si>
  <si>
    <t>PROCESO: PLANEACION</t>
  </si>
  <si>
    <t>HOSPITAL MILITAR CENTRAL</t>
  </si>
  <si>
    <t>Revisó</t>
  </si>
  <si>
    <t>Permanente</t>
  </si>
  <si>
    <t>Mensual</t>
  </si>
  <si>
    <t>FORMATO: MAPA DE RIESGOS POR PROCESO</t>
  </si>
  <si>
    <t>CÓDIGO: PL-OAPL-PR-05-FT-02</t>
  </si>
  <si>
    <t>SISTEMA DE GESTION INTEGRADO SGI</t>
  </si>
  <si>
    <t>Página 1 de 1</t>
  </si>
  <si>
    <t>FORMATO: SEGUIMIENTOS Y MONITOREO MAPA DE RIESGOS</t>
  </si>
  <si>
    <t>Operativo</t>
  </si>
  <si>
    <t>Si se materializo el riesgo describa brevemente el hecho y especifique el área y/o servicio en donde tuvo lugar</t>
  </si>
  <si>
    <t>OPCIÓN DE MANEJO</t>
  </si>
  <si>
    <t>VALORACION Y MITIGACIÓN DEL RIESGO</t>
  </si>
  <si>
    <t xml:space="preserve">Describa numericamente cuantos hechos se presentaron </t>
  </si>
  <si>
    <t>Evitar</t>
  </si>
  <si>
    <t>Reducir</t>
  </si>
  <si>
    <t xml:space="preserve">Compartir </t>
  </si>
  <si>
    <t>Asumir</t>
  </si>
  <si>
    <t>RIESGO INHERENTE</t>
  </si>
  <si>
    <t>INDICADOR</t>
  </si>
  <si>
    <t>Semanal</t>
  </si>
  <si>
    <t>Trimestral</t>
  </si>
  <si>
    <t>¿Tenia que aplicar controles para este  periodo?</t>
  </si>
  <si>
    <t xml:space="preserve">Periodicidad del control </t>
  </si>
  <si>
    <t>Mas de 10</t>
  </si>
  <si>
    <t>¿Cuantas acciones de control realizo?</t>
  </si>
  <si>
    <t>¿Cuantas acciones de control tenia planificadas para el periodo?</t>
  </si>
  <si>
    <t>Acciones desarrolladas para mitigar el riesgo</t>
  </si>
  <si>
    <t xml:space="preserve">Fecha de aplicación </t>
  </si>
  <si>
    <t xml:space="preserve"> ACTIVIDAD DE CONTROL 
(Especifique el proposito y la forma como se realiza)</t>
  </si>
  <si>
    <t xml:space="preserve">Fecha de monitoreo </t>
  </si>
  <si>
    <t>Enero-Abril</t>
  </si>
  <si>
    <t>Mayo-Agosto</t>
  </si>
  <si>
    <t>Nombre del Control</t>
  </si>
  <si>
    <t>Controles</t>
  </si>
  <si>
    <t>Nombre el control</t>
  </si>
  <si>
    <t>ENERO - ABRIL</t>
  </si>
  <si>
    <t>MATRIZ DE MONITOREO DE RIESGOS 3 CORTE (SEPTIEMBRE - DICIEMBRE)</t>
  </si>
  <si>
    <t>Septiembre-Diciembre</t>
  </si>
  <si>
    <t>Riesgo</t>
  </si>
  <si>
    <t>Nivel de Efectividad</t>
  </si>
  <si>
    <t>MAYO - AGOSTO</t>
  </si>
  <si>
    <t>SEPTIEMBRE - DICIEMBRE</t>
  </si>
  <si>
    <t>TOTAL</t>
  </si>
  <si>
    <t>MAPA DE RIESGOS DEL PROCESO 1</t>
  </si>
  <si>
    <t>Nivel de Aplicación de los Controles del Riesgo</t>
  </si>
  <si>
    <t>Nivel de Aplicación Discriminado por Controles</t>
  </si>
  <si>
    <t>Enero- Abril</t>
  </si>
  <si>
    <t>Mayo- Julio</t>
  </si>
  <si>
    <t>Sep- Dic</t>
  </si>
  <si>
    <t xml:space="preserve">MAYO - AGOSTO </t>
  </si>
  <si>
    <t>MAYO AGOSTO</t>
  </si>
  <si>
    <t>ANUAL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</si>
  <si>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</si>
  <si>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</si>
  <si>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</si>
  <si>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</si>
  <si>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</si>
  <si>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</si>
  <si>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</si>
  <si>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</si>
  <si>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</si>
  <si>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</si>
  <si>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</si>
  <si>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</si>
  <si>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DEL REPORTE DEL MONITOREO</t>
  </si>
  <si>
    <t>Nivel de Aplicación Discriminado por Control</t>
  </si>
  <si>
    <t>Nivel de Aplicación de los Control del Riesgo</t>
  </si>
  <si>
    <t>PERIODICIDAD</t>
  </si>
  <si>
    <t>Bimestral</t>
  </si>
  <si>
    <t>Cuatrimestral</t>
  </si>
  <si>
    <t>¿Cuál es el control automático?</t>
  </si>
  <si>
    <t>¿Cuál es la periodicidad?</t>
  </si>
  <si>
    <t>¿Cuál o cuales son las evidencias?</t>
  </si>
  <si>
    <t>¿El control es automático?</t>
  </si>
  <si>
    <t>¿Quién es el responsable?</t>
  </si>
  <si>
    <t>Fecha de aplicación del control de acuerdo a los periodos de reporte y monitoreo de riesgos</t>
  </si>
  <si>
    <t xml:space="preserve"> En caso de encontrar información
faltante para la aplicación del control, ¿Qué acción debe de realizarse?</t>
  </si>
  <si>
    <t>Causa-Raiz</t>
  </si>
  <si>
    <t xml:space="preserve">Describa el Análisis </t>
  </si>
  <si>
    <t>Realizo Análisis Causa -Raiz</t>
  </si>
  <si>
    <t>Semestral</t>
  </si>
  <si>
    <t>Anual</t>
  </si>
  <si>
    <t>FECHA DE EMISIÓN: 13-02-2019</t>
  </si>
  <si>
    <t>VERSIÓN: 04</t>
  </si>
  <si>
    <t>VERSIÓN: 02</t>
  </si>
  <si>
    <t>CÓDIGO: PL-OAPL-PR-05-FT-01</t>
  </si>
  <si>
    <t>N/A</t>
  </si>
  <si>
    <t>EFICACIA: Índice de cumplimiento actividades= (# de actividades cumplidas / # de actividades programadas) x 100</t>
  </si>
  <si>
    <t>Manejo de influencias en la asignación de citas médicas.</t>
  </si>
  <si>
    <t xml:space="preserve">Otorgar citas y procedimientos ambulatorios que no cumplan con los requisitos establecidos en los procedimientos de asignación de citas </t>
  </si>
  <si>
    <t xml:space="preserve">Falla  en adherencia a los protocolos institucionales por parte de los funcionarios de asignación de citas </t>
  </si>
  <si>
    <t>Responsable del servicio de consulta externa</t>
  </si>
  <si>
    <t>Monitoreo de asignación de citas</t>
  </si>
  <si>
    <t>Verificar el cumplimiento de los procedimientos y estándares definidos para la asignación de citas</t>
  </si>
  <si>
    <t>Retroalimentación sobre casos presentados</t>
  </si>
  <si>
    <t>Registro de casos con falencias</t>
  </si>
  <si>
    <t>Perdida de medicamentos, reactivos y/o insumos</t>
  </si>
  <si>
    <t>Inadecuado manejo de inventarios de los medicamentos, reactivos e insumos</t>
  </si>
  <si>
    <t>Inventarios desactualizados</t>
  </si>
  <si>
    <t>1. Detrimiento patrimonial
2. Investigaciones administrativas</t>
  </si>
  <si>
    <t>Inadecauda recepción de los medicamentos, reactivos e insumos</t>
  </si>
  <si>
    <t>Controles inefectivos o insuficientes</t>
  </si>
  <si>
    <t>Descargue de inventarios en tiempo real respecto de la dispensación de los medicamentos</t>
  </si>
  <si>
    <t>Informar al jefe de la bodega y/o almacen</t>
  </si>
  <si>
    <t>Recepción de los medicamentos, reactivos e insumos y control del diligenciamiento total de la información del formato</t>
  </si>
  <si>
    <t>Verificar los insumos solicitados vs la factura y el contrato</t>
  </si>
  <si>
    <t>No acepta la entrega del insumo con novedades y generar informe</t>
  </si>
  <si>
    <t>Selectivas control de existencias</t>
  </si>
  <si>
    <t>Verificar los inventarios en Dinamica contra las existencias fisicas</t>
  </si>
  <si>
    <t xml:space="preserve">Analizar información por digitar y registros realizados </t>
  </si>
  <si>
    <t xml:space="preserve">Mantener actualizada la información de movimiento de inventarios </t>
  </si>
  <si>
    <t>Jefe del servicio y Encargado del almacen</t>
  </si>
  <si>
    <t>Encargado del almacen y supervisor del contrato</t>
  </si>
  <si>
    <t>Coordinador de Farmacia</t>
  </si>
  <si>
    <t>Informe de revista de almacen</t>
  </si>
  <si>
    <t xml:space="preserve">Formato de recepción técnica </t>
  </si>
  <si>
    <t>Formato selectivas</t>
  </si>
  <si>
    <t xml:space="preserve">Falsificación y adulteración de fórmulas medicas </t>
  </si>
  <si>
    <t>Reclamación de medicamentos e insumos con documentos adulterados o fraudulentos</t>
  </si>
  <si>
    <t>Hurto de talonarios de formulas medicas.</t>
  </si>
  <si>
    <t>1.Reclamacion de medicamentos e insumos de salud.
2.Detrimento patrimonial del SSFM.</t>
  </si>
  <si>
    <t>Adulteracion externa de formulas medicas.</t>
  </si>
  <si>
    <t>Entrega controlada de talonarios al área asistencial y del uso de los mismos</t>
  </si>
  <si>
    <t>Imprenta hace entrega de los talonarios al almacen, este hace entrega a las secretarias de los servicios y al interior de cada servicio se hace entrega de talonarios según demanda de los medicos asistenciales. No hay una trazabilidad de los talonarios especialmente al momento de la prescripción</t>
  </si>
  <si>
    <t xml:space="preserve">Requerir la acalración e investigación pertinente </t>
  </si>
  <si>
    <t>Validación de formulas medicas con DGH.Net.</t>
  </si>
  <si>
    <t xml:space="preserve">Dinamica gerencial genera la prescripción conforme a las claves de acceso de cada uno de los medicos tratantes </t>
  </si>
  <si>
    <t>Dinamica Gerencial - Historias Clinicas</t>
  </si>
  <si>
    <t>Jefe de Servicio Asistencial respectivo</t>
  </si>
  <si>
    <t xml:space="preserve">Tecnico de Farmacia </t>
  </si>
  <si>
    <t>Formula medica</t>
  </si>
  <si>
    <t>Ingreso de aspirantes sin el cumplimiento de requisitos por influencia  de terceros (ESAE)</t>
  </si>
  <si>
    <t xml:space="preserve">Cumplimiento del perfil de ingreso establecido según la Norma y el PEI institucional </t>
  </si>
  <si>
    <t>Falta de cumplimiento de los procedimientos admisión</t>
  </si>
  <si>
    <t>Lista de chequeo de requisitos de admisión</t>
  </si>
  <si>
    <t>Verificar la aprobación de pruebas de conocimiento y entrevista.</t>
  </si>
  <si>
    <t>suspensión de proceso de matricula</t>
  </si>
  <si>
    <t xml:space="preserve">Directora de la ESAE.  Líder de procedimiento de Admisiones </t>
  </si>
  <si>
    <t xml:space="preserve">Folios de vida </t>
  </si>
  <si>
    <t xml:space="preserve">Perdida de materiales y/o herramientas para el mantenimiento de las instalaciones </t>
  </si>
  <si>
    <t>Extravio de los materiales y herramients utilizadas para los mantenimientos de la entidad</t>
  </si>
  <si>
    <t>Sobreestimación de los materiales para la  ejecución de los mantenimientos</t>
  </si>
  <si>
    <t>Falencias en el control de la terminación de las obras</t>
  </si>
  <si>
    <t xml:space="preserve">Abuso de confianza de los colaboradores </t>
  </si>
  <si>
    <t>Orden de servicios y solicitud al almacén con las cantidades determinadas</t>
  </si>
  <si>
    <t>Solicitar al almacén los insumos de materiales de mantenimiento de acuerdo a los valoraciones de las obras a realizar</t>
  </si>
  <si>
    <t>Se suspende el mantenimiento se prioriza para adquirir materiales por caja menor</t>
  </si>
  <si>
    <t>Constancia de  entrega de los  mantenimiento realizados</t>
  </si>
  <si>
    <t>Se conserva la constancia de los materiales solicitados y aplicados en la obras de mantenimiento</t>
  </si>
  <si>
    <t xml:space="preserve">Anexar soportes de los mantenimientos </t>
  </si>
  <si>
    <t>Revista de control de talleres</t>
  </si>
  <si>
    <t>Verificar que no queden materiales y herramientas almacenados y que los existentes estén asignados a mantenimientos autorizados</t>
  </si>
  <si>
    <t>Se realiza revisión periódica y/o acumulada para verificar las existencias</t>
  </si>
  <si>
    <t>Jefe del área de mantenimiento</t>
  </si>
  <si>
    <t>Jefe de talleres</t>
  </si>
  <si>
    <t>Jefe del área de mantenimiento
Jefe de talleres</t>
  </si>
  <si>
    <t>Archivo con ordenes de servicio del almacén</t>
  </si>
  <si>
    <t>Actas de entrega de mantenimiento</t>
  </si>
  <si>
    <t>Actas de revista a los talleres</t>
  </si>
  <si>
    <t>Alterar la información financiera</t>
  </si>
  <si>
    <t>Alteraciones de la información financiera para generar información errada</t>
  </si>
  <si>
    <t>Intereses de ocultar la realidad financiera de la entidad</t>
  </si>
  <si>
    <t>Cifras de estados financieros no acorde al marco normativo</t>
  </si>
  <si>
    <t>Validación con datos historicos y comportamientos ciclicos</t>
  </si>
  <si>
    <t>Cruces de información financiera con las fuentes y comparaciones historicas</t>
  </si>
  <si>
    <t xml:space="preserve">Garantizar la fiabilidad y precisión de la inforación </t>
  </si>
  <si>
    <t>Validación de los informes contables de acuerdo a las normas vigentes</t>
  </si>
  <si>
    <t>Verificar el cumplimiento de las normatividad</t>
  </si>
  <si>
    <t>Asesoria con el ente regulador</t>
  </si>
  <si>
    <t>Jefe de la Unidad Financiera</t>
  </si>
  <si>
    <t>Auxiliar de apoyo</t>
  </si>
  <si>
    <t>Actas de cruce de información</t>
  </si>
  <si>
    <t>Actas de revisión de normatividad</t>
  </si>
  <si>
    <t>Direccionamiento y/o Favorecimiento de contratación en favor de un tercero</t>
  </si>
  <si>
    <t xml:space="preserve">Favorecer a un oferente para contratación de bien y/o servicio </t>
  </si>
  <si>
    <t>Establecer especificaciones tecnicas propias de un proveedor en  los estudios de necesidad, excepto en contratacion directa</t>
  </si>
  <si>
    <t>1. Prestación de servicios sin cumplir requisitos realmente requeridos por la Entidad
2. Entrega de bienes sin cumplir requisitos realmente requeridos por la Entidad
3.Sanciones económicas y penales. 
4.Deterioro de la imagen institucional - desconfianza en el sistema de contratación.
5.Generar intervención de los órganos de control, de la Fiscalía, u otro ente.
6. Demandas a la entidad</t>
  </si>
  <si>
    <t>Establecer indicadores financieros que afecten la ejecuciòn del contrato</t>
  </si>
  <si>
    <t>Desaparición y/o daño intencional  de bienes activos (muebles, equipos) y bienes de consumo e insumos hospitalarios</t>
  </si>
  <si>
    <t xml:space="preserve">Perdida o afectaciòn de los bienes activos, consumo e insumos hospitaralarios de la entidad </t>
  </si>
  <si>
    <t>Registro erróneo de bienes activos por menores o mayores características en el sistema DINAMICA</t>
  </si>
  <si>
    <t xml:space="preserve">Equipos sin registro en el sistema de informacion </t>
  </si>
  <si>
    <t>Registro erroneo de bienes de consumo e insumos hospitalarios  en el sistema DINAMICA</t>
  </si>
  <si>
    <t>Comité Adquisiciones</t>
  </si>
  <si>
    <t>Revisar y recomendar los estudios y documentos previos de los procesos bajo las modalidades de contrataciòn</t>
  </si>
  <si>
    <t>Informar al área solicitante de la necesidad</t>
  </si>
  <si>
    <t>Estudio económico-sector</t>
  </si>
  <si>
    <t>Revisar los indicadores financieros de las empresas que se dedican a esa actividad</t>
  </si>
  <si>
    <t xml:space="preserve">Informar al comité economico </t>
  </si>
  <si>
    <t>Registro de ingreso de bienes activos</t>
  </si>
  <si>
    <t>: Verificar que la documentación tenga la información base necesaria</t>
  </si>
  <si>
    <t>Informar al supervisor del contrato para subsanar la informaciòn faltante</t>
  </si>
  <si>
    <t>Inventarios periódicos</t>
  </si>
  <si>
    <t xml:space="preserve">Verificar físicamente  con respecto a la información en Dinamica para validar el registro de los bienes </t>
  </si>
  <si>
    <t>1. Verificar los documentos en la carpeta fisica de ingreso del bien
2. Informar al jefe de servicio o unidad</t>
  </si>
  <si>
    <t>Registro de ingreso y salida de bienes de consumo e insumos hospitalarios</t>
  </si>
  <si>
    <t>Verificar que la documentación tenga la información base necesaria</t>
  </si>
  <si>
    <t xml:space="preserve">1. Informar al supervisor del contrato para subsanar la informaciòn faltante
2. Informar a los servicios/unidades/àreas </t>
  </si>
  <si>
    <t>Inventarios y Activos fijos - DINAMICA</t>
  </si>
  <si>
    <t>Jefe de área de compras</t>
  </si>
  <si>
    <t>Auxiliar Administrativo</t>
  </si>
  <si>
    <t xml:space="preserve">Actas de comité, Planilla de asistencia </t>
  </si>
  <si>
    <t>Correo electronico y SECOP II</t>
  </si>
  <si>
    <t xml:space="preserve">Formato de Ingreso de bienes activos, Documentación  fisica soporte </t>
  </si>
  <si>
    <t>Actualización y depuración  de inventarios, Informes de inventarios</t>
  </si>
  <si>
    <t xml:space="preserve">Comprobante de entrada, Orden despacho, Solicitud de elementos </t>
  </si>
  <si>
    <t>1. Incumplimiento normativo
2. Sanciones disciplinarias, administrativas y pnales
3. Perdida del patrimonio documental 
4. Reprocesos</t>
  </si>
  <si>
    <t>Auxiliares de Apoyo</t>
  </si>
  <si>
    <t>Uso indebido de la información confidencial</t>
  </si>
  <si>
    <t xml:space="preserve">Uso, manipulación, adulteración y divulgación de la información  y su medio de soporte </t>
  </si>
  <si>
    <t>Fallas en el compromiso de confidencialidad y reserva de la información por parte del personal</t>
  </si>
  <si>
    <t>Verificar los requisitos para la consulta de la documentación</t>
  </si>
  <si>
    <t>Verificar la información base (Fecha, Nombre del solicitante, Nombre del documento)  para el prestamo de documentos</t>
  </si>
  <si>
    <t xml:space="preserve">Verificar los vales de prestamo y Solicitar autorización </t>
  </si>
  <si>
    <t>Formato Solicitud de copias de historia clinica
Libro fisico de consulta y prestamos de documentos</t>
  </si>
  <si>
    <t>Violación de la reserva legal del proceso disciplinario</t>
  </si>
  <si>
    <t>No conservar la confidencialidad del proceso disciplinarios en la etapa de instrucción</t>
  </si>
  <si>
    <t>Comunicación indebida de los funcionarios a cargo de las investigaciones</t>
  </si>
  <si>
    <t>Perdida o hurto de expedientes</t>
  </si>
  <si>
    <t xml:space="preserve">Acuerdos de confidencialidad </t>
  </si>
  <si>
    <t>Acuerdos de confidencialidad  suscritos por los funcionarios a cargo de los procesos disciplinarios</t>
  </si>
  <si>
    <t>Socialización de sanciones disciplinarias</t>
  </si>
  <si>
    <t>Inventario de expedientes</t>
  </si>
  <si>
    <t xml:space="preserve">Controlar el reparto de los expedientes </t>
  </si>
  <si>
    <t>Revisiones periódicas del estado de los expedientes</t>
  </si>
  <si>
    <t>Jefe del Oficina de Control Disciplinario Interno</t>
  </si>
  <si>
    <t>Acuerdos de confidencialidad suscritos</t>
  </si>
  <si>
    <t>Correos electrónicos
Planilla de control de asignación de expedientes</t>
  </si>
  <si>
    <t>Generar reporte a los subidrectores y/o dirección general</t>
  </si>
  <si>
    <t>Profesional de Planeación</t>
  </si>
  <si>
    <t xml:space="preserve">Elaborar documentos oficiales o registrar en aplicativos información con datos diferentes a los soportes </t>
  </si>
  <si>
    <t>Estructurar documentos oficiales (Informe de gestión y seguimiento del plan de acción) y registrar en herramientas informaticas  datos inexactos que no correspondan a los datos reales de la gestión</t>
  </si>
  <si>
    <t>Demoras en la entrega de la información de las diferentes unidades, áreas y servicios</t>
  </si>
  <si>
    <t>1. Afectación de la imagen institucional
2. Desconfianza por parte de la ciudadanía, entes de control e interesados
3. Sanciones
4.  Reprocesos
5. Incumplimiento de metas</t>
  </si>
  <si>
    <t xml:space="preserve">Ausencia de verificación de la información con los aplicativos </t>
  </si>
  <si>
    <t xml:space="preserve">Generar las solicitudes, reportes y notificaciones </t>
  </si>
  <si>
    <t xml:space="preserve">Generar reportes y notificaciones a las unidades, áreas y servicios para solicitar información clara con la debida oportunidad </t>
  </si>
  <si>
    <t>Verificación de la información oficial registrada en el aplicativo</t>
  </si>
  <si>
    <t xml:space="preserve">Verificar y revisar la información registrada en la Suite Visión </t>
  </si>
  <si>
    <t>Reporte automatico del aplicativo</t>
  </si>
  <si>
    <t>Suite Visión y Correo Electronico</t>
  </si>
  <si>
    <t>1. Oficios
2. Reportes Suite Visión
3. Correos Electrónicos</t>
  </si>
  <si>
    <t>1. Reportes suite visión</t>
  </si>
  <si>
    <t>Eliminación de hallazgos para favorecer al auditado</t>
  </si>
  <si>
    <t>No incluir en la Evaluación la totalidad de las irregularidades observadas en la auditoría realizada, recibiendo como contraprestación dadivas o amenazas</t>
  </si>
  <si>
    <t>Personal con falta de ética.</t>
  </si>
  <si>
    <t>Conflicto de intereses</t>
  </si>
  <si>
    <t>Compromisos de cumplimiento del Código de Ética del Auditor Interno</t>
  </si>
  <si>
    <t xml:space="preserve">Suscribir la manifestación del Auditor, certificando que conoce y se compromete a cumplir con el código de Ética del Auditor Interno </t>
  </si>
  <si>
    <t xml:space="preserve">N/A </t>
  </si>
  <si>
    <t>Asignar Auditores a procesos y àreas de acuerdo al perfil, experiencia y ausencia de conflicto de intereses</t>
  </si>
  <si>
    <t>Definir los auditores con el fin de realizar sus actividades sin encontrarse en conflicto de intereses o incompetencia técnica</t>
  </si>
  <si>
    <t>Jefe Oficina de
Control Interno</t>
  </si>
  <si>
    <t>Equipo Auditor</t>
  </si>
  <si>
    <t>Registros del acuerdo de compromiso y confidencialidad</t>
  </si>
  <si>
    <t>Registros del plan de audiotorias ejecutado</t>
  </si>
  <si>
    <t>1.Sanciones 
2.Perdida de la imagen institucional</t>
  </si>
  <si>
    <t>1. Falta de credibilidad de la Escuela de Enfermería</t>
  </si>
  <si>
    <t xml:space="preserve">1. Sanciones disciplinarias, fiscales y penales
</t>
  </si>
  <si>
    <t>1. Sanciones Institucionales</t>
  </si>
  <si>
    <t>1. Investigaciones disciplinarias penales, y administrativas  
2. Detrimento patrimonial.
3. Traumatismo en la prestación del servicio</t>
  </si>
  <si>
    <t>1. Alteraciones en el material probatorio</t>
  </si>
  <si>
    <t>1. Perdida de credibilidad
2. Sanciones
3. Conflictos Legales</t>
  </si>
  <si>
    <t>MAPA DE RIESGOS DE CORRUPCIÓN INSTITUCIONAL 2019 -2020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</si>
</sst>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Tahoma"/>
      <family val="2"/>
    </font>
    <font>
      <b/>
      <sz val="10"/>
      <color theme="1"/>
      <name val="Tahoma"/>
      <family val="2"/>
    </font>
    <font>
      <b/>
      <sz val="10"/>
      <name val="Tahoma"/>
      <family val="2"/>
    </font>
    <font>
      <b/>
      <sz val="10"/>
      <color theme="0"/>
      <name val="Tahoma"/>
      <family val="2"/>
    </font>
    <font>
      <b/>
      <sz val="18"/>
      <color theme="0"/>
      <name val="Tahoma"/>
      <family val="2"/>
    </font>
    <font>
      <b/>
      <sz val="12"/>
      <color theme="1"/>
      <name val="Tahoma"/>
      <family val="2"/>
    </font>
    <font>
      <b/>
      <sz val="12"/>
      <color theme="1"/>
      <name val="Arial Narrow"/>
      <family val="2"/>
    </font>
    <font>
      <sz val="22"/>
      <color theme="1"/>
      <name val="Tahoma"/>
      <family val="2"/>
    </font>
    <font>
      <b/>
      <sz val="11"/>
      <color theme="1"/>
      <name val="Tahoma"/>
      <family val="2"/>
    </font>
    <font>
      <sz val="15"/>
      <color theme="1"/>
      <name val="Tahoma"/>
      <family val="2"/>
    </font>
    <font>
      <b/>
      <sz val="15"/>
      <color theme="1"/>
      <name val="Tahoma"/>
      <family val="2"/>
    </font>
    <font>
      <b/>
      <sz val="15"/>
      <name val="Tahoma"/>
      <family val="2"/>
    </font>
    <font>
      <b/>
      <sz val="15"/>
      <color theme="0"/>
      <name val="Tahoma"/>
      <family val="2"/>
    </font>
    <font>
      <sz val="15"/>
      <color theme="1"/>
      <name val="Calibri"/>
      <family val="2"/>
      <scheme val="minor"/>
    </font>
    <font>
      <sz val="15"/>
      <color theme="1" tint="0.249977111117893"/>
      <name val="Tahoma"/>
      <family val="2"/>
    </font>
    <font>
      <sz val="15"/>
      <color theme="1" tint="0.249977111117893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5"/>
      <color rgb="FF00B0F0"/>
      <name val="Tahoma"/>
      <family val="2"/>
    </font>
    <font>
      <b/>
      <sz val="15"/>
      <color theme="8" tint="-0.249977111117893"/>
      <name val="Tahoma"/>
      <family val="2"/>
    </font>
    <font>
      <sz val="15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6" tint="-0.249977111117893"/>
      <name val="Calibri"/>
      <family val="2"/>
      <scheme val="minor"/>
    </font>
    <font>
      <b/>
      <sz val="18"/>
      <color theme="1"/>
      <name val="Tahoma"/>
      <family val="2"/>
    </font>
    <font>
      <b/>
      <sz val="15"/>
      <color theme="6" tint="0.79998168889431442"/>
      <name val="Tahoma"/>
      <family val="2"/>
    </font>
    <font>
      <sz val="15"/>
      <color theme="6" tint="0.79998168889431442"/>
      <name val="Tahoma"/>
      <family val="2"/>
    </font>
    <font>
      <sz val="15"/>
      <color theme="6" tint="0.79998168889431442"/>
      <name val="Calibri"/>
      <family val="2"/>
      <scheme val="minor"/>
    </font>
    <font>
      <sz val="11"/>
      <color theme="6" tint="0.79998168889431442"/>
      <name val="Calibri"/>
      <family val="2"/>
      <scheme val="minor"/>
    </font>
    <font>
      <b/>
      <sz val="15"/>
      <color theme="4" tint="0.79998168889431442"/>
      <name val="Tahoma"/>
      <family val="2"/>
    </font>
    <font>
      <sz val="15"/>
      <color theme="4" tint="0.79998168889431442"/>
      <name val="Tahoma"/>
      <family val="2"/>
    </font>
    <font>
      <sz val="11"/>
      <color theme="4" tint="0.79998168889431442"/>
      <name val="Calibri"/>
      <family val="2"/>
      <scheme val="minor"/>
    </font>
    <font>
      <b/>
      <sz val="20"/>
      <color theme="0"/>
      <name val="Tahoma"/>
      <family val="2"/>
    </font>
    <font>
      <b/>
      <sz val="12"/>
      <color rgb="FF000000"/>
      <name val="Tahoma"/>
      <family val="2"/>
    </font>
    <font>
      <sz val="12"/>
      <color theme="1"/>
      <name val="Tahoma"/>
      <family val="2"/>
    </font>
    <font>
      <b/>
      <sz val="22"/>
      <color theme="1"/>
      <name val="Tahoma"/>
      <family val="2"/>
    </font>
    <font>
      <b/>
      <sz val="24"/>
      <color theme="1"/>
      <name val="Tahoma"/>
      <family val="2"/>
    </font>
    <font>
      <sz val="24"/>
      <color theme="1"/>
      <name val="Tahoma"/>
      <family val="2"/>
    </font>
    <font>
      <sz val="24"/>
      <name val="Tahoma"/>
      <family val="2"/>
    </font>
    <font>
      <b/>
      <sz val="24"/>
      <name val="Tahoma"/>
      <family val="2"/>
    </font>
    <font>
      <b/>
      <sz val="22"/>
      <name val="Tahoma"/>
      <family val="2"/>
    </font>
    <font>
      <sz val="22"/>
      <name val="Tahoma"/>
      <family val="2"/>
    </font>
    <font>
      <b/>
      <sz val="24"/>
      <color theme="0"/>
      <name val="Tahoma"/>
      <family val="2"/>
    </font>
    <font>
      <b/>
      <sz val="24"/>
      <color rgb="FF000000"/>
      <name val="Tahoma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6" tint="-0.249977111117893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9" fontId="3" fillId="0" borderId="0" applyFont="0" applyFill="0" applyBorder="0" applyAlignment="0" applyProtection="0"/>
  </cellStyleXfs>
  <cellXfs count="455">
    <xf numFmtId="0" fontId="0" fillId="0" borderId="0" xfId="0"/>
    <xf numFmtId="0" fontId="0" fillId="0" borderId="0" xfId="0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2" borderId="0" xfId="0" applyFill="1" applyProtection="1"/>
    <xf numFmtId="0" fontId="0" fillId="2" borderId="1" xfId="0" applyFill="1" applyBorder="1" applyAlignment="1" applyProtection="1">
      <alignment horizontal="center" vertical="center"/>
    </xf>
    <xf numFmtId="0" fontId="0" fillId="2" borderId="1" xfId="0" applyFill="1" applyBorder="1" applyProtection="1"/>
    <xf numFmtId="0" fontId="0" fillId="2" borderId="18" xfId="0" applyFill="1" applyBorder="1" applyProtection="1"/>
    <xf numFmtId="0" fontId="2" fillId="2" borderId="1" xfId="0" applyFont="1" applyFill="1" applyBorder="1" applyAlignment="1" applyProtection="1">
      <alignment horizontal="center" vertical="center"/>
    </xf>
    <xf numFmtId="0" fontId="5" fillId="0" borderId="0" xfId="0" applyFont="1"/>
    <xf numFmtId="0" fontId="6" fillId="2" borderId="0" xfId="0" applyFont="1" applyFill="1" applyProtection="1"/>
    <xf numFmtId="0" fontId="6" fillId="0" borderId="0" xfId="0" applyFont="1" applyProtection="1"/>
    <xf numFmtId="0" fontId="0" fillId="0" borderId="0" xfId="0" applyAlignment="1">
      <alignment horizontal="center" wrapText="1"/>
    </xf>
    <xf numFmtId="0" fontId="0" fillId="2" borderId="19" xfId="0" applyFill="1" applyBorder="1" applyProtection="1"/>
    <xf numFmtId="0" fontId="6" fillId="2" borderId="5" xfId="0" applyFont="1" applyFill="1" applyBorder="1" applyAlignment="1" applyProtection="1">
      <alignment horizontal="center"/>
    </xf>
    <xf numFmtId="0" fontId="6" fillId="2" borderId="0" xfId="0" applyFont="1" applyFill="1" applyBorder="1" applyAlignment="1" applyProtection="1">
      <alignment horizontal="center"/>
    </xf>
    <xf numFmtId="0" fontId="12" fillId="2" borderId="3" xfId="0" applyFont="1" applyFill="1" applyBorder="1" applyAlignment="1" applyProtection="1">
      <alignment horizontal="center" vertical="center" wrapText="1"/>
    </xf>
    <xf numFmtId="0" fontId="0" fillId="2" borderId="0" xfId="0" applyFill="1"/>
    <xf numFmtId="0" fontId="5" fillId="2" borderId="0" xfId="0" applyFont="1" applyFill="1"/>
    <xf numFmtId="0" fontId="0" fillId="2" borderId="0" xfId="0" applyFill="1" applyAlignment="1">
      <alignment horizontal="center" vertical="center" wrapText="1"/>
    </xf>
    <xf numFmtId="0" fontId="13" fillId="2" borderId="0" xfId="0" applyFont="1" applyFill="1" applyProtection="1"/>
    <xf numFmtId="0" fontId="13" fillId="0" borderId="0" xfId="0" applyFont="1" applyProtection="1"/>
    <xf numFmtId="0" fontId="6" fillId="2" borderId="0" xfId="0" applyFont="1" applyFill="1"/>
    <xf numFmtId="0" fontId="6" fillId="0" borderId="0" xfId="0" applyFont="1"/>
    <xf numFmtId="0" fontId="0" fillId="2" borderId="0" xfId="0" applyFill="1" applyBorder="1" applyProtection="1"/>
    <xf numFmtId="0" fontId="0" fillId="0" borderId="1" xfId="0" applyBorder="1"/>
    <xf numFmtId="0" fontId="0" fillId="0" borderId="0" xfId="0" applyFill="1" applyBorder="1"/>
    <xf numFmtId="0" fontId="18" fillId="12" borderId="4" xfId="0" applyFont="1" applyFill="1" applyBorder="1" applyAlignment="1">
      <alignment horizontal="center" vertical="center" wrapText="1"/>
    </xf>
    <xf numFmtId="0" fontId="18" fillId="6" borderId="4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 applyProtection="1">
      <alignment vertical="center"/>
    </xf>
    <xf numFmtId="0" fontId="19" fillId="9" borderId="2" xfId="0" applyFont="1" applyFill="1" applyBorder="1" applyAlignment="1">
      <alignment horizontal="center" vertical="center"/>
    </xf>
    <xf numFmtId="0" fontId="18" fillId="12" borderId="17" xfId="0" applyFont="1" applyFill="1" applyBorder="1" applyAlignment="1">
      <alignment horizontal="center" vertical="center" wrapText="1"/>
    </xf>
    <xf numFmtId="0" fontId="18" fillId="6" borderId="16" xfId="0" applyFont="1" applyFill="1" applyBorder="1" applyAlignment="1">
      <alignment horizontal="center" vertical="center" wrapText="1"/>
    </xf>
    <xf numFmtId="49" fontId="0" fillId="0" borderId="0" xfId="0" applyNumberFormat="1"/>
    <xf numFmtId="0" fontId="20" fillId="9" borderId="2" xfId="0" applyFont="1" applyFill="1" applyBorder="1" applyAlignment="1">
      <alignment horizontal="center" wrapText="1"/>
    </xf>
    <xf numFmtId="0" fontId="16" fillId="9" borderId="0" xfId="0" applyFont="1" applyFill="1" applyBorder="1" applyAlignment="1">
      <alignment horizontal="center" vertical="center" wrapText="1"/>
    </xf>
    <xf numFmtId="0" fontId="15" fillId="9" borderId="0" xfId="0" applyFont="1" applyFill="1" applyBorder="1" applyAlignment="1">
      <alignment horizontal="center" vertical="center" wrapText="1"/>
    </xf>
    <xf numFmtId="0" fontId="20" fillId="9" borderId="0" xfId="0" applyFont="1" applyFill="1" applyBorder="1" applyAlignment="1">
      <alignment horizontal="center" wrapText="1"/>
    </xf>
    <xf numFmtId="0" fontId="21" fillId="9" borderId="0" xfId="0" applyFont="1" applyFill="1" applyBorder="1" applyAlignment="1">
      <alignment horizontal="center"/>
    </xf>
    <xf numFmtId="0" fontId="19" fillId="9" borderId="0" xfId="0" applyFont="1" applyFill="1" applyBorder="1" applyAlignment="1">
      <alignment horizontal="center" vertical="center"/>
    </xf>
    <xf numFmtId="0" fontId="15" fillId="9" borderId="0" xfId="0" applyFont="1" applyFill="1" applyBorder="1" applyAlignment="1">
      <alignment vertical="center" wrapText="1"/>
    </xf>
    <xf numFmtId="0" fontId="16" fillId="7" borderId="0" xfId="0" applyFont="1" applyFill="1" applyBorder="1" applyAlignment="1">
      <alignment horizontal="center" vertical="center" wrapText="1"/>
    </xf>
    <xf numFmtId="0" fontId="15" fillId="7" borderId="0" xfId="0" applyFont="1" applyFill="1" applyBorder="1" applyAlignment="1">
      <alignment horizontal="center" vertical="center" wrapText="1"/>
    </xf>
    <xf numFmtId="0" fontId="20" fillId="7" borderId="0" xfId="0" applyFont="1" applyFill="1" applyBorder="1" applyAlignment="1">
      <alignment horizontal="center" wrapText="1"/>
    </xf>
    <xf numFmtId="0" fontId="15" fillId="7" borderId="0" xfId="0" applyFont="1" applyFill="1" applyBorder="1" applyAlignment="1">
      <alignment wrapText="1"/>
    </xf>
    <xf numFmtId="0" fontId="0" fillId="0" borderId="0" xfId="0" applyBorder="1" applyAlignment="1">
      <alignment vertical="center" wrapText="1"/>
    </xf>
    <xf numFmtId="9" fontId="0" fillId="0" borderId="0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9" xfId="0" applyBorder="1" applyAlignment="1">
      <alignment vertical="center" wrapText="1"/>
    </xf>
    <xf numFmtId="9" fontId="0" fillId="0" borderId="61" xfId="0" applyNumberFormat="1" applyBorder="1" applyAlignment="1">
      <alignment vertical="center"/>
    </xf>
    <xf numFmtId="9" fontId="0" fillId="0" borderId="62" xfId="0" applyNumberFormat="1" applyBorder="1" applyAlignment="1">
      <alignment vertical="center"/>
    </xf>
    <xf numFmtId="0" fontId="22" fillId="0" borderId="0" xfId="0" applyFont="1" applyFill="1" applyAlignment="1">
      <alignment vertical="center"/>
    </xf>
    <xf numFmtId="0" fontId="0" fillId="0" borderId="0" xfId="0" applyBorder="1" applyAlignment="1"/>
    <xf numFmtId="0" fontId="18" fillId="0" borderId="0" xfId="0" applyFont="1" applyFill="1" applyBorder="1" applyAlignment="1">
      <alignment vertical="center" wrapText="1"/>
    </xf>
    <xf numFmtId="0" fontId="0" fillId="0" borderId="0" xfId="0" applyFill="1" applyBorder="1" applyAlignment="1"/>
    <xf numFmtId="0" fontId="18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center" vertical="center" wrapText="1"/>
    </xf>
    <xf numFmtId="0" fontId="0" fillId="0" borderId="0" xfId="0" applyAlignment="1"/>
    <xf numFmtId="9" fontId="0" fillId="0" borderId="0" xfId="0" applyNumberFormat="1" applyFill="1" applyBorder="1" applyAlignment="1">
      <alignment vertical="center"/>
    </xf>
    <xf numFmtId="9" fontId="0" fillId="0" borderId="59" xfId="0" applyNumberFormat="1" applyBorder="1" applyAlignment="1">
      <alignment vertical="center"/>
    </xf>
    <xf numFmtId="0" fontId="18" fillId="15" borderId="4" xfId="0" applyFont="1" applyFill="1" applyBorder="1" applyAlignment="1">
      <alignment horizontal="center" vertical="center" wrapText="1"/>
    </xf>
    <xf numFmtId="0" fontId="18" fillId="15" borderId="7" xfId="0" applyFont="1" applyFill="1" applyBorder="1" applyAlignment="1">
      <alignment horizontal="center" vertical="center" wrapText="1"/>
    </xf>
    <xf numFmtId="0" fontId="18" fillId="15" borderId="17" xfId="0" applyFont="1" applyFill="1" applyBorder="1" applyAlignment="1">
      <alignment horizontal="center" vertical="center" wrapText="1"/>
    </xf>
    <xf numFmtId="0" fontId="18" fillId="15" borderId="8" xfId="0" applyFont="1" applyFill="1" applyBorder="1" applyAlignment="1">
      <alignment horizontal="center" vertical="center" wrapText="1"/>
    </xf>
    <xf numFmtId="0" fontId="18" fillId="12" borderId="12" xfId="0" applyFont="1" applyFill="1" applyBorder="1" applyAlignment="1">
      <alignment vertical="center" wrapText="1"/>
    </xf>
    <xf numFmtId="0" fontId="17" fillId="7" borderId="0" xfId="0" applyFont="1" applyFill="1" applyBorder="1" applyAlignment="1">
      <alignment horizontal="center" vertical="center" wrapText="1"/>
    </xf>
    <xf numFmtId="0" fontId="18" fillId="6" borderId="12" xfId="0" applyFont="1" applyFill="1" applyBorder="1" applyAlignment="1">
      <alignment vertical="center" wrapText="1"/>
    </xf>
    <xf numFmtId="0" fontId="24" fillId="12" borderId="11" xfId="0" applyFont="1" applyFill="1" applyBorder="1" applyAlignment="1">
      <alignment vertical="center" wrapText="1"/>
    </xf>
    <xf numFmtId="0" fontId="25" fillId="6" borderId="11" xfId="0" applyFont="1" applyFill="1" applyBorder="1" applyAlignment="1">
      <alignment vertical="center" wrapText="1"/>
    </xf>
    <xf numFmtId="0" fontId="18" fillId="12" borderId="11" xfId="0" applyFont="1" applyFill="1" applyBorder="1" applyAlignment="1">
      <alignment horizontal="center" vertical="center" wrapText="1"/>
    </xf>
    <xf numFmtId="0" fontId="18" fillId="6" borderId="11" xfId="0" applyFont="1" applyFill="1" applyBorder="1" applyAlignment="1">
      <alignment horizontal="center" vertical="center" wrapText="1"/>
    </xf>
    <xf numFmtId="0" fontId="18" fillId="12" borderId="17" xfId="0" applyFont="1" applyFill="1" applyBorder="1" applyAlignment="1">
      <alignment horizontal="center" vertical="center" wrapText="1"/>
    </xf>
    <xf numFmtId="0" fontId="19" fillId="9" borderId="29" xfId="0" applyFont="1" applyFill="1" applyBorder="1" applyAlignment="1">
      <alignment horizontal="center" vertical="center"/>
    </xf>
    <xf numFmtId="0" fontId="20" fillId="9" borderId="61" xfId="0" applyFont="1" applyFill="1" applyBorder="1" applyAlignment="1">
      <alignment horizontal="center" wrapText="1"/>
    </xf>
    <xf numFmtId="0" fontId="19" fillId="9" borderId="61" xfId="0" applyFont="1" applyFill="1" applyBorder="1" applyAlignment="1">
      <alignment horizontal="center" vertical="center"/>
    </xf>
    <xf numFmtId="0" fontId="26" fillId="9" borderId="29" xfId="0" applyFont="1" applyFill="1" applyBorder="1" applyAlignment="1">
      <alignment horizontal="center" vertical="center" wrapText="1"/>
    </xf>
    <xf numFmtId="0" fontId="26" fillId="9" borderId="2" xfId="0" applyFont="1" applyFill="1" applyBorder="1" applyAlignment="1">
      <alignment horizontal="center" vertical="center" wrapText="1"/>
    </xf>
    <xf numFmtId="0" fontId="26" fillId="9" borderId="61" xfId="0" applyFont="1" applyFill="1" applyBorder="1" applyAlignment="1">
      <alignment horizontal="center" vertical="center" wrapText="1"/>
    </xf>
    <xf numFmtId="0" fontId="26" fillId="7" borderId="2" xfId="0" applyFont="1" applyFill="1" applyBorder="1" applyAlignment="1">
      <alignment horizontal="center" vertical="center" wrapText="1"/>
    </xf>
    <xf numFmtId="9" fontId="5" fillId="0" borderId="1" xfId="5" applyFont="1" applyFill="1" applyBorder="1" applyAlignment="1">
      <alignment horizontal="center" vertical="center" wrapText="1"/>
    </xf>
    <xf numFmtId="0" fontId="27" fillId="16" borderId="12" xfId="0" applyFont="1" applyFill="1" applyBorder="1" applyAlignment="1">
      <alignment vertical="center"/>
    </xf>
    <xf numFmtId="0" fontId="10" fillId="16" borderId="11" xfId="0" applyFont="1" applyFill="1" applyBorder="1" applyAlignment="1">
      <alignment horizontal="center" vertical="center" wrapText="1"/>
    </xf>
    <xf numFmtId="0" fontId="10" fillId="16" borderId="16" xfId="0" applyFont="1" applyFill="1" applyBorder="1" applyAlignment="1">
      <alignment horizontal="center" vertical="center" wrapText="1"/>
    </xf>
    <xf numFmtId="0" fontId="10" fillId="16" borderId="32" xfId="0" applyFont="1" applyFill="1" applyBorder="1" applyAlignment="1">
      <alignment horizontal="center" vertical="center" wrapText="1"/>
    </xf>
    <xf numFmtId="0" fontId="10" fillId="16" borderId="21" xfId="0" applyFont="1" applyFill="1" applyBorder="1" applyAlignment="1">
      <alignment horizontal="center" vertical="center" wrapText="1"/>
    </xf>
    <xf numFmtId="0" fontId="28" fillId="16" borderId="11" xfId="0" applyFont="1" applyFill="1" applyBorder="1" applyAlignment="1">
      <alignment vertical="center"/>
    </xf>
    <xf numFmtId="0" fontId="10" fillId="16" borderId="21" xfId="0" applyFont="1" applyFill="1" applyBorder="1" applyAlignment="1">
      <alignment horizontal="center" vertical="center" wrapText="1"/>
    </xf>
    <xf numFmtId="0" fontId="18" fillId="12" borderId="17" xfId="0" applyFont="1" applyFill="1" applyBorder="1" applyAlignment="1">
      <alignment horizontal="center" vertical="center" wrapText="1"/>
    </xf>
    <xf numFmtId="9" fontId="0" fillId="0" borderId="29" xfId="5" applyFont="1" applyFill="1" applyBorder="1" applyAlignment="1">
      <alignment horizontal="center" vertical="center"/>
    </xf>
    <xf numFmtId="9" fontId="0" fillId="0" borderId="1" xfId="5" applyFont="1" applyFill="1" applyBorder="1" applyAlignment="1">
      <alignment horizontal="center" vertical="center"/>
    </xf>
    <xf numFmtId="9" fontId="0" fillId="0" borderId="14" xfId="5" applyFont="1" applyFill="1" applyBorder="1" applyAlignment="1">
      <alignment horizontal="center" vertical="center"/>
    </xf>
    <xf numFmtId="9" fontId="23" fillId="0" borderId="29" xfId="5" applyFont="1" applyFill="1" applyBorder="1" applyAlignment="1">
      <alignment horizontal="center" vertical="center" wrapText="1"/>
    </xf>
    <xf numFmtId="9" fontId="23" fillId="0" borderId="1" xfId="5" applyFont="1" applyFill="1" applyBorder="1" applyAlignment="1">
      <alignment horizontal="center" vertical="center" wrapText="1"/>
    </xf>
    <xf numFmtId="9" fontId="23" fillId="0" borderId="14" xfId="5" applyFont="1" applyFill="1" applyBorder="1" applyAlignment="1">
      <alignment horizontal="center" vertical="center" wrapText="1"/>
    </xf>
    <xf numFmtId="0" fontId="15" fillId="9" borderId="29" xfId="0" applyFont="1" applyFill="1" applyBorder="1" applyAlignment="1">
      <alignment horizontal="center" vertical="center" wrapText="1"/>
    </xf>
    <xf numFmtId="0" fontId="20" fillId="7" borderId="2" xfId="0" applyFont="1" applyFill="1" applyBorder="1" applyAlignment="1">
      <alignment horizontal="center" vertical="center" wrapText="1"/>
    </xf>
    <xf numFmtId="0" fontId="20" fillId="7" borderId="2" xfId="0" applyFont="1" applyFill="1" applyBorder="1" applyAlignment="1">
      <alignment horizontal="center" wrapText="1"/>
    </xf>
    <xf numFmtId="0" fontId="15" fillId="7" borderId="2" xfId="0" applyFont="1" applyFill="1" applyBorder="1" applyAlignment="1">
      <alignment horizontal="center" vertical="center" wrapText="1"/>
    </xf>
    <xf numFmtId="0" fontId="20" fillId="9" borderId="29" xfId="0" applyFont="1" applyFill="1" applyBorder="1" applyAlignment="1">
      <alignment horizontal="center" wrapText="1"/>
    </xf>
    <xf numFmtId="0" fontId="15" fillId="9" borderId="61" xfId="0" applyFont="1" applyFill="1" applyBorder="1" applyAlignment="1">
      <alignment horizontal="center" vertical="center" wrapText="1"/>
    </xf>
    <xf numFmtId="0" fontId="15" fillId="9" borderId="2" xfId="0" applyFont="1" applyFill="1" applyBorder="1" applyAlignment="1">
      <alignment horizontal="center" vertical="center" wrapText="1"/>
    </xf>
    <xf numFmtId="0" fontId="10" fillId="16" borderId="16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 applyProtection="1">
      <alignment horizontal="center"/>
    </xf>
    <xf numFmtId="0" fontId="18" fillId="6" borderId="16" xfId="0" applyFont="1" applyFill="1" applyBorder="1" applyAlignment="1">
      <alignment horizontal="center" vertical="center" wrapText="1"/>
    </xf>
    <xf numFmtId="9" fontId="5" fillId="0" borderId="29" xfId="5" applyFont="1" applyFill="1" applyBorder="1" applyAlignment="1">
      <alignment horizontal="center" vertical="center" wrapText="1"/>
    </xf>
    <xf numFmtId="9" fontId="5" fillId="0" borderId="14" xfId="5" applyFont="1" applyFill="1" applyBorder="1" applyAlignment="1">
      <alignment horizontal="center" vertical="center" wrapText="1"/>
    </xf>
    <xf numFmtId="0" fontId="20" fillId="9" borderId="29" xfId="0" applyFont="1" applyFill="1" applyBorder="1" applyAlignment="1">
      <alignment horizontal="justify" vertical="center" wrapText="1"/>
    </xf>
    <xf numFmtId="0" fontId="20" fillId="9" borderId="2" xfId="0" applyFont="1" applyFill="1" applyBorder="1" applyAlignment="1">
      <alignment horizontal="justify" vertical="center" wrapText="1"/>
    </xf>
    <xf numFmtId="0" fontId="20" fillId="9" borderId="61" xfId="0" applyFont="1" applyFill="1" applyBorder="1" applyAlignment="1">
      <alignment horizontal="justify" vertical="center" wrapText="1"/>
    </xf>
    <xf numFmtId="0" fontId="7" fillId="0" borderId="6" xfId="0" applyFont="1" applyBorder="1" applyAlignment="1" applyProtection="1">
      <alignment vertical="center" wrapText="1"/>
    </xf>
    <xf numFmtId="0" fontId="7" fillId="0" borderId="7" xfId="0" applyFont="1" applyBorder="1" applyAlignment="1" applyProtection="1">
      <alignment vertical="center" wrapText="1"/>
    </xf>
    <xf numFmtId="0" fontId="7" fillId="0" borderId="7" xfId="0" applyFont="1" applyBorder="1" applyAlignment="1" applyProtection="1">
      <alignment vertical="center"/>
    </xf>
    <xf numFmtId="0" fontId="8" fillId="0" borderId="7" xfId="0" applyFont="1" applyBorder="1" applyAlignment="1" applyProtection="1">
      <alignment vertical="center"/>
    </xf>
    <xf numFmtId="0" fontId="9" fillId="0" borderId="7" xfId="0" applyFont="1" applyBorder="1" applyAlignment="1" applyProtection="1">
      <alignment vertical="center"/>
    </xf>
    <xf numFmtId="0" fontId="9" fillId="0" borderId="8" xfId="0" applyFont="1" applyBorder="1" applyAlignment="1" applyProtection="1">
      <alignment vertical="center"/>
    </xf>
    <xf numFmtId="0" fontId="6" fillId="2" borderId="6" xfId="0" applyFont="1" applyFill="1" applyBorder="1" applyProtection="1"/>
    <xf numFmtId="0" fontId="6" fillId="2" borderId="7" xfId="0" applyFont="1" applyFill="1" applyBorder="1" applyProtection="1"/>
    <xf numFmtId="0" fontId="6" fillId="2" borderId="8" xfId="0" applyFont="1" applyFill="1" applyBorder="1" applyProtection="1"/>
    <xf numFmtId="0" fontId="17" fillId="9" borderId="0" xfId="0" applyFont="1" applyFill="1" applyBorder="1" applyAlignment="1">
      <alignment vertical="center" wrapText="1"/>
    </xf>
    <xf numFmtId="0" fontId="20" fillId="9" borderId="0" xfId="0" applyFont="1" applyFill="1" applyBorder="1" applyAlignment="1">
      <alignment horizontal="justify" vertical="center" wrapText="1"/>
    </xf>
    <xf numFmtId="0" fontId="26" fillId="9" borderId="0" xfId="0" applyFont="1" applyFill="1" applyBorder="1" applyAlignment="1">
      <alignment horizontal="center" vertical="center" wrapText="1"/>
    </xf>
    <xf numFmtId="0" fontId="30" fillId="9" borderId="0" xfId="0" applyFont="1" applyFill="1" applyBorder="1" applyAlignment="1">
      <alignment horizontal="center" vertical="center" wrapText="1"/>
    </xf>
    <xf numFmtId="0" fontId="31" fillId="9" borderId="0" xfId="0" applyFont="1" applyFill="1" applyBorder="1" applyAlignment="1">
      <alignment horizontal="center" vertical="center" wrapText="1"/>
    </xf>
    <xf numFmtId="0" fontId="31" fillId="9" borderId="0" xfId="0" applyFont="1" applyFill="1" applyBorder="1" applyAlignment="1">
      <alignment horizontal="center" wrapText="1"/>
    </xf>
    <xf numFmtId="0" fontId="32" fillId="9" borderId="0" xfId="0" applyFont="1" applyFill="1" applyBorder="1" applyAlignment="1">
      <alignment horizontal="center"/>
    </xf>
    <xf numFmtId="0" fontId="32" fillId="9" borderId="0" xfId="0" applyFont="1" applyFill="1" applyBorder="1" applyAlignment="1">
      <alignment horizontal="center" vertical="center"/>
    </xf>
    <xf numFmtId="0" fontId="31" fillId="9" borderId="0" xfId="0" applyFont="1" applyFill="1" applyBorder="1" applyAlignment="1">
      <alignment vertical="center" wrapText="1"/>
    </xf>
    <xf numFmtId="0" fontId="33" fillId="2" borderId="0" xfId="0" applyFont="1" applyFill="1"/>
    <xf numFmtId="0" fontId="33" fillId="0" borderId="0" xfId="0" applyFont="1"/>
    <xf numFmtId="0" fontId="26" fillId="7" borderId="0" xfId="0" applyFont="1" applyFill="1" applyBorder="1" applyAlignment="1">
      <alignment horizontal="center" vertical="center" wrapText="1"/>
    </xf>
    <xf numFmtId="0" fontId="15" fillId="7" borderId="0" xfId="0" applyFont="1" applyFill="1" applyBorder="1" applyAlignment="1">
      <alignment vertical="center" wrapText="1"/>
    </xf>
    <xf numFmtId="14" fontId="16" fillId="9" borderId="0" xfId="0" applyNumberFormat="1" applyFont="1" applyFill="1" applyBorder="1" applyAlignment="1">
      <alignment horizontal="center" vertical="center" wrapText="1"/>
    </xf>
    <xf numFmtId="0" fontId="30" fillId="9" borderId="0" xfId="0" applyFont="1" applyFill="1" applyBorder="1" applyAlignment="1">
      <alignment vertical="center" wrapText="1"/>
    </xf>
    <xf numFmtId="0" fontId="20" fillId="9" borderId="34" xfId="0" applyFont="1" applyFill="1" applyBorder="1" applyAlignment="1">
      <alignment horizontal="center" wrapText="1"/>
    </xf>
    <xf numFmtId="0" fontId="20" fillId="9" borderId="30" xfId="0" applyFont="1" applyFill="1" applyBorder="1" applyAlignment="1">
      <alignment horizontal="center" wrapText="1"/>
    </xf>
    <xf numFmtId="0" fontId="20" fillId="9" borderId="65" xfId="0" applyFont="1" applyFill="1" applyBorder="1" applyAlignment="1">
      <alignment horizontal="center" wrapText="1"/>
    </xf>
    <xf numFmtId="0" fontId="20" fillId="9" borderId="62" xfId="0" applyFont="1" applyFill="1" applyBorder="1" applyAlignment="1">
      <alignment horizontal="center" wrapText="1"/>
    </xf>
    <xf numFmtId="0" fontId="34" fillId="7" borderId="0" xfId="0" applyFont="1" applyFill="1" applyBorder="1" applyAlignment="1">
      <alignment horizontal="center" vertical="center" wrapText="1"/>
    </xf>
    <xf numFmtId="0" fontId="35" fillId="7" borderId="0" xfId="0" applyFont="1" applyFill="1" applyBorder="1" applyAlignment="1">
      <alignment horizontal="center" vertical="center" wrapText="1"/>
    </xf>
    <xf numFmtId="0" fontId="35" fillId="7" borderId="0" xfId="0" applyFont="1" applyFill="1" applyBorder="1" applyAlignment="1">
      <alignment horizontal="center" wrapText="1"/>
    </xf>
    <xf numFmtId="0" fontId="35" fillId="7" borderId="0" xfId="0" applyFont="1" applyFill="1" applyBorder="1" applyAlignment="1">
      <alignment wrapText="1"/>
    </xf>
    <xf numFmtId="0" fontId="36" fillId="2" borderId="0" xfId="0" applyFont="1" applyFill="1"/>
    <xf numFmtId="0" fontId="36" fillId="0" borderId="0" xfId="0" applyFont="1"/>
    <xf numFmtId="0" fontId="15" fillId="7" borderId="49" xfId="0" applyFont="1" applyFill="1" applyBorder="1" applyAlignment="1">
      <alignment vertical="center" wrapText="1"/>
    </xf>
    <xf numFmtId="0" fontId="20" fillId="7" borderId="29" xfId="0" applyFont="1" applyFill="1" applyBorder="1" applyAlignment="1">
      <alignment horizontal="center" wrapText="1"/>
    </xf>
    <xf numFmtId="0" fontId="26" fillId="7" borderId="29" xfId="0" applyFont="1" applyFill="1" applyBorder="1" applyAlignment="1">
      <alignment horizontal="center" vertical="center" wrapText="1"/>
    </xf>
    <xf numFmtId="0" fontId="15" fillId="7" borderId="29" xfId="0" applyFont="1" applyFill="1" applyBorder="1" applyAlignment="1">
      <alignment horizontal="center" vertical="center" wrapText="1"/>
    </xf>
    <xf numFmtId="0" fontId="20" fillId="7" borderId="30" xfId="0" applyFont="1" applyFill="1" applyBorder="1" applyAlignment="1">
      <alignment horizontal="center" wrapText="1"/>
    </xf>
    <xf numFmtId="0" fontId="20" fillId="7" borderId="65" xfId="0" applyFont="1" applyFill="1" applyBorder="1" applyAlignment="1">
      <alignment horizontal="center" wrapText="1"/>
    </xf>
    <xf numFmtId="0" fontId="20" fillId="7" borderId="61" xfId="0" applyFont="1" applyFill="1" applyBorder="1" applyAlignment="1">
      <alignment horizontal="center" wrapText="1"/>
    </xf>
    <xf numFmtId="0" fontId="26" fillId="7" borderId="61" xfId="0" applyFont="1" applyFill="1" applyBorder="1" applyAlignment="1">
      <alignment horizontal="center" vertical="center" wrapText="1"/>
    </xf>
    <xf numFmtId="0" fontId="15" fillId="7" borderId="61" xfId="0" applyFont="1" applyFill="1" applyBorder="1" applyAlignment="1">
      <alignment horizontal="center" vertical="center" wrapText="1"/>
    </xf>
    <xf numFmtId="0" fontId="20" fillId="7" borderId="62" xfId="0" applyFont="1" applyFill="1" applyBorder="1" applyAlignment="1">
      <alignment horizontal="center" wrapText="1"/>
    </xf>
    <xf numFmtId="0" fontId="15" fillId="7" borderId="42" xfId="0" applyFont="1" applyFill="1" applyBorder="1" applyAlignment="1">
      <alignment vertical="center" wrapText="1"/>
    </xf>
    <xf numFmtId="0" fontId="35" fillId="7" borderId="40" xfId="0" applyFont="1" applyFill="1" applyBorder="1" applyAlignment="1">
      <alignment wrapText="1"/>
    </xf>
    <xf numFmtId="0" fontId="15" fillId="7" borderId="40" xfId="0" applyFont="1" applyFill="1" applyBorder="1" applyAlignment="1">
      <alignment wrapText="1"/>
    </xf>
    <xf numFmtId="0" fontId="16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wrapText="1"/>
    </xf>
    <xf numFmtId="0" fontId="34" fillId="0" borderId="0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wrapText="1"/>
    </xf>
    <xf numFmtId="14" fontId="16" fillId="0" borderId="54" xfId="0" applyNumberFormat="1" applyFont="1" applyFill="1" applyBorder="1" applyAlignment="1">
      <alignment horizontal="center" vertical="center" wrapText="1"/>
    </xf>
    <xf numFmtId="0" fontId="34" fillId="0" borderId="54" xfId="0" applyFont="1" applyFill="1" applyBorder="1" applyAlignment="1">
      <alignment horizontal="center" vertical="center" wrapText="1"/>
    </xf>
    <xf numFmtId="0" fontId="17" fillId="0" borderId="54" xfId="0" applyFont="1" applyFill="1" applyBorder="1" applyAlignment="1">
      <alignment horizontal="center" vertical="center" wrapText="1"/>
    </xf>
    <xf numFmtId="0" fontId="18" fillId="6" borderId="21" xfId="0" applyFont="1" applyFill="1" applyBorder="1" applyAlignment="1">
      <alignment horizontal="center" vertical="center" wrapText="1"/>
    </xf>
    <xf numFmtId="0" fontId="20" fillId="7" borderId="29" xfId="0" applyFont="1" applyFill="1" applyBorder="1" applyAlignment="1">
      <alignment horizontal="center" vertical="center" wrapText="1"/>
    </xf>
    <xf numFmtId="0" fontId="20" fillId="7" borderId="61" xfId="0" applyFont="1" applyFill="1" applyBorder="1" applyAlignment="1">
      <alignment horizontal="center" vertical="center" wrapText="1"/>
    </xf>
    <xf numFmtId="0" fontId="11" fillId="0" borderId="44" xfId="0" applyFont="1" applyBorder="1" applyAlignment="1" applyProtection="1">
      <alignment vertical="center"/>
    </xf>
    <xf numFmtId="0" fontId="11" fillId="0" borderId="41" xfId="0" applyFont="1" applyBorder="1" applyAlignment="1" applyProtection="1">
      <alignment vertical="center"/>
    </xf>
    <xf numFmtId="0" fontId="11" fillId="0" borderId="45" xfId="0" applyFont="1" applyBorder="1" applyAlignment="1" applyProtection="1">
      <alignment vertical="center" wrapText="1"/>
    </xf>
    <xf numFmtId="0" fontId="11" fillId="0" borderId="48" xfId="0" applyFont="1" applyBorder="1" applyAlignment="1" applyProtection="1">
      <alignment vertical="center"/>
    </xf>
    <xf numFmtId="0" fontId="11" fillId="0" borderId="1" xfId="0" applyFont="1" applyBorder="1" applyAlignment="1" applyProtection="1">
      <alignment horizontal="center" vertical="center" wrapText="1"/>
    </xf>
    <xf numFmtId="0" fontId="11" fillId="0" borderId="29" xfId="0" applyFont="1" applyBorder="1" applyAlignment="1" applyProtection="1">
      <alignment horizontal="center" vertical="center" wrapText="1"/>
    </xf>
    <xf numFmtId="0" fontId="39" fillId="2" borderId="0" xfId="0" applyFont="1" applyFill="1"/>
    <xf numFmtId="0" fontId="39" fillId="0" borderId="0" xfId="0" applyFont="1"/>
    <xf numFmtId="0" fontId="39" fillId="0" borderId="1" xfId="0" applyFont="1" applyBorder="1" applyAlignment="1" applyProtection="1">
      <alignment horizontal="center"/>
    </xf>
    <xf numFmtId="0" fontId="39" fillId="0" borderId="14" xfId="0" applyFont="1" applyBorder="1" applyAlignment="1" applyProtection="1">
      <alignment horizontal="center"/>
    </xf>
    <xf numFmtId="0" fontId="43" fillId="13" borderId="1" xfId="3" applyFont="1" applyFill="1" applyBorder="1" applyAlignment="1" applyProtection="1">
      <alignment horizontal="center" vertical="center" wrapText="1"/>
    </xf>
    <xf numFmtId="2" fontId="43" fillId="13" borderId="1" xfId="3" applyNumberFormat="1" applyFont="1" applyFill="1" applyBorder="1" applyAlignment="1" applyProtection="1">
      <alignment horizontal="center" vertical="center" wrapText="1"/>
    </xf>
    <xf numFmtId="0" fontId="42" fillId="0" borderId="1" xfId="0" applyFont="1" applyFill="1" applyBorder="1" applyAlignment="1" applyProtection="1">
      <alignment horizontal="center" vertical="center"/>
    </xf>
    <xf numFmtId="0" fontId="41" fillId="0" borderId="1" xfId="0" applyFont="1" applyFill="1" applyBorder="1" applyAlignment="1" applyProtection="1">
      <alignment horizontal="center" vertical="center"/>
    </xf>
    <xf numFmtId="0" fontId="42" fillId="0" borderId="1" xfId="0" applyFont="1" applyFill="1" applyBorder="1" applyAlignment="1" applyProtection="1">
      <alignment horizontal="center" vertical="center"/>
      <protection locked="0"/>
    </xf>
    <xf numFmtId="0" fontId="42" fillId="0" borderId="1" xfId="0" applyFont="1" applyFill="1" applyBorder="1" applyAlignment="1" applyProtection="1">
      <alignment horizontal="center" vertical="center" wrapText="1"/>
      <protection locked="0"/>
    </xf>
    <xf numFmtId="0" fontId="42" fillId="0" borderId="1" xfId="0" applyFont="1" applyFill="1" applyBorder="1" applyAlignment="1" applyProtection="1">
      <alignment horizontal="center" vertical="center" wrapText="1"/>
      <protection locked="0"/>
    </xf>
    <xf numFmtId="0" fontId="42" fillId="2" borderId="0" xfId="0" applyFont="1" applyFill="1" applyProtection="1"/>
    <xf numFmtId="0" fontId="42" fillId="13" borderId="1" xfId="0" applyFont="1" applyFill="1" applyBorder="1" applyAlignment="1" applyProtection="1">
      <alignment horizontal="center" vertical="center"/>
      <protection locked="0"/>
    </xf>
    <xf numFmtId="0" fontId="42" fillId="0" borderId="1" xfId="0" applyFont="1" applyFill="1" applyBorder="1" applyAlignment="1" applyProtection="1">
      <alignment horizontal="justify" vertical="center" wrapText="1"/>
      <protection locked="0"/>
    </xf>
    <xf numFmtId="0" fontId="43" fillId="0" borderId="1" xfId="0" applyFont="1" applyFill="1" applyBorder="1" applyAlignment="1" applyProtection="1">
      <alignment horizontal="justify" vertical="center" wrapText="1"/>
      <protection locked="0"/>
    </xf>
    <xf numFmtId="0" fontId="42" fillId="0" borderId="1" xfId="0" applyFont="1" applyFill="1" applyBorder="1" applyAlignment="1" applyProtection="1">
      <alignment horizontal="center" vertical="center"/>
    </xf>
    <xf numFmtId="0" fontId="41" fillId="0" borderId="1" xfId="0" applyFont="1" applyFill="1" applyBorder="1" applyAlignment="1" applyProtection="1">
      <alignment horizontal="center" vertical="center"/>
    </xf>
    <xf numFmtId="0" fontId="42" fillId="0" borderId="1" xfId="0" applyFont="1" applyFill="1" applyBorder="1" applyAlignment="1" applyProtection="1">
      <alignment horizontal="center" vertical="center"/>
      <protection locked="0"/>
    </xf>
    <xf numFmtId="0" fontId="42" fillId="0" borderId="1" xfId="0" applyFont="1" applyFill="1" applyBorder="1" applyAlignment="1" applyProtection="1">
      <alignment horizontal="center" vertical="center" wrapText="1"/>
      <protection locked="0"/>
    </xf>
    <xf numFmtId="0" fontId="42" fillId="0" borderId="22" xfId="0" applyFont="1" applyFill="1" applyBorder="1" applyAlignment="1" applyProtection="1">
      <alignment horizontal="justify" vertical="center" wrapText="1"/>
      <protection locked="0"/>
    </xf>
    <xf numFmtId="0" fontId="42" fillId="0" borderId="19" xfId="0" applyFont="1" applyFill="1" applyBorder="1" applyAlignment="1" applyProtection="1">
      <alignment horizontal="justify" vertical="center" wrapText="1"/>
      <protection locked="0"/>
    </xf>
    <xf numFmtId="0" fontId="42" fillId="0" borderId="2" xfId="0" applyFont="1" applyFill="1" applyBorder="1" applyAlignment="1" applyProtection="1">
      <alignment horizontal="justify" vertical="center" wrapText="1"/>
      <protection locked="0"/>
    </xf>
    <xf numFmtId="0" fontId="42" fillId="0" borderId="1" xfId="0" applyFont="1" applyFill="1" applyBorder="1" applyAlignment="1" applyProtection="1">
      <alignment horizontal="justify" vertical="center" wrapText="1"/>
      <protection locked="0"/>
    </xf>
    <xf numFmtId="0" fontId="41" fillId="0" borderId="1" xfId="0" applyFont="1" applyFill="1" applyBorder="1" applyAlignment="1" applyProtection="1">
      <alignment horizontal="justify" vertical="center"/>
      <protection locked="0"/>
    </xf>
    <xf numFmtId="0" fontId="42" fillId="0" borderId="1" xfId="0" applyFont="1" applyFill="1" applyBorder="1" applyAlignment="1" applyProtection="1">
      <alignment horizontal="justify" vertical="center"/>
      <protection locked="0"/>
    </xf>
    <xf numFmtId="0" fontId="45" fillId="10" borderId="1" xfId="3" applyFont="1" applyFill="1" applyBorder="1" applyAlignment="1" applyProtection="1">
      <alignment horizontal="center" vertical="center" wrapText="1"/>
    </xf>
    <xf numFmtId="0" fontId="45" fillId="11" borderId="1" xfId="3" applyFont="1" applyFill="1" applyBorder="1" applyAlignment="1" applyProtection="1">
      <alignment horizontal="center" vertical="center" wrapText="1"/>
    </xf>
    <xf numFmtId="0" fontId="46" fillId="10" borderId="1" xfId="3" applyFont="1" applyFill="1" applyBorder="1" applyAlignment="1" applyProtection="1">
      <alignment horizontal="center" vertical="center" wrapText="1"/>
    </xf>
    <xf numFmtId="0" fontId="45" fillId="11" borderId="22" xfId="3" applyFont="1" applyFill="1" applyBorder="1" applyAlignment="1" applyProtection="1">
      <alignment horizontal="center" vertical="center" wrapText="1"/>
    </xf>
    <xf numFmtId="0" fontId="47" fillId="8" borderId="48" xfId="4" applyFont="1" applyFill="1" applyBorder="1" applyAlignment="1" applyProtection="1">
      <alignment horizontal="center" vertical="center"/>
    </xf>
    <xf numFmtId="0" fontId="47" fillId="8" borderId="48" xfId="4" applyFont="1" applyFill="1" applyBorder="1" applyAlignment="1" applyProtection="1">
      <alignment vertical="center"/>
    </xf>
    <xf numFmtId="0" fontId="47" fillId="8" borderId="53" xfId="4" applyFont="1" applyFill="1" applyBorder="1" applyAlignment="1" applyProtection="1">
      <alignment vertical="center"/>
    </xf>
    <xf numFmtId="0" fontId="48" fillId="0" borderId="16" xfId="0" applyFont="1" applyBorder="1" applyAlignment="1">
      <alignment horizontal="left" vertical="center" wrapText="1"/>
    </xf>
    <xf numFmtId="0" fontId="48" fillId="0" borderId="57" xfId="0" applyFont="1" applyBorder="1" applyAlignment="1">
      <alignment horizontal="left" vertical="center" wrapText="1"/>
    </xf>
    <xf numFmtId="0" fontId="48" fillId="0" borderId="56" xfId="0" applyFont="1" applyBorder="1" applyAlignment="1">
      <alignment horizontal="left" vertical="center"/>
    </xf>
    <xf numFmtId="0" fontId="43" fillId="2" borderId="54" xfId="0" applyFont="1" applyFill="1" applyBorder="1" applyAlignment="1" applyProtection="1">
      <alignment vertical="center" wrapText="1"/>
    </xf>
    <xf numFmtId="0" fontId="48" fillId="0" borderId="28" xfId="0" applyFont="1" applyBorder="1" applyAlignment="1">
      <alignment horizontal="center" vertical="center"/>
    </xf>
    <xf numFmtId="0" fontId="48" fillId="0" borderId="29" xfId="0" applyFont="1" applyBorder="1" applyAlignment="1">
      <alignment horizontal="center" vertical="center"/>
    </xf>
    <xf numFmtId="0" fontId="41" fillId="0" borderId="29" xfId="0" applyFont="1" applyBorder="1" applyAlignment="1" applyProtection="1">
      <alignment horizontal="left" vertical="center"/>
    </xf>
    <xf numFmtId="0" fontId="41" fillId="0" borderId="18" xfId="0" applyFont="1" applyBorder="1" applyAlignment="1" applyProtection="1">
      <alignment horizontal="left" vertical="center"/>
    </xf>
    <xf numFmtId="0" fontId="41" fillId="0" borderId="41" xfId="0" applyFont="1" applyBorder="1" applyAlignment="1" applyProtection="1">
      <alignment horizontal="left" vertical="center"/>
    </xf>
    <xf numFmtId="0" fontId="41" fillId="0" borderId="34" xfId="0" applyFont="1" applyBorder="1" applyAlignment="1" applyProtection="1">
      <alignment horizontal="left" vertical="center"/>
    </xf>
    <xf numFmtId="0" fontId="48" fillId="0" borderId="14" xfId="0" applyFont="1" applyBorder="1" applyAlignment="1">
      <alignment horizontal="center" vertical="center"/>
    </xf>
    <xf numFmtId="0" fontId="47" fillId="8" borderId="4" xfId="4" applyFont="1" applyFill="1" applyBorder="1" applyAlignment="1" applyProtection="1">
      <alignment horizontal="center" vertical="center"/>
    </xf>
    <xf numFmtId="0" fontId="44" fillId="10" borderId="66" xfId="2" applyFont="1" applyFill="1" applyBorder="1" applyAlignment="1" applyProtection="1">
      <alignment horizontal="center" vertical="center" wrapText="1"/>
    </xf>
    <xf numFmtId="0" fontId="44" fillId="10" borderId="26" xfId="2" applyFont="1" applyFill="1" applyBorder="1" applyAlignment="1" applyProtection="1">
      <alignment horizontal="center" vertical="center" wrapText="1"/>
    </xf>
    <xf numFmtId="0" fontId="44" fillId="10" borderId="2" xfId="2" applyFont="1" applyFill="1" applyBorder="1" applyAlignment="1" applyProtection="1">
      <alignment horizontal="center" vertical="center" wrapText="1"/>
    </xf>
    <xf numFmtId="0" fontId="44" fillId="10" borderId="1" xfId="2" applyFont="1" applyFill="1" applyBorder="1" applyAlignment="1" applyProtection="1">
      <alignment horizontal="center" vertical="center" wrapText="1"/>
    </xf>
    <xf numFmtId="0" fontId="44" fillId="10" borderId="37" xfId="2" applyFont="1" applyFill="1" applyBorder="1" applyAlignment="1" applyProtection="1">
      <alignment horizontal="center" vertical="center" wrapText="1"/>
    </xf>
    <xf numFmtId="0" fontId="44" fillId="10" borderId="18" xfId="2" applyFont="1" applyFill="1" applyBorder="1" applyAlignment="1" applyProtection="1">
      <alignment horizontal="center" vertical="center" wrapText="1"/>
    </xf>
    <xf numFmtId="0" fontId="47" fillId="8" borderId="10" xfId="4" applyFont="1" applyFill="1" applyBorder="1" applyAlignment="1" applyProtection="1">
      <alignment horizontal="center" vertical="center"/>
    </xf>
    <xf numFmtId="0" fontId="47" fillId="8" borderId="11" xfId="4" applyFont="1" applyFill="1" applyBorder="1" applyAlignment="1" applyProtection="1">
      <alignment horizontal="center" vertical="center"/>
    </xf>
    <xf numFmtId="0" fontId="47" fillId="8" borderId="12" xfId="4" applyFont="1" applyFill="1" applyBorder="1" applyAlignment="1" applyProtection="1">
      <alignment horizontal="center" vertical="center"/>
    </xf>
    <xf numFmtId="0" fontId="37" fillId="8" borderId="55" xfId="4" applyFont="1" applyFill="1" applyBorder="1" applyAlignment="1" applyProtection="1">
      <alignment horizontal="center" vertical="center"/>
    </xf>
    <xf numFmtId="0" fontId="37" fillId="8" borderId="56" xfId="4" applyFont="1" applyFill="1" applyBorder="1" applyAlignment="1" applyProtection="1">
      <alignment horizontal="center" vertical="center"/>
    </xf>
    <xf numFmtId="0" fontId="46" fillId="10" borderId="18" xfId="3" applyFont="1" applyFill="1" applyBorder="1" applyAlignment="1" applyProtection="1">
      <alignment horizontal="center" vertical="center" wrapText="1"/>
    </xf>
    <xf numFmtId="0" fontId="46" fillId="10" borderId="41" xfId="3" applyFont="1" applyFill="1" applyBorder="1" applyAlignment="1" applyProtection="1">
      <alignment horizontal="center" vertical="center" wrapText="1"/>
    </xf>
    <xf numFmtId="0" fontId="46" fillId="10" borderId="34" xfId="3" applyFont="1" applyFill="1" applyBorder="1" applyAlignment="1" applyProtection="1">
      <alignment horizontal="center" vertical="center" wrapText="1"/>
    </xf>
    <xf numFmtId="0" fontId="29" fillId="2" borderId="63" xfId="0" applyFont="1" applyFill="1" applyBorder="1" applyAlignment="1" applyProtection="1">
      <alignment horizontal="center" vertical="center" wrapText="1"/>
    </xf>
    <xf numFmtId="0" fontId="29" fillId="2" borderId="3" xfId="0" applyFont="1" applyFill="1" applyBorder="1" applyAlignment="1" applyProtection="1">
      <alignment horizontal="center" vertical="center" wrapText="1"/>
    </xf>
    <xf numFmtId="0" fontId="29" fillId="2" borderId="9" xfId="0" applyFont="1" applyFill="1" applyBorder="1" applyAlignment="1" applyProtection="1">
      <alignment horizontal="center" vertical="center" wrapText="1"/>
    </xf>
    <xf numFmtId="0" fontId="40" fillId="0" borderId="6" xfId="0" applyFont="1" applyBorder="1" applyAlignment="1" applyProtection="1">
      <alignment horizontal="center" vertical="center" wrapText="1"/>
    </xf>
    <xf numFmtId="0" fontId="40" fillId="0" borderId="7" xfId="0" applyFont="1" applyBorder="1" applyAlignment="1" applyProtection="1">
      <alignment horizontal="center" vertical="center" wrapText="1"/>
    </xf>
    <xf numFmtId="0" fontId="48" fillId="0" borderId="16" xfId="0" applyFont="1" applyBorder="1" applyAlignment="1">
      <alignment horizontal="center" vertical="center"/>
    </xf>
    <xf numFmtId="0" fontId="48" fillId="0" borderId="17" xfId="0" applyFont="1" applyBorder="1" applyAlignment="1">
      <alignment horizontal="center" vertical="center"/>
    </xf>
    <xf numFmtId="0" fontId="48" fillId="0" borderId="38" xfId="0" applyFont="1" applyBorder="1" applyAlignment="1">
      <alignment horizontal="center" vertical="center"/>
    </xf>
    <xf numFmtId="0" fontId="48" fillId="0" borderId="39" xfId="0" applyFont="1" applyBorder="1" applyAlignment="1">
      <alignment horizontal="center" vertical="center"/>
    </xf>
    <xf numFmtId="0" fontId="48" fillId="0" borderId="40" xfId="0" applyFont="1" applyBorder="1" applyAlignment="1">
      <alignment horizontal="center" vertical="center"/>
    </xf>
    <xf numFmtId="0" fontId="48" fillId="0" borderId="5" xfId="0" applyFont="1" applyBorder="1" applyAlignment="1">
      <alignment horizontal="center" vertical="center"/>
    </xf>
    <xf numFmtId="0" fontId="48" fillId="0" borderId="0" xfId="0" applyFont="1" applyBorder="1" applyAlignment="1">
      <alignment horizontal="center" vertical="center"/>
    </xf>
    <xf numFmtId="0" fontId="48" fillId="0" borderId="42" xfId="0" applyFont="1" applyBorder="1" applyAlignment="1">
      <alignment horizontal="center" vertical="center"/>
    </xf>
    <xf numFmtId="0" fontId="48" fillId="0" borderId="6" xfId="0" applyFont="1" applyBorder="1" applyAlignment="1">
      <alignment horizontal="center" vertical="center"/>
    </xf>
    <xf numFmtId="0" fontId="48" fillId="0" borderId="7" xfId="0" applyFont="1" applyBorder="1" applyAlignment="1">
      <alignment horizontal="center" vertical="center"/>
    </xf>
    <xf numFmtId="0" fontId="48" fillId="0" borderId="43" xfId="0" applyFont="1" applyBorder="1" applyAlignment="1">
      <alignment horizontal="center" vertical="center"/>
    </xf>
    <xf numFmtId="0" fontId="47" fillId="8" borderId="52" xfId="4" applyFont="1" applyFill="1" applyBorder="1" applyAlignment="1" applyProtection="1">
      <alignment horizontal="center" vertical="center"/>
    </xf>
    <xf numFmtId="0" fontId="47" fillId="8" borderId="48" xfId="4" applyFont="1" applyFill="1" applyBorder="1" applyAlignment="1" applyProtection="1">
      <alignment horizontal="center" vertical="center"/>
    </xf>
    <xf numFmtId="0" fontId="47" fillId="8" borderId="53" xfId="4" applyFont="1" applyFill="1" applyBorder="1" applyAlignment="1" applyProtection="1">
      <alignment horizontal="center" vertical="center"/>
    </xf>
    <xf numFmtId="0" fontId="42" fillId="0" borderId="1" xfId="0" applyFont="1" applyFill="1" applyBorder="1" applyAlignment="1" applyProtection="1">
      <alignment horizontal="justify" vertical="center" wrapText="1"/>
      <protection locked="0"/>
    </xf>
    <xf numFmtId="0" fontId="42" fillId="0" borderId="1" xfId="0" applyFont="1" applyFill="1" applyBorder="1" applyAlignment="1" applyProtection="1">
      <alignment horizontal="center" vertical="center"/>
      <protection locked="0"/>
    </xf>
    <xf numFmtId="0" fontId="42" fillId="0" borderId="1" xfId="0" applyFont="1" applyFill="1" applyBorder="1" applyAlignment="1" applyProtection="1">
      <alignment horizontal="center" vertical="center"/>
      <protection locked="0" hidden="1"/>
    </xf>
    <xf numFmtId="0" fontId="41" fillId="0" borderId="1" xfId="0" applyFont="1" applyFill="1" applyBorder="1" applyAlignment="1" applyProtection="1">
      <alignment horizontal="center" vertical="center" wrapText="1"/>
      <protection locked="0"/>
    </xf>
    <xf numFmtId="0" fontId="42" fillId="0" borderId="1" xfId="0" applyFont="1" applyFill="1" applyBorder="1" applyAlignment="1" applyProtection="1">
      <alignment horizontal="center" vertical="center"/>
    </xf>
    <xf numFmtId="0" fontId="41" fillId="0" borderId="1" xfId="0" applyFont="1" applyFill="1" applyBorder="1" applyAlignment="1" applyProtection="1">
      <alignment horizontal="center" vertical="center"/>
    </xf>
    <xf numFmtId="0" fontId="42" fillId="0" borderId="22" xfId="0" applyFont="1" applyFill="1" applyBorder="1" applyAlignment="1" applyProtection="1">
      <alignment horizontal="justify" vertical="center" wrapText="1"/>
      <protection locked="0"/>
    </xf>
    <xf numFmtId="0" fontId="42" fillId="0" borderId="19" xfId="0" applyFont="1" applyFill="1" applyBorder="1" applyAlignment="1" applyProtection="1">
      <alignment horizontal="justify" vertical="center" wrapText="1"/>
      <protection locked="0"/>
    </xf>
    <xf numFmtId="0" fontId="42" fillId="0" borderId="2" xfId="0" applyFont="1" applyFill="1" applyBorder="1" applyAlignment="1" applyProtection="1">
      <alignment horizontal="justify" vertical="center" wrapText="1"/>
      <protection locked="0"/>
    </xf>
    <xf numFmtId="1" fontId="44" fillId="13" borderId="1" xfId="3" applyNumberFormat="1" applyFont="1" applyFill="1" applyBorder="1" applyAlignment="1" applyProtection="1">
      <alignment horizontal="center" vertical="center" wrapText="1"/>
    </xf>
    <xf numFmtId="0" fontId="41" fillId="13" borderId="1" xfId="0" applyFont="1" applyFill="1" applyBorder="1" applyAlignment="1" applyProtection="1">
      <alignment horizontal="center" vertical="center"/>
      <protection locked="0"/>
    </xf>
    <xf numFmtId="0" fontId="42" fillId="13" borderId="1" xfId="0" applyFont="1" applyFill="1" applyBorder="1" applyAlignment="1" applyProtection="1">
      <alignment horizontal="center" vertical="center"/>
    </xf>
    <xf numFmtId="0" fontId="41" fillId="0" borderId="68" xfId="0" applyFont="1" applyBorder="1" applyAlignment="1" applyProtection="1">
      <alignment horizontal="left" vertical="center"/>
    </xf>
    <xf numFmtId="0" fontId="41" fillId="0" borderId="39" xfId="0" applyFont="1" applyBorder="1" applyAlignment="1" applyProtection="1">
      <alignment horizontal="left" vertical="center"/>
    </xf>
    <xf numFmtId="0" fontId="41" fillId="0" borderId="40" xfId="0" applyFont="1" applyBorder="1" applyAlignment="1" applyProtection="1">
      <alignment horizontal="left" vertical="center"/>
    </xf>
    <xf numFmtId="0" fontId="41" fillId="0" borderId="37" xfId="0" applyFont="1" applyBorder="1" applyAlignment="1" applyProtection="1">
      <alignment horizontal="left" vertical="center"/>
    </xf>
    <xf numFmtId="0" fontId="41" fillId="0" borderId="48" xfId="0" applyFont="1" applyBorder="1" applyAlignment="1" applyProtection="1">
      <alignment horizontal="left" vertical="center"/>
    </xf>
    <xf numFmtId="0" fontId="41" fillId="0" borderId="49" xfId="0" applyFont="1" applyBorder="1" applyAlignment="1" applyProtection="1">
      <alignment horizontal="left" vertical="center"/>
    </xf>
    <xf numFmtId="0" fontId="43" fillId="0" borderId="22" xfId="0" applyFont="1" applyFill="1" applyBorder="1" applyAlignment="1" applyProtection="1">
      <alignment horizontal="justify" vertical="center" wrapText="1"/>
      <protection locked="0"/>
    </xf>
    <xf numFmtId="0" fontId="43" fillId="0" borderId="19" xfId="0" applyFont="1" applyFill="1" applyBorder="1" applyAlignment="1" applyProtection="1">
      <alignment horizontal="justify" vertical="center" wrapText="1"/>
      <protection locked="0"/>
    </xf>
    <xf numFmtId="0" fontId="43" fillId="0" borderId="2" xfId="0" applyFont="1" applyFill="1" applyBorder="1" applyAlignment="1" applyProtection="1">
      <alignment horizontal="justify" vertical="center" wrapText="1"/>
      <protection locked="0"/>
    </xf>
    <xf numFmtId="0" fontId="42" fillId="0" borderId="22" xfId="0" applyFont="1" applyFill="1" applyBorder="1" applyAlignment="1" applyProtection="1">
      <alignment horizontal="center" vertical="center" wrapText="1"/>
      <protection locked="0"/>
    </xf>
    <xf numFmtId="0" fontId="42" fillId="0" borderId="19" xfId="0" applyFont="1" applyFill="1" applyBorder="1" applyAlignment="1" applyProtection="1">
      <alignment horizontal="center" vertical="center" wrapText="1"/>
      <protection locked="0"/>
    </xf>
    <xf numFmtId="0" fontId="42" fillId="0" borderId="2" xfId="0" applyFont="1" applyFill="1" applyBorder="1" applyAlignment="1" applyProtection="1">
      <alignment horizontal="center" vertical="center" wrapText="1"/>
      <protection locked="0"/>
    </xf>
    <xf numFmtId="0" fontId="42" fillId="0" borderId="1" xfId="0" applyFont="1" applyFill="1" applyBorder="1" applyAlignment="1" applyProtection="1">
      <alignment horizontal="center" vertical="center" wrapText="1"/>
      <protection locked="0"/>
    </xf>
    <xf numFmtId="0" fontId="47" fillId="8" borderId="46" xfId="4" applyFont="1" applyFill="1" applyBorder="1" applyAlignment="1" applyProtection="1">
      <alignment horizontal="center" vertical="center"/>
    </xf>
    <xf numFmtId="0" fontId="47" fillId="8" borderId="44" xfId="4" applyFont="1" applyFill="1" applyBorder="1" applyAlignment="1" applyProtection="1">
      <alignment horizontal="center" vertical="center"/>
    </xf>
    <xf numFmtId="0" fontId="47" fillId="8" borderId="51" xfId="4" applyFont="1" applyFill="1" applyBorder="1" applyAlignment="1" applyProtection="1">
      <alignment horizontal="center" vertical="center"/>
    </xf>
    <xf numFmtId="0" fontId="43" fillId="2" borderId="54" xfId="0" applyFont="1" applyFill="1" applyBorder="1" applyAlignment="1" applyProtection="1">
      <alignment horizontal="center" vertical="center" wrapText="1"/>
    </xf>
    <xf numFmtId="0" fontId="20" fillId="9" borderId="1" xfId="0" applyFont="1" applyFill="1" applyBorder="1" applyAlignment="1">
      <alignment horizontal="center" wrapText="1"/>
    </xf>
    <xf numFmtId="0" fontId="20" fillId="7" borderId="2" xfId="0" applyFont="1" applyFill="1" applyBorder="1" applyAlignment="1">
      <alignment horizontal="center" vertical="center" wrapText="1"/>
    </xf>
    <xf numFmtId="0" fontId="20" fillId="7" borderId="1" xfId="0" applyFont="1" applyFill="1" applyBorder="1" applyAlignment="1">
      <alignment horizontal="center" vertical="center" wrapText="1"/>
    </xf>
    <xf numFmtId="0" fontId="20" fillId="7" borderId="14" xfId="0" applyFont="1" applyFill="1" applyBorder="1" applyAlignment="1">
      <alignment horizontal="center" vertical="center" wrapText="1"/>
    </xf>
    <xf numFmtId="0" fontId="20" fillId="7" borderId="29" xfId="0" applyFont="1" applyFill="1" applyBorder="1" applyAlignment="1">
      <alignment horizontal="center" vertical="center" wrapText="1"/>
    </xf>
    <xf numFmtId="0" fontId="20" fillId="7" borderId="2" xfId="0" applyFont="1" applyFill="1" applyBorder="1" applyAlignment="1">
      <alignment horizontal="center" wrapText="1"/>
    </xf>
    <xf numFmtId="0" fontId="20" fillId="7" borderId="1" xfId="0" applyFont="1" applyFill="1" applyBorder="1" applyAlignment="1">
      <alignment horizontal="center" wrapText="1"/>
    </xf>
    <xf numFmtId="0" fontId="20" fillId="7" borderId="14" xfId="0" applyFont="1" applyFill="1" applyBorder="1" applyAlignment="1">
      <alignment horizontal="center" wrapText="1"/>
    </xf>
    <xf numFmtId="0" fontId="18" fillId="12" borderId="10" xfId="0" applyFont="1" applyFill="1" applyBorder="1" applyAlignment="1">
      <alignment horizontal="center" vertical="center" wrapText="1"/>
    </xf>
    <xf numFmtId="0" fontId="18" fillId="12" borderId="11" xfId="0" applyFont="1" applyFill="1" applyBorder="1" applyAlignment="1">
      <alignment horizontal="center" vertical="center" wrapText="1"/>
    </xf>
    <xf numFmtId="0" fontId="18" fillId="12" borderId="12" xfId="0" applyFont="1" applyFill="1" applyBorder="1" applyAlignment="1">
      <alignment horizontal="center" vertical="center" wrapText="1"/>
    </xf>
    <xf numFmtId="0" fontId="18" fillId="6" borderId="10" xfId="0" applyFont="1" applyFill="1" applyBorder="1" applyAlignment="1">
      <alignment horizontal="center" vertical="center" wrapText="1"/>
    </xf>
    <xf numFmtId="0" fontId="18" fillId="6" borderId="11" xfId="0" applyFont="1" applyFill="1" applyBorder="1" applyAlignment="1">
      <alignment horizontal="center" vertical="center" wrapText="1"/>
    </xf>
    <xf numFmtId="0" fontId="18" fillId="6" borderId="12" xfId="0" applyFont="1" applyFill="1" applyBorder="1" applyAlignment="1">
      <alignment horizontal="center" vertical="center" wrapText="1"/>
    </xf>
    <xf numFmtId="14" fontId="16" fillId="7" borderId="16" xfId="0" applyNumberFormat="1" applyFont="1" applyFill="1" applyBorder="1" applyAlignment="1">
      <alignment horizontal="center" vertical="center" wrapText="1"/>
    </xf>
    <xf numFmtId="14" fontId="16" fillId="7" borderId="21" xfId="0" applyNumberFormat="1" applyFont="1" applyFill="1" applyBorder="1" applyAlignment="1">
      <alignment horizontal="center" vertical="center" wrapText="1"/>
    </xf>
    <xf numFmtId="14" fontId="16" fillId="7" borderId="17" xfId="0" applyNumberFormat="1" applyFont="1" applyFill="1" applyBorder="1" applyAlignment="1">
      <alignment horizontal="center" vertical="center" wrapText="1"/>
    </xf>
    <xf numFmtId="0" fontId="16" fillId="7" borderId="67" xfId="0" applyFont="1" applyFill="1" applyBorder="1" applyAlignment="1">
      <alignment horizontal="center" vertical="center" wrapText="1"/>
    </xf>
    <xf numFmtId="0" fontId="16" fillId="7" borderId="60" xfId="0" applyFont="1" applyFill="1" applyBorder="1" applyAlignment="1">
      <alignment horizontal="center" vertical="center" wrapText="1"/>
    </xf>
    <xf numFmtId="0" fontId="16" fillId="7" borderId="59" xfId="0" applyFont="1" applyFill="1" applyBorder="1" applyAlignment="1">
      <alignment horizontal="center" vertical="center" wrapText="1"/>
    </xf>
    <xf numFmtId="0" fontId="15" fillId="7" borderId="2" xfId="0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15" fillId="7" borderId="14" xfId="0" applyFont="1" applyFill="1" applyBorder="1" applyAlignment="1">
      <alignment horizontal="center" vertical="center" wrapText="1"/>
    </xf>
    <xf numFmtId="0" fontId="20" fillId="7" borderId="29" xfId="0" applyFont="1" applyFill="1" applyBorder="1" applyAlignment="1">
      <alignment horizontal="center" wrapText="1"/>
    </xf>
    <xf numFmtId="0" fontId="16" fillId="9" borderId="66" xfId="0" applyFont="1" applyFill="1" applyBorder="1" applyAlignment="1">
      <alignment horizontal="center" vertical="center" wrapText="1"/>
    </xf>
    <xf numFmtId="0" fontId="16" fillId="9" borderId="26" xfId="0" applyFont="1" applyFill="1" applyBorder="1" applyAlignment="1">
      <alignment horizontal="center" vertical="center" wrapText="1"/>
    </xf>
    <xf numFmtId="0" fontId="16" fillId="9" borderId="27" xfId="0" applyFont="1" applyFill="1" applyBorder="1" applyAlignment="1">
      <alignment horizontal="center" vertical="center" wrapText="1"/>
    </xf>
    <xf numFmtId="0" fontId="15" fillId="9" borderId="1" xfId="0" applyFont="1" applyFill="1" applyBorder="1" applyAlignment="1">
      <alignment horizontal="center" vertical="center" wrapText="1"/>
    </xf>
    <xf numFmtId="0" fontId="15" fillId="9" borderId="14" xfId="0" applyFont="1" applyFill="1" applyBorder="1" applyAlignment="1">
      <alignment horizontal="center" vertical="center" wrapText="1"/>
    </xf>
    <xf numFmtId="0" fontId="15" fillId="9" borderId="22" xfId="0" applyFont="1" applyFill="1" applyBorder="1" applyAlignment="1">
      <alignment horizontal="center" vertical="center" wrapText="1"/>
    </xf>
    <xf numFmtId="0" fontId="15" fillId="9" borderId="19" xfId="0" applyFont="1" applyFill="1" applyBorder="1" applyAlignment="1">
      <alignment horizontal="center" vertical="center" wrapText="1"/>
    </xf>
    <xf numFmtId="0" fontId="15" fillId="9" borderId="61" xfId="0" applyFont="1" applyFill="1" applyBorder="1" applyAlignment="1">
      <alignment horizontal="center" vertical="center" wrapText="1"/>
    </xf>
    <xf numFmtId="0" fontId="20" fillId="9" borderId="14" xfId="0" applyFont="1" applyFill="1" applyBorder="1" applyAlignment="1">
      <alignment horizontal="center" wrapText="1"/>
    </xf>
    <xf numFmtId="0" fontId="15" fillId="9" borderId="2" xfId="0" applyFont="1" applyFill="1" applyBorder="1" applyAlignment="1">
      <alignment horizontal="center" vertical="center" wrapText="1"/>
    </xf>
    <xf numFmtId="0" fontId="14" fillId="0" borderId="6" xfId="0" applyFont="1" applyBorder="1" applyAlignment="1" applyProtection="1">
      <alignment horizontal="center" vertical="center" wrapText="1"/>
    </xf>
    <xf numFmtId="0" fontId="14" fillId="0" borderId="7" xfId="0" applyFont="1" applyBorder="1" applyAlignment="1" applyProtection="1">
      <alignment horizontal="center" vertical="center" wrapText="1"/>
    </xf>
    <xf numFmtId="0" fontId="14" fillId="0" borderId="11" xfId="0" applyFont="1" applyBorder="1" applyAlignment="1" applyProtection="1">
      <alignment horizontal="center" vertical="center" wrapText="1"/>
    </xf>
    <xf numFmtId="0" fontId="11" fillId="0" borderId="28" xfId="0" applyFont="1" applyBorder="1" applyAlignment="1" applyProtection="1">
      <alignment horizontal="center" vertical="center" wrapText="1"/>
    </xf>
    <xf numFmtId="0" fontId="11" fillId="0" borderId="29" xfId="0" applyFont="1" applyBorder="1" applyAlignment="1" applyProtection="1">
      <alignment horizontal="center" vertical="center" wrapText="1"/>
    </xf>
    <xf numFmtId="0" fontId="15" fillId="9" borderId="29" xfId="0" applyFont="1" applyFill="1" applyBorder="1" applyAlignment="1">
      <alignment horizontal="center" vertical="center" wrapText="1"/>
    </xf>
    <xf numFmtId="0" fontId="10" fillId="16" borderId="9" xfId="0" applyFont="1" applyFill="1" applyBorder="1" applyAlignment="1">
      <alignment horizontal="center" vertical="center" wrapText="1"/>
    </xf>
    <xf numFmtId="0" fontId="10" fillId="16" borderId="21" xfId="0" applyFont="1" applyFill="1" applyBorder="1" applyAlignment="1">
      <alignment horizontal="center" vertical="center" wrapText="1"/>
    </xf>
    <xf numFmtId="0" fontId="20" fillId="9" borderId="29" xfId="0" applyFont="1" applyFill="1" applyBorder="1" applyAlignment="1">
      <alignment horizontal="center" wrapText="1"/>
    </xf>
    <xf numFmtId="0" fontId="10" fillId="16" borderId="16" xfId="0" applyFont="1" applyFill="1" applyBorder="1" applyAlignment="1">
      <alignment horizontal="center" vertical="center" wrapText="1"/>
    </xf>
    <xf numFmtId="0" fontId="10" fillId="16" borderId="23" xfId="0" applyFont="1" applyFill="1" applyBorder="1" applyAlignment="1">
      <alignment horizontal="center" vertical="center" wrapText="1"/>
    </xf>
    <xf numFmtId="0" fontId="10" fillId="16" borderId="24" xfId="0" applyFont="1" applyFill="1" applyBorder="1" applyAlignment="1">
      <alignment horizontal="center" vertical="center" wrapText="1"/>
    </xf>
    <xf numFmtId="0" fontId="10" fillId="16" borderId="64" xfId="0" applyFont="1" applyFill="1" applyBorder="1" applyAlignment="1">
      <alignment horizontal="center" vertical="center" wrapText="1"/>
    </xf>
    <xf numFmtId="0" fontId="10" fillId="16" borderId="25" xfId="0" applyFont="1" applyFill="1" applyBorder="1" applyAlignment="1">
      <alignment horizontal="center" vertical="center" wrapText="1"/>
    </xf>
    <xf numFmtId="0" fontId="16" fillId="9" borderId="28" xfId="0" applyFont="1" applyFill="1" applyBorder="1" applyAlignment="1">
      <alignment horizontal="center" vertical="center" wrapText="1"/>
    </xf>
    <xf numFmtId="0" fontId="10" fillId="16" borderId="11" xfId="0" applyFont="1" applyFill="1" applyBorder="1" applyAlignment="1">
      <alignment horizontal="center" vertical="center" wrapText="1"/>
    </xf>
    <xf numFmtId="0" fontId="10" fillId="16" borderId="12" xfId="0" applyFont="1" applyFill="1" applyBorder="1" applyAlignment="1">
      <alignment horizontal="center" vertical="center" wrapText="1"/>
    </xf>
    <xf numFmtId="0" fontId="10" fillId="16" borderId="10" xfId="0" applyFont="1" applyFill="1" applyBorder="1" applyAlignment="1">
      <alignment horizontal="center" vertical="center" wrapText="1"/>
    </xf>
    <xf numFmtId="0" fontId="10" fillId="16" borderId="63" xfId="0" applyFont="1" applyFill="1" applyBorder="1" applyAlignment="1">
      <alignment horizontal="center" vertical="center" wrapText="1"/>
    </xf>
    <xf numFmtId="0" fontId="10" fillId="16" borderId="3" xfId="0" applyFont="1" applyFill="1" applyBorder="1" applyAlignment="1">
      <alignment horizontal="center" vertical="center" wrapText="1"/>
    </xf>
    <xf numFmtId="0" fontId="38" fillId="0" borderId="29" xfId="0" applyFont="1" applyBorder="1" applyAlignment="1">
      <alignment vertical="center" wrapText="1"/>
    </xf>
    <xf numFmtId="0" fontId="38" fillId="0" borderId="30" xfId="0" applyFont="1" applyBorder="1" applyAlignment="1">
      <alignment vertical="center" wrapText="1"/>
    </xf>
    <xf numFmtId="0" fontId="38" fillId="0" borderId="1" xfId="0" applyFont="1" applyBorder="1" applyAlignment="1">
      <alignment vertical="center"/>
    </xf>
    <xf numFmtId="0" fontId="38" fillId="0" borderId="13" xfId="0" applyFont="1" applyBorder="1" applyAlignment="1">
      <alignment vertical="center"/>
    </xf>
    <xf numFmtId="0" fontId="11" fillId="0" borderId="1" xfId="0" applyFont="1" applyBorder="1" applyAlignment="1" applyProtection="1">
      <alignment horizontal="left" vertical="center"/>
    </xf>
    <xf numFmtId="0" fontId="11" fillId="0" borderId="68" xfId="0" applyFont="1" applyBorder="1" applyAlignment="1">
      <alignment horizontal="left" vertical="center"/>
    </xf>
    <xf numFmtId="0" fontId="11" fillId="0" borderId="39" xfId="0" applyFont="1" applyBorder="1" applyAlignment="1">
      <alignment horizontal="left" vertical="center"/>
    </xf>
    <xf numFmtId="0" fontId="11" fillId="0" borderId="69" xfId="0" applyFont="1" applyBorder="1" applyAlignment="1">
      <alignment horizontal="left" vertical="center"/>
    </xf>
    <xf numFmtId="0" fontId="11" fillId="0" borderId="70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1" fillId="0" borderId="38" xfId="0" applyFont="1" applyBorder="1" applyAlignment="1" applyProtection="1">
      <alignment horizontal="center" vertical="center" wrapText="1"/>
    </xf>
    <xf numFmtId="0" fontId="11" fillId="0" borderId="39" xfId="0" applyFont="1" applyBorder="1" applyAlignment="1" applyProtection="1">
      <alignment horizontal="center" vertical="center" wrapText="1"/>
    </xf>
    <xf numFmtId="0" fontId="11" fillId="0" borderId="40" xfId="0" applyFont="1" applyBorder="1" applyAlignment="1" applyProtection="1">
      <alignment horizontal="center" vertical="center" wrapText="1"/>
    </xf>
    <xf numFmtId="0" fontId="11" fillId="0" borderId="5" xfId="0" applyFont="1" applyBorder="1" applyAlignment="1" applyProtection="1">
      <alignment horizontal="center" vertical="center" wrapText="1"/>
    </xf>
    <xf numFmtId="0" fontId="11" fillId="0" borderId="0" xfId="0" applyFont="1" applyBorder="1" applyAlignment="1" applyProtection="1">
      <alignment horizontal="center" vertical="center" wrapText="1"/>
    </xf>
    <xf numFmtId="0" fontId="11" fillId="0" borderId="42" xfId="0" applyFont="1" applyBorder="1" applyAlignment="1" applyProtection="1">
      <alignment horizontal="center" vertical="center" wrapText="1"/>
    </xf>
    <xf numFmtId="0" fontId="11" fillId="0" borderId="6" xfId="0" applyFont="1" applyBorder="1" applyAlignment="1" applyProtection="1">
      <alignment horizontal="center" vertical="center" wrapText="1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43" xfId="0" applyFont="1" applyBorder="1" applyAlignment="1" applyProtection="1">
      <alignment horizontal="center" vertical="center" wrapText="1"/>
    </xf>
    <xf numFmtId="0" fontId="11" fillId="0" borderId="31" xfId="0" applyFont="1" applyBorder="1" applyAlignment="1" applyProtection="1">
      <alignment horizontal="left" vertical="center"/>
    </xf>
    <xf numFmtId="0" fontId="11" fillId="0" borderId="44" xfId="0" applyFont="1" applyBorder="1" applyAlignment="1" applyProtection="1">
      <alignment horizontal="left" vertical="center"/>
    </xf>
    <xf numFmtId="0" fontId="11" fillId="0" borderId="33" xfId="0" applyFont="1" applyBorder="1" applyAlignment="1" applyProtection="1">
      <alignment horizontal="left" vertical="center"/>
    </xf>
    <xf numFmtId="0" fontId="15" fillId="2" borderId="1" xfId="0" applyFont="1" applyFill="1" applyBorder="1" applyAlignment="1" applyProtection="1">
      <alignment horizontal="center"/>
    </xf>
    <xf numFmtId="0" fontId="15" fillId="7" borderId="29" xfId="0" applyFont="1" applyFill="1" applyBorder="1" applyAlignment="1">
      <alignment horizontal="center" vertical="center" wrapText="1"/>
    </xf>
    <xf numFmtId="0" fontId="16" fillId="7" borderId="42" xfId="0" applyFont="1" applyFill="1" applyBorder="1" applyAlignment="1">
      <alignment horizontal="center" vertical="center" wrapText="1"/>
    </xf>
    <xf numFmtId="0" fontId="16" fillId="7" borderId="49" xfId="0" applyFont="1" applyFill="1" applyBorder="1" applyAlignment="1">
      <alignment horizontal="center" vertical="center" wrapText="1"/>
    </xf>
    <xf numFmtId="0" fontId="15" fillId="7" borderId="22" xfId="0" applyFont="1" applyFill="1" applyBorder="1" applyAlignment="1">
      <alignment horizontal="center" vertical="center" wrapText="1"/>
    </xf>
    <xf numFmtId="0" fontId="15" fillId="7" borderId="19" xfId="0" applyFont="1" applyFill="1" applyBorder="1" applyAlignment="1">
      <alignment horizontal="center" vertical="center" wrapText="1"/>
    </xf>
    <xf numFmtId="0" fontId="15" fillId="7" borderId="20" xfId="0" applyFont="1" applyFill="1" applyBorder="1" applyAlignment="1">
      <alignment horizontal="center" vertical="center" wrapText="1"/>
    </xf>
    <xf numFmtId="0" fontId="15" fillId="7" borderId="61" xfId="0" applyFont="1" applyFill="1" applyBorder="1" applyAlignment="1">
      <alignment horizontal="center" vertical="center" wrapText="1"/>
    </xf>
    <xf numFmtId="0" fontId="16" fillId="7" borderId="58" xfId="0" applyFont="1" applyFill="1" applyBorder="1" applyAlignment="1">
      <alignment horizontal="center" vertical="center" wrapText="1"/>
    </xf>
    <xf numFmtId="0" fontId="16" fillId="7" borderId="66" xfId="0" applyFont="1" applyFill="1" applyBorder="1" applyAlignment="1">
      <alignment horizontal="center" vertical="center" wrapText="1"/>
    </xf>
    <xf numFmtId="0" fontId="16" fillId="7" borderId="21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horizontal="center" vertical="center" wrapText="1"/>
    </xf>
    <xf numFmtId="0" fontId="16" fillId="7" borderId="47" xfId="0" applyFont="1" applyFill="1" applyBorder="1" applyAlignment="1">
      <alignment horizontal="center" vertical="center" wrapText="1"/>
    </xf>
    <xf numFmtId="0" fontId="18" fillId="12" borderId="16" xfId="0" applyFont="1" applyFill="1" applyBorder="1" applyAlignment="1">
      <alignment horizontal="center" vertical="center" wrapText="1"/>
    </xf>
    <xf numFmtId="0" fontId="18" fillId="12" borderId="17" xfId="0" applyFont="1" applyFill="1" applyBorder="1" applyAlignment="1">
      <alignment horizontal="center" vertical="center" wrapText="1"/>
    </xf>
    <xf numFmtId="0" fontId="18" fillId="6" borderId="16" xfId="0" applyFont="1" applyFill="1" applyBorder="1" applyAlignment="1">
      <alignment horizontal="center" vertical="center" wrapText="1"/>
    </xf>
    <xf numFmtId="0" fontId="18" fillId="6" borderId="17" xfId="0" applyFont="1" applyFill="1" applyBorder="1" applyAlignment="1">
      <alignment horizontal="center" vertical="center" wrapText="1"/>
    </xf>
    <xf numFmtId="0" fontId="18" fillId="6" borderId="21" xfId="0" applyFont="1" applyFill="1" applyBorder="1" applyAlignment="1">
      <alignment horizontal="center" vertical="center" wrapText="1"/>
    </xf>
    <xf numFmtId="0" fontId="16" fillId="7" borderId="43" xfId="0" applyFont="1" applyFill="1" applyBorder="1" applyAlignment="1">
      <alignment horizontal="center" vertical="center" wrapText="1"/>
    </xf>
    <xf numFmtId="0" fontId="18" fillId="6" borderId="63" xfId="0" applyFont="1" applyFill="1" applyBorder="1" applyAlignment="1">
      <alignment horizontal="center" vertical="center" wrapText="1"/>
    </xf>
    <xf numFmtId="0" fontId="18" fillId="6" borderId="3" xfId="0" applyFont="1" applyFill="1" applyBorder="1" applyAlignment="1">
      <alignment horizontal="center" vertical="center" wrapText="1"/>
    </xf>
    <xf numFmtId="0" fontId="18" fillId="6" borderId="9" xfId="0" applyFont="1" applyFill="1" applyBorder="1" applyAlignment="1">
      <alignment horizontal="center" vertical="center" wrapText="1"/>
    </xf>
    <xf numFmtId="0" fontId="11" fillId="0" borderId="18" xfId="0" applyFont="1" applyBorder="1" applyAlignment="1" applyProtection="1">
      <alignment horizontal="left" vertical="center"/>
    </xf>
    <xf numFmtId="0" fontId="11" fillId="0" borderId="41" xfId="0" applyFont="1" applyBorder="1" applyAlignment="1" applyProtection="1">
      <alignment horizontal="left" vertical="center"/>
    </xf>
    <xf numFmtId="0" fontId="11" fillId="0" borderId="34" xfId="0" applyFont="1" applyBorder="1" applyAlignment="1" applyProtection="1">
      <alignment horizontal="left" vertical="center"/>
    </xf>
    <xf numFmtId="0" fontId="11" fillId="0" borderId="36" xfId="0" applyFont="1" applyBorder="1" applyAlignment="1" applyProtection="1">
      <alignment horizontal="center" vertical="center" wrapText="1"/>
    </xf>
    <xf numFmtId="0" fontId="11" fillId="0" borderId="45" xfId="0" applyFont="1" applyBorder="1" applyAlignment="1" applyProtection="1">
      <alignment horizontal="center" vertical="center" wrapText="1"/>
    </xf>
    <xf numFmtId="0" fontId="11" fillId="0" borderId="35" xfId="0" applyFont="1" applyBorder="1" applyAlignment="1" applyProtection="1">
      <alignment horizontal="center" vertical="center" wrapText="1"/>
    </xf>
    <xf numFmtId="0" fontId="38" fillId="0" borderId="18" xfId="0" applyFont="1" applyBorder="1" applyAlignment="1">
      <alignment vertical="center"/>
    </xf>
    <xf numFmtId="0" fontId="38" fillId="0" borderId="41" xfId="0" applyFont="1" applyBorder="1" applyAlignment="1">
      <alignment vertical="center"/>
    </xf>
    <xf numFmtId="0" fontId="38" fillId="0" borderId="71" xfId="0" applyFont="1" applyBorder="1" applyAlignment="1">
      <alignment vertical="center"/>
    </xf>
    <xf numFmtId="0" fontId="27" fillId="16" borderId="10" xfId="0" applyFont="1" applyFill="1" applyBorder="1" applyAlignment="1">
      <alignment horizontal="center" vertical="center"/>
    </xf>
    <xf numFmtId="0" fontId="27" fillId="16" borderId="11" xfId="0" applyFont="1" applyFill="1" applyBorder="1" applyAlignment="1">
      <alignment horizontal="center" vertical="center"/>
    </xf>
    <xf numFmtId="14" fontId="16" fillId="9" borderId="16" xfId="0" applyNumberFormat="1" applyFont="1" applyFill="1" applyBorder="1" applyAlignment="1">
      <alignment horizontal="center" vertical="center" wrapText="1"/>
    </xf>
    <xf numFmtId="14" fontId="16" fillId="9" borderId="21" xfId="0" applyNumberFormat="1" applyFont="1" applyFill="1" applyBorder="1" applyAlignment="1">
      <alignment horizontal="center" vertical="center" wrapText="1"/>
    </xf>
    <xf numFmtId="14" fontId="16" fillId="9" borderId="17" xfId="0" applyNumberFormat="1" applyFont="1" applyFill="1" applyBorder="1" applyAlignment="1">
      <alignment horizontal="center" vertical="center" wrapText="1"/>
    </xf>
    <xf numFmtId="0" fontId="18" fillId="14" borderId="63" xfId="0" applyFont="1" applyFill="1" applyBorder="1" applyAlignment="1">
      <alignment horizontal="center" vertical="center" wrapText="1"/>
    </xf>
    <xf numFmtId="0" fontId="18" fillId="14" borderId="3" xfId="0" applyFont="1" applyFill="1" applyBorder="1" applyAlignment="1">
      <alignment horizontal="center" vertical="center" wrapText="1"/>
    </xf>
    <xf numFmtId="0" fontId="18" fillId="14" borderId="9" xfId="0" applyFont="1" applyFill="1" applyBorder="1" applyAlignment="1">
      <alignment horizontal="center" vertical="center" wrapText="1"/>
    </xf>
    <xf numFmtId="0" fontId="18" fillId="14" borderId="6" xfId="0" applyFont="1" applyFill="1" applyBorder="1" applyAlignment="1">
      <alignment horizontal="center" vertical="center" wrapText="1"/>
    </xf>
    <xf numFmtId="0" fontId="18" fillId="14" borderId="7" xfId="0" applyFont="1" applyFill="1" applyBorder="1" applyAlignment="1">
      <alignment horizontal="center" vertical="center" wrapText="1"/>
    </xf>
    <xf numFmtId="0" fontId="18" fillId="14" borderId="8" xfId="0" applyFont="1" applyFill="1" applyBorder="1" applyAlignment="1">
      <alignment horizontal="center" vertical="center" wrapText="1"/>
    </xf>
    <xf numFmtId="0" fontId="0" fillId="0" borderId="63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8" fillId="14" borderId="10" xfId="0" applyFont="1" applyFill="1" applyBorder="1" applyAlignment="1">
      <alignment horizontal="center" vertical="center"/>
    </xf>
    <xf numFmtId="0" fontId="18" fillId="14" borderId="11" xfId="0" applyFont="1" applyFill="1" applyBorder="1" applyAlignment="1">
      <alignment horizontal="center" vertical="center"/>
    </xf>
    <xf numFmtId="0" fontId="18" fillId="14" borderId="1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0" fillId="0" borderId="13" xfId="5" applyFont="1" applyFill="1" applyBorder="1" applyAlignment="1">
      <alignment horizontal="center" vertical="center"/>
    </xf>
    <xf numFmtId="1" fontId="0" fillId="0" borderId="26" xfId="0" applyNumberFormat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9" fontId="0" fillId="0" borderId="15" xfId="5" applyFont="1" applyFill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0" fontId="0" fillId="0" borderId="29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9" fontId="0" fillId="0" borderId="30" xfId="5" applyFont="1" applyFill="1" applyBorder="1" applyAlignment="1">
      <alignment horizontal="center" vertical="center"/>
    </xf>
    <xf numFmtId="0" fontId="18" fillId="6" borderId="58" xfId="0" applyFont="1" applyFill="1" applyBorder="1" applyAlignment="1">
      <alignment horizontal="center" vertical="center" wrapText="1"/>
    </xf>
    <xf numFmtId="0" fontId="18" fillId="6" borderId="59" xfId="0" applyFont="1" applyFill="1" applyBorder="1" applyAlignment="1">
      <alignment horizontal="center" vertical="center" wrapText="1"/>
    </xf>
    <xf numFmtId="9" fontId="0" fillId="0" borderId="29" xfId="5" applyFont="1" applyFill="1" applyBorder="1" applyAlignment="1">
      <alignment horizontal="center" vertical="center"/>
    </xf>
    <xf numFmtId="9" fontId="0" fillId="0" borderId="1" xfId="5" applyFont="1" applyFill="1" applyBorder="1" applyAlignment="1">
      <alignment horizontal="center" vertical="center"/>
    </xf>
    <xf numFmtId="9" fontId="0" fillId="0" borderId="14" xfId="5" applyFont="1" applyFill="1" applyBorder="1" applyAlignment="1">
      <alignment horizontal="center" vertical="center"/>
    </xf>
    <xf numFmtId="1" fontId="23" fillId="0" borderId="26" xfId="0" applyNumberFormat="1" applyFont="1" applyBorder="1" applyAlignment="1">
      <alignment horizontal="center" vertical="center" wrapText="1"/>
    </xf>
    <xf numFmtId="1" fontId="23" fillId="0" borderId="27" xfId="0" applyNumberFormat="1" applyFont="1" applyBorder="1" applyAlignment="1">
      <alignment horizontal="center" vertical="center" wrapText="1"/>
    </xf>
    <xf numFmtId="0" fontId="18" fillId="12" borderId="58" xfId="0" applyFont="1" applyFill="1" applyBorder="1" applyAlignment="1">
      <alignment horizontal="center" vertical="center" wrapText="1"/>
    </xf>
    <xf numFmtId="0" fontId="18" fillId="12" borderId="60" xfId="0" applyFont="1" applyFill="1" applyBorder="1" applyAlignment="1">
      <alignment horizontal="center" vertical="center" wrapText="1"/>
    </xf>
    <xf numFmtId="0" fontId="18" fillId="12" borderId="21" xfId="0" applyFont="1" applyFill="1" applyBorder="1" applyAlignment="1">
      <alignment horizontal="center" vertical="center" wrapText="1"/>
    </xf>
    <xf numFmtId="9" fontId="5" fillId="0" borderId="13" xfId="5" applyFont="1" applyFill="1" applyBorder="1" applyAlignment="1">
      <alignment horizontal="center" vertical="center" wrapText="1"/>
    </xf>
    <xf numFmtId="9" fontId="5" fillId="0" borderId="15" xfId="5" applyFont="1" applyFill="1" applyBorder="1" applyAlignment="1">
      <alignment horizontal="center" vertical="center" wrapText="1"/>
    </xf>
    <xf numFmtId="0" fontId="18" fillId="16" borderId="58" xfId="0" applyFont="1" applyFill="1" applyBorder="1" applyAlignment="1">
      <alignment horizontal="center" vertical="center" wrapText="1"/>
    </xf>
    <xf numFmtId="0" fontId="18" fillId="16" borderId="59" xfId="0" applyFont="1" applyFill="1" applyBorder="1" applyAlignment="1">
      <alignment horizontal="center" vertical="center" wrapText="1"/>
    </xf>
    <xf numFmtId="0" fontId="18" fillId="16" borderId="10" xfId="0" applyFont="1" applyFill="1" applyBorder="1" applyAlignment="1">
      <alignment horizontal="center" vertical="center" wrapText="1"/>
    </xf>
    <xf numFmtId="0" fontId="18" fillId="16" borderId="11" xfId="0" applyFont="1" applyFill="1" applyBorder="1" applyAlignment="1">
      <alignment horizontal="center" vertical="center" wrapText="1"/>
    </xf>
    <xf numFmtId="0" fontId="18" fillId="16" borderId="12" xfId="0" applyFont="1" applyFill="1" applyBorder="1" applyAlignment="1">
      <alignment horizontal="center" vertical="center" wrapText="1"/>
    </xf>
    <xf numFmtId="1" fontId="23" fillId="0" borderId="28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9" fontId="5" fillId="0" borderId="30" xfId="5" applyFont="1" applyFill="1" applyBorder="1" applyAlignment="1">
      <alignment horizontal="center" vertical="center" wrapText="1"/>
    </xf>
    <xf numFmtId="0" fontId="23" fillId="0" borderId="29" xfId="0" applyFont="1" applyBorder="1" applyAlignment="1">
      <alignment horizontal="center" vertical="center" wrapText="1"/>
    </xf>
    <xf numFmtId="0" fontId="18" fillId="16" borderId="16" xfId="0" applyFont="1" applyFill="1" applyBorder="1" applyAlignment="1">
      <alignment horizontal="center" vertical="center" wrapText="1"/>
    </xf>
    <xf numFmtId="0" fontId="18" fillId="16" borderId="17" xfId="0" applyFont="1" applyFill="1" applyBorder="1" applyAlignment="1">
      <alignment horizontal="center" vertical="center" wrapText="1"/>
    </xf>
    <xf numFmtId="9" fontId="23" fillId="0" borderId="29" xfId="5" applyFont="1" applyFill="1" applyBorder="1" applyAlignment="1">
      <alignment horizontal="center" vertical="center" wrapText="1"/>
    </xf>
    <xf numFmtId="9" fontId="23" fillId="0" borderId="1" xfId="5" applyFont="1" applyFill="1" applyBorder="1" applyAlignment="1">
      <alignment horizontal="center" vertical="center" wrapText="1"/>
    </xf>
    <xf numFmtId="9" fontId="23" fillId="0" borderId="14" xfId="5" applyFont="1" applyFill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18" fillId="15" borderId="46" xfId="0" applyFont="1" applyFill="1" applyBorder="1" applyAlignment="1">
      <alignment horizontal="center" vertical="center" wrapText="1"/>
    </xf>
    <xf numFmtId="0" fontId="18" fillId="15" borderId="50" xfId="0" applyFont="1" applyFill="1" applyBorder="1" applyAlignment="1">
      <alignment horizontal="center" vertical="center" wrapText="1"/>
    </xf>
    <xf numFmtId="0" fontId="18" fillId="15" borderId="23" xfId="0" applyFont="1" applyFill="1" applyBorder="1" applyAlignment="1">
      <alignment horizontal="center" vertical="center" wrapText="1"/>
    </xf>
    <xf numFmtId="0" fontId="18" fillId="15" borderId="24" xfId="0" applyFont="1" applyFill="1" applyBorder="1" applyAlignment="1">
      <alignment horizontal="center" vertical="center" wrapText="1"/>
    </xf>
    <xf numFmtId="0" fontId="18" fillId="15" borderId="25" xfId="0" applyFont="1" applyFill="1" applyBorder="1" applyAlignment="1">
      <alignment horizontal="center" vertical="center" wrapText="1"/>
    </xf>
  </cellXfs>
  <cellStyles count="6">
    <cellStyle name="40% - Énfasis1" xfId="2" builtinId="31"/>
    <cellStyle name="60% - Énfasis1" xfId="3" builtinId="32"/>
    <cellStyle name="Énfasis4" xfId="4" builtinId="41"/>
    <cellStyle name="Normal" xfId="0" builtinId="0"/>
    <cellStyle name="Normal 2" xfId="1"/>
    <cellStyle name="Porcentaje" xfId="5" builtinId="5"/>
  </cellStyles>
  <dxfs count="148"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4343"/>
        </patternFill>
      </fill>
    </dxf>
    <dxf>
      <fill>
        <patternFill patternType="lightDown">
          <fgColor theme="0" tint="-0.34998626667073579"/>
          <bgColor theme="1" tint="4.9989318521683403E-2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colors>
    <mruColors>
      <color rgb="FFF8F8F8"/>
      <color rgb="FFFF4343"/>
      <color rgb="FFFFFF00"/>
      <color rgb="FF6699FF"/>
      <color rgb="FF3366FF"/>
      <color rgb="FF00FFFF"/>
      <color rgb="FF4B76FF"/>
      <color rgb="FF9900CC"/>
      <color rgb="FFCC66FF"/>
      <color rgb="FFCC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'Indicadores '!$G$3:$G$4</c:f>
              <c:strCache>
                <c:ptCount val="2"/>
                <c:pt idx="0">
                  <c:v>Nivel de Aplicación de los Control del Riesgo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0"/>
                  <c:y val="-6.211767467946630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0-96A2-4C33-9321-A1BE61003F48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0"/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'Indicadores '!$G$5:$G$34</c15:sqref>
                  </c15:fullRef>
                </c:ext>
              </c:extLst>
              <c:f>('Indicadores '!$G$5,'Indicadores '!$G$8,'Indicadores '!$G$11,'Indicadores '!$G$14,'Indicadores '!$G$17,'Indicadores '!$G$20,'Indicadores '!$G$23,'Indicadores '!$G$26,'Indicadores '!$G$29,'Indicadores '!$G$32)</c:f>
              <c:numCache>
                <c:formatCode>0%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96A2-4C33-9321-A1BE61003F48}"/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 xmlns:c16r2="http://schemas.microsoft.com/office/drawing/2015/06/chart" xmlns:c16="http://schemas.microsoft.com/office/drawing/2014/chart">
                      <c:ext uri="{02D57815-91ED-43cb-92C2-25804820EDAC}">
                        <c15:formulaRef>
                          <c15:sqref>'Indicadores '!$C$5:$C$34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598560752"/>
        <c:axId val="1598559120"/>
      </c:lineChart>
      <c:catAx>
        <c:axId val="1598560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98559120"/>
        <c:crosses val="autoZero"/>
        <c:auto val="1"/>
        <c:lblAlgn val="ctr"/>
        <c:lblOffset val="100"/>
        <c:noMultiLvlLbl val="0"/>
      </c:catAx>
      <c:valAx>
        <c:axId val="1598559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985607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'Indicadores '!$G$38:$G$39</c:f>
              <c:strCache>
                <c:ptCount val="2"/>
                <c:pt idx="0">
                  <c:v>Nivel de Aplicación de los Controles del Riesgo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rgbClr val="00B0F0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0"/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'Indicadores '!$G$40:$G$69</c15:sqref>
                  </c15:fullRef>
                </c:ext>
              </c:extLst>
              <c:f>('Indicadores '!$G$40,'Indicadores '!$G$43,'Indicadores '!$G$46,'Indicadores '!$G$49,'Indicadores '!$G$52,'Indicadores '!$G$55,'Indicadores '!$G$58,'Indicadores '!$G$61,'Indicadores '!$G$64,'Indicadores '!$G$67)</c:f>
              <c:numCache>
                <c:formatCode>0%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D100-45D8-91F5-9DAB7042F1ED}"/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 xmlns:c16r2="http://schemas.microsoft.com/office/drawing/2015/06/chart" xmlns:c16="http://schemas.microsoft.com/office/drawing/2014/chart">
                      <c:ext uri="{02D57815-91ED-43cb-92C2-25804820EDAC}">
                        <c15:formulaRef>
                          <c15:sqref>'Indicadores '!$C$5:$C$34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598557488"/>
        <c:axId val="1598560208"/>
      </c:lineChart>
      <c:catAx>
        <c:axId val="1598557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98560208"/>
        <c:crosses val="autoZero"/>
        <c:auto val="1"/>
        <c:lblAlgn val="ctr"/>
        <c:lblOffset val="100"/>
        <c:noMultiLvlLbl val="0"/>
      </c:catAx>
      <c:valAx>
        <c:axId val="1598560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98557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'Indicadores '!$G$73:$G$74</c:f>
              <c:strCache>
                <c:ptCount val="2"/>
                <c:pt idx="0">
                  <c:v>Nivel de Aplicación de los Controles del Riesgo</c:v>
                </c:pt>
              </c:strCache>
            </c:strRef>
          </c:tx>
          <c:spPr>
            <a:ln w="28575" cap="rnd">
              <a:solidFill>
                <a:schemeClr val="accent5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75000"/>
                </a:schemeClr>
              </a:solidFill>
              <a:ln w="9525">
                <a:solidFill>
                  <a:schemeClr val="accent5">
                    <a:lumMod val="75000"/>
                  </a:schemeClr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0"/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'Indicadores '!$G$75:$G$104</c15:sqref>
                  </c15:fullRef>
                </c:ext>
              </c:extLst>
              <c:f>('Indicadores '!$G$75,'Indicadores '!$G$78,'Indicadores '!$G$81,'Indicadores '!$G$84,'Indicadores '!$G$87,'Indicadores '!$G$90,'Indicadores '!$G$93,'Indicadores '!$G$96,'Indicadores '!$G$99,'Indicadores '!$G$102)</c:f>
              <c:numCache>
                <c:formatCode>0%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4EE4-4FB2-9DAF-74752231EACD}"/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 xmlns:c16r2="http://schemas.microsoft.com/office/drawing/2015/06/chart" xmlns:c16="http://schemas.microsoft.com/office/drawing/2014/chart">
                      <c:ext uri="{02D57815-91ED-43cb-92C2-25804820EDAC}">
                        <c15:formulaRef>
                          <c15:sqref>'Indicadores '!$C$5:$C$34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598562384"/>
        <c:axId val="1598562928"/>
      </c:lineChart>
      <c:catAx>
        <c:axId val="1598562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98562928"/>
        <c:crosses val="autoZero"/>
        <c:auto val="1"/>
        <c:lblAlgn val="ctr"/>
        <c:lblOffset val="100"/>
        <c:noMultiLvlLbl val="0"/>
      </c:catAx>
      <c:valAx>
        <c:axId val="1598562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985623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'Indicadores '!$D$3:$D$4</c:f>
              <c:strCache>
                <c:ptCount val="2"/>
                <c:pt idx="0">
                  <c:v>Nivel de Efectividad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'Indicadores '!$B$2:$G$2</c15:sqref>
                  </c15:fullRef>
                </c:ext>
              </c:extLst>
              <c:f>('Indicadores '!$B$2,'Indicadores '!$F$2:$G$2)</c:f>
              <c:strCache>
                <c:ptCount val="1"/>
                <c:pt idx="0">
                  <c:v>ENERO - ABRIL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'Indicadores '!$D$5</c15:sqref>
                  </c15:fullRef>
                </c:ext>
              </c:extLst>
              <c:f>'Indicadores '!$D$5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A1C4-43B6-BA30-C1E4B981074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67"/>
        <c:overlap val="-43"/>
        <c:axId val="1598563472"/>
        <c:axId val="1598561296"/>
      </c:barChart>
      <c:catAx>
        <c:axId val="15985634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98561296"/>
        <c:crosses val="autoZero"/>
        <c:auto val="1"/>
        <c:lblAlgn val="ctr"/>
        <c:lblOffset val="100"/>
        <c:noMultiLvlLbl val="0"/>
      </c:catAx>
      <c:valAx>
        <c:axId val="1598561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98563472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'Indicadores '!$D$3:$D$4</c:f>
              <c:strCache>
                <c:ptCount val="2"/>
                <c:pt idx="0">
                  <c:v>Nivel de Efectividad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'Indicadores '!$B$37:$G$37</c15:sqref>
                  </c15:fullRef>
                </c:ext>
              </c:extLst>
              <c:f>('Indicadores '!$B$37,'Indicadores '!$F$37:$G$37)</c:f>
              <c:strCache>
                <c:ptCount val="1"/>
                <c:pt idx="0">
                  <c:v>MAYO - AGOSTO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'Indicadores '!$D$40</c15:sqref>
                  </c15:fullRef>
                </c:ext>
              </c:extLst>
              <c:f>'Indicadores '!$D$40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22B-4BE0-82BC-D0ABA740BB0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67"/>
        <c:overlap val="-43"/>
        <c:axId val="1598561840"/>
        <c:axId val="1598564016"/>
      </c:barChart>
      <c:catAx>
        <c:axId val="15985618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98564016"/>
        <c:crosses val="autoZero"/>
        <c:auto val="1"/>
        <c:lblAlgn val="ctr"/>
        <c:lblOffset val="100"/>
        <c:noMultiLvlLbl val="0"/>
      </c:catAx>
      <c:valAx>
        <c:axId val="1598564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9856184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'Indicadores '!$D$3:$D$4</c:f>
              <c:strCache>
                <c:ptCount val="2"/>
                <c:pt idx="0">
                  <c:v>Nivel de Efectividad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'Indicadores '!$B$2:$G$2</c15:sqref>
                  </c15:fullRef>
                </c:ext>
              </c:extLst>
              <c:f>('Indicadores '!$B$2,'Indicadores '!$F$2:$G$2)</c:f>
              <c:strCache>
                <c:ptCount val="1"/>
                <c:pt idx="0">
                  <c:v>ENERO - ABRIL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'Indicadores '!$D$75</c15:sqref>
                  </c15:fullRef>
                </c:ext>
              </c:extLst>
              <c:f>'Indicadores '!$D$75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59E-41A6-8A07-7A506A9A3F7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67"/>
        <c:overlap val="-43"/>
        <c:axId val="1598564560"/>
        <c:axId val="1362771376"/>
      </c:barChart>
      <c:catAx>
        <c:axId val="15985645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362771376"/>
        <c:crosses val="autoZero"/>
        <c:auto val="1"/>
        <c:lblAlgn val="ctr"/>
        <c:lblOffset val="100"/>
        <c:noMultiLvlLbl val="0"/>
      </c:catAx>
      <c:valAx>
        <c:axId val="1362771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98564560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'Indicadores Anuales'!$C$3:$F$3</c:f>
              <c:strCache>
                <c:ptCount val="4"/>
                <c:pt idx="0">
                  <c:v>Enero- Abril</c:v>
                </c:pt>
                <c:pt idx="1">
                  <c:v>Mayo- Julio</c:v>
                </c:pt>
                <c:pt idx="2">
                  <c:v>Sep- Dic</c:v>
                </c:pt>
                <c:pt idx="3">
                  <c:v>TOTAL</c:v>
                </c:pt>
              </c:strCache>
            </c:strRef>
          </c:cat>
          <c:val>
            <c:numRef>
              <c:f>'Indicadores Anuales'!$C$4:$F$4</c:f>
              <c:numCache>
                <c:formatCode>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47D-4E00-99F4-0B7672C77D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1362772464"/>
        <c:axId val="1362773008"/>
      </c:barChart>
      <c:catAx>
        <c:axId val="1362772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362773008"/>
        <c:crosses val="autoZero"/>
        <c:auto val="1"/>
        <c:lblAlgn val="ctr"/>
        <c:lblOffset val="100"/>
        <c:noMultiLvlLbl val="0"/>
      </c:catAx>
      <c:valAx>
        <c:axId val="1362773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362772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'Indicadores Anuales'!$H$3:$K$3</c:f>
              <c:strCache>
                <c:ptCount val="4"/>
                <c:pt idx="0">
                  <c:v>Enero- Abril</c:v>
                </c:pt>
                <c:pt idx="1">
                  <c:v>Mayo- Julio</c:v>
                </c:pt>
                <c:pt idx="2">
                  <c:v>Sep- Dic</c:v>
                </c:pt>
                <c:pt idx="3">
                  <c:v>TOTAL</c:v>
                </c:pt>
              </c:strCache>
            </c:strRef>
          </c:cat>
          <c:val>
            <c:numRef>
              <c:f>'Indicadores Anuales'!$H$4:$K$4</c:f>
              <c:numCache>
                <c:formatCode>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3C6-4EAA-8E92-42CB994839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1362774096"/>
        <c:axId val="1362775728"/>
      </c:barChart>
      <c:catAx>
        <c:axId val="13627740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362775728"/>
        <c:crosses val="autoZero"/>
        <c:auto val="1"/>
        <c:lblAlgn val="ctr"/>
        <c:lblOffset val="100"/>
        <c:noMultiLvlLbl val="0"/>
      </c:catAx>
      <c:valAx>
        <c:axId val="13627757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3627740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Reversed" id="23">
  <a:schemeClr val="accent3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8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8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8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1050173</xdr:colOff>
      <xdr:row>8</xdr:row>
      <xdr:rowOff>34637</xdr:rowOff>
    </xdr:from>
    <xdr:to>
      <xdr:col>5</xdr:col>
      <xdr:colOff>990374</xdr:colOff>
      <xdr:row>11</xdr:row>
      <xdr:rowOff>640773</xdr:rowOff>
    </xdr:to>
    <xdr:pic>
      <xdr:nvPicPr>
        <xdr:cNvPr id="4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91" t="20891" r="66850" b="61359"/>
        <a:stretch>
          <a:fillRect/>
        </a:stretch>
      </xdr:blipFill>
      <xdr:spPr bwMode="auto">
        <a:xfrm>
          <a:off x="4929446" y="813955"/>
          <a:ext cx="4339019" cy="19915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1444626</xdr:colOff>
      <xdr:row>2</xdr:row>
      <xdr:rowOff>79375</xdr:rowOff>
    </xdr:from>
    <xdr:to>
      <xdr:col>2</xdr:col>
      <xdr:colOff>1397001</xdr:colOff>
      <xdr:row>5</xdr:row>
      <xdr:rowOff>377348</xdr:rowOff>
    </xdr:to>
    <xdr:pic>
      <xdr:nvPicPr>
        <xdr:cNvPr id="6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91" t="20891" r="66850" b="61359"/>
        <a:stretch>
          <a:fillRect/>
        </a:stretch>
      </xdr:blipFill>
      <xdr:spPr bwMode="auto">
        <a:xfrm>
          <a:off x="1444626" y="635000"/>
          <a:ext cx="2857500" cy="13139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329045</xdr:colOff>
      <xdr:row>5</xdr:row>
      <xdr:rowOff>73603</xdr:rowOff>
    </xdr:from>
    <xdr:to>
      <xdr:col>18</xdr:col>
      <xdr:colOff>337703</xdr:colOff>
      <xdr:row>16</xdr:row>
      <xdr:rowOff>287803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497032</xdr:colOff>
      <xdr:row>40</xdr:row>
      <xdr:rowOff>55419</xdr:rowOff>
    </xdr:from>
    <xdr:to>
      <xdr:col>18</xdr:col>
      <xdr:colOff>504232</xdr:colOff>
      <xdr:row>51</xdr:row>
      <xdr:rowOff>269619</xdr:rowOff>
    </xdr:to>
    <xdr:graphicFrame macro="">
      <xdr:nvGraphicFramePr>
        <xdr:cNvPr id="4" name="Grá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422564</xdr:colOff>
      <xdr:row>74</xdr:row>
      <xdr:rowOff>226869</xdr:rowOff>
    </xdr:from>
    <xdr:to>
      <xdr:col>18</xdr:col>
      <xdr:colOff>429764</xdr:colOff>
      <xdr:row>86</xdr:row>
      <xdr:rowOff>129342</xdr:rowOff>
    </xdr:to>
    <xdr:graphicFrame macro="">
      <xdr:nvGraphicFramePr>
        <xdr:cNvPr id="6" name="Gráfico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225136</xdr:colOff>
      <xdr:row>5</xdr:row>
      <xdr:rowOff>89620</xdr:rowOff>
    </xdr:from>
    <xdr:to>
      <xdr:col>10</xdr:col>
      <xdr:colOff>2828926</xdr:colOff>
      <xdr:row>16</xdr:row>
      <xdr:rowOff>303067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257175</xdr:colOff>
      <xdr:row>40</xdr:row>
      <xdr:rowOff>23380</xdr:rowOff>
    </xdr:from>
    <xdr:to>
      <xdr:col>10</xdr:col>
      <xdr:colOff>2731078</xdr:colOff>
      <xdr:row>51</xdr:row>
      <xdr:rowOff>237580</xdr:rowOff>
    </xdr:to>
    <xdr:graphicFrame macro="">
      <xdr:nvGraphicFramePr>
        <xdr:cNvPr id="7" name="Gráfico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224270</xdr:colOff>
      <xdr:row>74</xdr:row>
      <xdr:rowOff>207818</xdr:rowOff>
    </xdr:from>
    <xdr:to>
      <xdr:col>10</xdr:col>
      <xdr:colOff>2699598</xdr:colOff>
      <xdr:row>86</xdr:row>
      <xdr:rowOff>110291</xdr:rowOff>
    </xdr:to>
    <xdr:graphicFrame macro="">
      <xdr:nvGraphicFramePr>
        <xdr:cNvPr id="8" name="Gráfico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809625</xdr:colOff>
      <xdr:row>9</xdr:row>
      <xdr:rowOff>71437</xdr:rowOff>
    </xdr:from>
    <xdr:to>
      <xdr:col>5</xdr:col>
      <xdr:colOff>666750</xdr:colOff>
      <xdr:row>28</xdr:row>
      <xdr:rowOff>29512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500062</xdr:colOff>
      <xdr:row>9</xdr:row>
      <xdr:rowOff>90486</xdr:rowOff>
    </xdr:from>
    <xdr:to>
      <xdr:col>10</xdr:col>
      <xdr:colOff>1300162</xdr:colOff>
      <xdr:row>28</xdr:row>
      <xdr:rowOff>47511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orge.mendez\Desktop\Documentos%20de%20Escritorio\felipe\Riesgos\Mapas%20de%20riesgo%20codificados\Mapa%20de%20Riesgo%20Atenci&#243;n%20asistencial%20y%20farmaceut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-Mapa de riesgos"/>
      <sheetName val="FT-Monitoreos "/>
      <sheetName val="Hoja1"/>
    </sheetNames>
    <sheetDataSet>
      <sheetData sheetId="0"/>
      <sheetData sheetId="1"/>
      <sheetData sheetId="2">
        <row r="1">
          <cell r="C1" t="str">
            <v>Rara vezInsignificante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CM302"/>
  <sheetViews>
    <sheetView tabSelected="1" view="pageBreakPreview" topLeftCell="B8" zoomScale="40" zoomScaleNormal="40" zoomScaleSheetLayoutView="40" workbookViewId="0">
      <selection activeCell="B16" sqref="B16:AM16"/>
    </sheetView>
  </sheetViews>
  <sheetFormatPr baseColWidth="10" defaultColWidth="11.42578125" defaultRowHeight="14.25" x14ac:dyDescent="0.2"/>
  <cols>
    <col min="1" max="1" width="11.42578125" style="10"/>
    <col min="2" max="2" width="11.42578125" style="11" customWidth="1"/>
    <col min="3" max="3" width="35.5703125" style="11" customWidth="1"/>
    <col min="4" max="4" width="41.5703125" style="11" customWidth="1"/>
    <col min="5" max="5" width="24.5703125" style="11" customWidth="1"/>
    <col min="6" max="7" width="49" style="11" customWidth="1"/>
    <col min="8" max="8" width="25.42578125" style="11" customWidth="1"/>
    <col min="9" max="9" width="28.42578125" style="11" customWidth="1"/>
    <col min="10" max="10" width="23.5703125" style="11" customWidth="1"/>
    <col min="11" max="11" width="25.7109375" style="11" customWidth="1"/>
    <col min="12" max="12" width="19.42578125" style="11" customWidth="1"/>
    <col min="13" max="13" width="45.28515625" style="11" customWidth="1"/>
    <col min="14" max="14" width="56.85546875" style="11" customWidth="1"/>
    <col min="15" max="15" width="40.7109375" style="11" customWidth="1"/>
    <col min="16" max="16" width="33.42578125" style="11" customWidth="1"/>
    <col min="17" max="17" width="24.85546875" style="11" customWidth="1"/>
    <col min="18" max="18" width="31.140625" style="11" customWidth="1"/>
    <col min="19" max="19" width="23.140625" style="11" customWidth="1"/>
    <col min="20" max="20" width="30.28515625" style="11" customWidth="1"/>
    <col min="21" max="21" width="24.7109375" style="11" customWidth="1"/>
    <col min="22" max="22" width="33" style="11" customWidth="1"/>
    <col min="23" max="23" width="30.85546875" style="11" bestFit="1" customWidth="1"/>
    <col min="24" max="24" width="30.42578125" style="11" customWidth="1"/>
    <col min="25" max="25" width="30.85546875" style="11" customWidth="1"/>
    <col min="26" max="26" width="20.140625" style="11" customWidth="1"/>
    <col min="27" max="27" width="32.7109375" style="11" customWidth="1"/>
    <col min="28" max="28" width="32.7109375" style="11" hidden="1" customWidth="1"/>
    <col min="29" max="29" width="23.85546875" style="11" hidden="1" customWidth="1"/>
    <col min="30" max="30" width="22.85546875" style="11" hidden="1" customWidth="1"/>
    <col min="31" max="31" width="20.140625" style="11" hidden="1" customWidth="1"/>
    <col min="32" max="32" width="17.42578125" style="11" hidden="1" customWidth="1"/>
    <col min="33" max="33" width="26.5703125" style="11" hidden="1" customWidth="1"/>
    <col min="34" max="34" width="17" style="11" hidden="1" customWidth="1"/>
    <col min="35" max="35" width="29.42578125" style="11" hidden="1" customWidth="1"/>
    <col min="36" max="36" width="24.28515625" style="11" customWidth="1"/>
    <col min="37" max="37" width="29" style="11" customWidth="1"/>
    <col min="38" max="38" width="23.85546875" style="11" customWidth="1"/>
    <col min="39" max="39" width="53.42578125" style="10" customWidth="1"/>
    <col min="40" max="40" width="4" style="10" customWidth="1"/>
    <col min="41" max="91" width="11.42578125" style="10"/>
    <col min="92" max="16384" width="11.42578125" style="11"/>
  </cols>
  <sheetData>
    <row r="1" spans="1:91" hidden="1" x14ac:dyDescent="0.2"/>
    <row r="2" spans="1:91" hidden="1" x14ac:dyDescent="0.2"/>
    <row r="3" spans="1:91" hidden="1" x14ac:dyDescent="0.2"/>
    <row r="4" spans="1:91" hidden="1" x14ac:dyDescent="0.2"/>
    <row r="5" spans="1:91" hidden="1" x14ac:dyDescent="0.2"/>
    <row r="6" spans="1:91" hidden="1" x14ac:dyDescent="0.2"/>
    <row r="7" spans="1:91" ht="15" thickBot="1" x14ac:dyDescent="0.25"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</row>
    <row r="8" spans="1:91" s="21" customFormat="1" ht="66.75" customHeight="1" x14ac:dyDescent="0.35">
      <c r="A8" s="20"/>
      <c r="B8" s="212" t="s">
        <v>70</v>
      </c>
      <c r="C8" s="213"/>
      <c r="D8" s="213"/>
      <c r="E8" s="213"/>
      <c r="F8" s="213"/>
      <c r="G8" s="213"/>
      <c r="H8" s="214" t="s">
        <v>74</v>
      </c>
      <c r="I8" s="214"/>
      <c r="J8" s="214"/>
      <c r="K8" s="214"/>
      <c r="L8" s="214"/>
      <c r="M8" s="214"/>
      <c r="N8" s="214"/>
      <c r="O8" s="214"/>
      <c r="P8" s="214"/>
      <c r="Q8" s="214"/>
      <c r="R8" s="214"/>
      <c r="S8" s="214"/>
      <c r="T8" s="214"/>
      <c r="U8" s="214"/>
      <c r="V8" s="214"/>
      <c r="W8" s="214"/>
      <c r="X8" s="214"/>
      <c r="Y8" s="214"/>
      <c r="Z8" s="214"/>
      <c r="AA8" s="214"/>
      <c r="AB8" s="214"/>
      <c r="AC8" s="214"/>
      <c r="AD8" s="214"/>
      <c r="AE8" s="214"/>
      <c r="AF8" s="214"/>
      <c r="AG8" s="214"/>
      <c r="AH8" s="214"/>
      <c r="AI8" s="214"/>
      <c r="AJ8" s="214"/>
      <c r="AK8" s="214"/>
      <c r="AL8" s="214"/>
      <c r="AM8" s="208" t="s">
        <v>75</v>
      </c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</row>
    <row r="9" spans="1:91" s="21" customFormat="1" ht="67.5" customHeight="1" x14ac:dyDescent="0.35">
      <c r="A9" s="20"/>
      <c r="B9" s="241"/>
      <c r="C9" s="242"/>
      <c r="D9" s="242"/>
      <c r="E9" s="242"/>
      <c r="F9" s="242"/>
      <c r="G9" s="243"/>
      <c r="H9" s="265" t="s">
        <v>68</v>
      </c>
      <c r="I9" s="266"/>
      <c r="J9" s="266"/>
      <c r="K9" s="266"/>
      <c r="L9" s="266"/>
      <c r="M9" s="266"/>
      <c r="N9" s="266"/>
      <c r="O9" s="266"/>
      <c r="P9" s="266"/>
      <c r="Q9" s="266"/>
      <c r="R9" s="266"/>
      <c r="S9" s="266"/>
      <c r="T9" s="266"/>
      <c r="U9" s="266"/>
      <c r="V9" s="266"/>
      <c r="W9" s="266"/>
      <c r="X9" s="266"/>
      <c r="Y9" s="266"/>
      <c r="Z9" s="266"/>
      <c r="AA9" s="266"/>
      <c r="AB9" s="266"/>
      <c r="AC9" s="266"/>
      <c r="AD9" s="266"/>
      <c r="AE9" s="266"/>
      <c r="AF9" s="266"/>
      <c r="AG9" s="266"/>
      <c r="AH9" s="266"/>
      <c r="AI9" s="266"/>
      <c r="AJ9" s="266"/>
      <c r="AK9" s="266"/>
      <c r="AL9" s="267"/>
      <c r="AM9" s="209" t="s">
        <v>153</v>
      </c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</row>
    <row r="10" spans="1:91" s="21" customFormat="1" ht="38.25" customHeight="1" thickBot="1" x14ac:dyDescent="0.4">
      <c r="A10" s="20"/>
      <c r="B10" s="244"/>
      <c r="C10" s="245"/>
      <c r="D10" s="245"/>
      <c r="E10" s="245"/>
      <c r="F10" s="245"/>
      <c r="G10" s="246"/>
      <c r="H10" s="268"/>
      <c r="I10" s="269"/>
      <c r="J10" s="269"/>
      <c r="K10" s="269"/>
      <c r="L10" s="269"/>
      <c r="M10" s="269"/>
      <c r="N10" s="269"/>
      <c r="O10" s="269"/>
      <c r="P10" s="269"/>
      <c r="Q10" s="269"/>
      <c r="R10" s="269"/>
      <c r="S10" s="269"/>
      <c r="T10" s="269"/>
      <c r="U10" s="269"/>
      <c r="V10" s="269"/>
      <c r="W10" s="269"/>
      <c r="X10" s="269"/>
      <c r="Y10" s="269"/>
      <c r="Z10" s="269"/>
      <c r="AA10" s="269"/>
      <c r="AB10" s="269"/>
      <c r="AC10" s="269"/>
      <c r="AD10" s="269"/>
      <c r="AE10" s="269"/>
      <c r="AF10" s="269"/>
      <c r="AG10" s="269"/>
      <c r="AH10" s="269"/>
      <c r="AI10" s="269"/>
      <c r="AJ10" s="269"/>
      <c r="AK10" s="269"/>
      <c r="AL10" s="270"/>
      <c r="AM10" s="210" t="s">
        <v>154</v>
      </c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</row>
    <row r="11" spans="1:91" s="21" customFormat="1" ht="33" customHeight="1" x14ac:dyDescent="0.35">
      <c r="A11" s="20"/>
      <c r="B11" s="244"/>
      <c r="C11" s="245"/>
      <c r="D11" s="245"/>
      <c r="E11" s="245"/>
      <c r="F11" s="245"/>
      <c r="G11" s="246"/>
      <c r="H11" s="215" t="s">
        <v>69</v>
      </c>
      <c r="I11" s="216"/>
      <c r="J11" s="216"/>
      <c r="K11" s="216"/>
      <c r="L11" s="216"/>
      <c r="M11" s="216"/>
      <c r="N11" s="216"/>
      <c r="O11" s="216"/>
      <c r="P11" s="216"/>
      <c r="Q11" s="216"/>
      <c r="R11" s="216"/>
      <c r="S11" s="216"/>
      <c r="T11" s="216"/>
      <c r="U11" s="216"/>
      <c r="V11" s="216"/>
      <c r="W11" s="216"/>
      <c r="X11" s="216"/>
      <c r="Y11" s="216"/>
      <c r="Z11" s="216"/>
      <c r="AA11" s="216"/>
      <c r="AB11" s="216"/>
      <c r="AC11" s="216"/>
      <c r="AD11" s="216"/>
      <c r="AE11" s="216"/>
      <c r="AF11" s="216"/>
      <c r="AG11" s="216"/>
      <c r="AH11" s="216"/>
      <c r="AI11" s="216"/>
      <c r="AJ11" s="216"/>
      <c r="AK11" s="216"/>
      <c r="AL11" s="217"/>
      <c r="AM11" s="239" t="s">
        <v>77</v>
      </c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</row>
    <row r="12" spans="1:91" s="21" customFormat="1" ht="51.75" customHeight="1" thickBot="1" x14ac:dyDescent="0.4">
      <c r="A12" s="20"/>
      <c r="B12" s="247"/>
      <c r="C12" s="248"/>
      <c r="D12" s="248"/>
      <c r="E12" s="248"/>
      <c r="F12" s="248"/>
      <c r="G12" s="249"/>
      <c r="H12" s="218" t="s">
        <v>76</v>
      </c>
      <c r="I12" s="218"/>
      <c r="J12" s="218"/>
      <c r="K12" s="218"/>
      <c r="L12" s="218"/>
      <c r="M12" s="218"/>
      <c r="N12" s="218"/>
      <c r="O12" s="218"/>
      <c r="P12" s="218"/>
      <c r="Q12" s="218"/>
      <c r="R12" s="218"/>
      <c r="S12" s="218"/>
      <c r="T12" s="218"/>
      <c r="U12" s="218"/>
      <c r="V12" s="218"/>
      <c r="W12" s="218"/>
      <c r="X12" s="218"/>
      <c r="Y12" s="218"/>
      <c r="Z12" s="218"/>
      <c r="AA12" s="218"/>
      <c r="AB12" s="218"/>
      <c r="AC12" s="218"/>
      <c r="AD12" s="218"/>
      <c r="AE12" s="218"/>
      <c r="AF12" s="218"/>
      <c r="AG12" s="218"/>
      <c r="AH12" s="218"/>
      <c r="AI12" s="218"/>
      <c r="AJ12" s="218"/>
      <c r="AK12" s="218"/>
      <c r="AL12" s="218"/>
      <c r="AM12" s="240"/>
      <c r="AN12" s="20" t="e">
        <f>+Q19:R19+'[1]FT-Mapa de riesgos'!$C$53</f>
        <v>#VALUE!</v>
      </c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</row>
    <row r="13" spans="1:91" s="21" customFormat="1" ht="24" customHeight="1" x14ac:dyDescent="0.35">
      <c r="A13" s="20"/>
      <c r="B13" s="234"/>
      <c r="C13" s="235"/>
      <c r="D13" s="235"/>
      <c r="E13" s="235"/>
      <c r="F13" s="235"/>
      <c r="G13" s="235"/>
      <c r="H13" s="235"/>
      <c r="I13" s="235"/>
      <c r="J13" s="235"/>
      <c r="K13" s="235"/>
      <c r="L13" s="235"/>
      <c r="M13" s="235"/>
      <c r="N13" s="235"/>
      <c r="O13" s="235"/>
      <c r="P13" s="235"/>
      <c r="Q13" s="235"/>
      <c r="R13" s="235"/>
      <c r="S13" s="235"/>
      <c r="T13" s="235"/>
      <c r="U13" s="235"/>
      <c r="V13" s="235"/>
      <c r="W13" s="235"/>
      <c r="X13" s="235"/>
      <c r="Y13" s="235"/>
      <c r="Z13" s="235"/>
      <c r="AA13" s="235"/>
      <c r="AB13" s="235"/>
      <c r="AC13" s="235"/>
      <c r="AD13" s="235"/>
      <c r="AE13" s="235"/>
      <c r="AF13" s="235"/>
      <c r="AG13" s="235"/>
      <c r="AH13" s="235"/>
      <c r="AI13" s="235"/>
      <c r="AJ13" s="235"/>
      <c r="AK13" s="235"/>
      <c r="AL13" s="235"/>
      <c r="AM13" s="236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</row>
    <row r="14" spans="1:91" s="10" customFormat="1" ht="15" thickBot="1" x14ac:dyDescent="0.25">
      <c r="B14" s="115"/>
      <c r="C14" s="116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116"/>
      <c r="AM14" s="117"/>
    </row>
    <row r="15" spans="1:91" ht="33.75" hidden="1" customHeight="1" thickBot="1" x14ac:dyDescent="0.25">
      <c r="B15" s="109"/>
      <c r="C15" s="110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2"/>
      <c r="Q15" s="112">
        <v>32</v>
      </c>
      <c r="R15" s="112"/>
      <c r="S15" s="112">
        <v>25</v>
      </c>
      <c r="T15" s="112"/>
      <c r="U15" s="112">
        <v>25</v>
      </c>
      <c r="V15" s="112"/>
      <c r="W15" s="112"/>
      <c r="X15" s="112"/>
      <c r="Y15" s="112"/>
      <c r="Z15" s="112">
        <v>18</v>
      </c>
      <c r="AA15" s="112"/>
      <c r="AB15" s="112"/>
      <c r="AC15" s="113"/>
      <c r="AD15" s="113">
        <v>25</v>
      </c>
      <c r="AE15" s="113">
        <v>50</v>
      </c>
      <c r="AF15" s="113">
        <v>75</v>
      </c>
      <c r="AG15" s="113">
        <v>100</v>
      </c>
      <c r="AH15" s="113"/>
      <c r="AI15" s="113"/>
      <c r="AJ15" s="113"/>
      <c r="AK15" s="113"/>
      <c r="AL15" s="114"/>
    </row>
    <row r="16" spans="1:91" ht="81.75" customHeight="1" thickBot="1" x14ac:dyDescent="0.25">
      <c r="B16" s="237" t="s">
        <v>334</v>
      </c>
      <c r="C16" s="238"/>
      <c r="D16" s="238"/>
      <c r="E16" s="238"/>
      <c r="F16" s="238"/>
      <c r="G16" s="238"/>
      <c r="H16" s="238"/>
      <c r="I16" s="238"/>
      <c r="J16" s="238"/>
      <c r="K16" s="238"/>
      <c r="L16" s="238"/>
      <c r="M16" s="238"/>
      <c r="N16" s="238"/>
      <c r="O16" s="238"/>
      <c r="P16" s="238"/>
      <c r="Q16" s="238"/>
      <c r="R16" s="238"/>
      <c r="S16" s="238"/>
      <c r="T16" s="238"/>
      <c r="U16" s="238"/>
      <c r="V16" s="238"/>
      <c r="W16" s="238"/>
      <c r="X16" s="238"/>
      <c r="Y16" s="238"/>
      <c r="Z16" s="238"/>
      <c r="AA16" s="238"/>
      <c r="AB16" s="238"/>
      <c r="AC16" s="238"/>
      <c r="AD16" s="238"/>
      <c r="AE16" s="238"/>
      <c r="AF16" s="238"/>
      <c r="AG16" s="238"/>
      <c r="AH16" s="238"/>
      <c r="AI16" s="238"/>
      <c r="AJ16" s="238"/>
      <c r="AK16" s="238"/>
      <c r="AL16" s="238"/>
      <c r="AM16" s="238"/>
    </row>
    <row r="17" spans="1:39" ht="55.5" customHeight="1" thickBot="1" x14ac:dyDescent="0.25">
      <c r="B17" s="219" t="s">
        <v>12</v>
      </c>
      <c r="C17" s="219"/>
      <c r="D17" s="219"/>
      <c r="E17" s="219"/>
      <c r="F17" s="219"/>
      <c r="G17" s="219"/>
      <c r="H17" s="226" t="s">
        <v>82</v>
      </c>
      <c r="I17" s="227"/>
      <c r="J17" s="227"/>
      <c r="K17" s="227"/>
      <c r="L17" s="227"/>
      <c r="M17" s="227"/>
      <c r="N17" s="227"/>
      <c r="O17" s="227"/>
      <c r="P17" s="227"/>
      <c r="Q17" s="227"/>
      <c r="R17" s="227"/>
      <c r="S17" s="227"/>
      <c r="T17" s="227"/>
      <c r="U17" s="227"/>
      <c r="V17" s="227"/>
      <c r="W17" s="227"/>
      <c r="X17" s="227"/>
      <c r="Y17" s="227"/>
      <c r="Z17" s="227"/>
      <c r="AA17" s="227"/>
      <c r="AB17" s="227"/>
      <c r="AC17" s="227"/>
      <c r="AD17" s="227"/>
      <c r="AE17" s="227"/>
      <c r="AF17" s="227"/>
      <c r="AG17" s="227"/>
      <c r="AH17" s="227"/>
      <c r="AI17" s="227"/>
      <c r="AJ17" s="227"/>
      <c r="AK17" s="227"/>
      <c r="AL17" s="227"/>
      <c r="AM17" s="228"/>
    </row>
    <row r="18" spans="1:39" ht="60.75" customHeight="1" x14ac:dyDescent="0.2">
      <c r="B18" s="220" t="s">
        <v>42</v>
      </c>
      <c r="C18" s="222" t="s">
        <v>3</v>
      </c>
      <c r="D18" s="222" t="s">
        <v>2</v>
      </c>
      <c r="E18" s="222" t="s">
        <v>4</v>
      </c>
      <c r="F18" s="222" t="s">
        <v>5</v>
      </c>
      <c r="G18" s="224" t="s">
        <v>6</v>
      </c>
      <c r="H18" s="278" t="s">
        <v>88</v>
      </c>
      <c r="I18" s="279"/>
      <c r="J18" s="279"/>
      <c r="K18" s="279"/>
      <c r="L18" s="280"/>
      <c r="M18" s="278" t="s">
        <v>9</v>
      </c>
      <c r="N18" s="279"/>
      <c r="O18" s="279"/>
      <c r="P18" s="279"/>
      <c r="Q18" s="279"/>
      <c r="R18" s="279"/>
      <c r="S18" s="279"/>
      <c r="T18" s="279"/>
      <c r="U18" s="279"/>
      <c r="V18" s="279"/>
      <c r="W18" s="279"/>
      <c r="X18" s="279"/>
      <c r="Y18" s="279"/>
      <c r="Z18" s="279"/>
      <c r="AA18" s="279"/>
      <c r="AB18" s="206"/>
      <c r="AC18" s="206"/>
      <c r="AD18" s="206"/>
      <c r="AE18" s="206"/>
      <c r="AF18" s="206"/>
      <c r="AG18" s="206"/>
      <c r="AH18" s="207"/>
      <c r="AI18" s="205"/>
      <c r="AJ18" s="250" t="s">
        <v>11</v>
      </c>
      <c r="AK18" s="251"/>
      <c r="AL18" s="252"/>
      <c r="AM18" s="229" t="s">
        <v>89</v>
      </c>
    </row>
    <row r="19" spans="1:39" ht="235.5" customHeight="1" x14ac:dyDescent="0.2">
      <c r="B19" s="221"/>
      <c r="C19" s="223"/>
      <c r="D19" s="223"/>
      <c r="E19" s="223"/>
      <c r="F19" s="223"/>
      <c r="G19" s="225"/>
      <c r="H19" s="201" t="s">
        <v>7</v>
      </c>
      <c r="I19" s="201" t="s">
        <v>8</v>
      </c>
      <c r="J19" s="202" t="s">
        <v>0</v>
      </c>
      <c r="K19" s="202" t="s">
        <v>81</v>
      </c>
      <c r="L19" s="202" t="s">
        <v>62</v>
      </c>
      <c r="M19" s="201" t="s">
        <v>103</v>
      </c>
      <c r="N19" s="201" t="s">
        <v>99</v>
      </c>
      <c r="O19" s="203" t="s">
        <v>147</v>
      </c>
      <c r="P19" s="203" t="s">
        <v>43</v>
      </c>
      <c r="Q19" s="203" t="s">
        <v>144</v>
      </c>
      <c r="R19" s="203" t="s">
        <v>141</v>
      </c>
      <c r="S19" s="203" t="s">
        <v>38</v>
      </c>
      <c r="T19" s="203" t="s">
        <v>145</v>
      </c>
      <c r="U19" s="203" t="s">
        <v>39</v>
      </c>
      <c r="V19" s="203" t="s">
        <v>142</v>
      </c>
      <c r="W19" s="231" t="s">
        <v>146</v>
      </c>
      <c r="X19" s="232"/>
      <c r="Y19" s="233"/>
      <c r="Z19" s="203" t="s">
        <v>40</v>
      </c>
      <c r="AA19" s="203" t="s">
        <v>143</v>
      </c>
      <c r="AB19" s="204" t="s">
        <v>61</v>
      </c>
      <c r="AC19" s="204" t="s">
        <v>54</v>
      </c>
      <c r="AD19" s="204" t="s">
        <v>55</v>
      </c>
      <c r="AE19" s="202" t="s">
        <v>53</v>
      </c>
      <c r="AF19" s="202" t="s">
        <v>23</v>
      </c>
      <c r="AG19" s="202" t="s">
        <v>57</v>
      </c>
      <c r="AH19" s="202" t="s">
        <v>58</v>
      </c>
      <c r="AI19" s="202"/>
      <c r="AJ19" s="202" t="s">
        <v>7</v>
      </c>
      <c r="AK19" s="202" t="s">
        <v>10</v>
      </c>
      <c r="AL19" s="202" t="s">
        <v>0</v>
      </c>
      <c r="AM19" s="230"/>
    </row>
    <row r="20" spans="1:39" ht="312" customHeight="1" x14ac:dyDescent="0.4">
      <c r="A20" s="187"/>
      <c r="B20" s="256">
        <v>1</v>
      </c>
      <c r="C20" s="253" t="s">
        <v>159</v>
      </c>
      <c r="D20" s="253" t="s">
        <v>160</v>
      </c>
      <c r="E20" s="253" t="s">
        <v>35</v>
      </c>
      <c r="F20" s="198" t="s">
        <v>161</v>
      </c>
      <c r="G20" s="253" t="s">
        <v>327</v>
      </c>
      <c r="H20" s="255" t="s">
        <v>15</v>
      </c>
      <c r="I20" s="254" t="s">
        <v>18</v>
      </c>
      <c r="J20" s="258" t="str">
        <f>IF(ISERROR(VLOOKUP(H20&amp;I20,Hoja1!$C$1:$F$25,4,0)),"",(VLOOKUP(H20&amp;I20,Hoja1!$C$1:$F$25,4,0)))</f>
        <v>Moderado</v>
      </c>
      <c r="K20" s="182" t="s">
        <v>85</v>
      </c>
      <c r="L20" s="257">
        <v>1</v>
      </c>
      <c r="M20" s="198" t="s">
        <v>163</v>
      </c>
      <c r="N20" s="198" t="s">
        <v>164</v>
      </c>
      <c r="O20" s="198" t="s">
        <v>165</v>
      </c>
      <c r="P20" s="184" t="s">
        <v>22</v>
      </c>
      <c r="Q20" s="184" t="s">
        <v>41</v>
      </c>
      <c r="R20" s="184" t="s">
        <v>157</v>
      </c>
      <c r="S20" s="184" t="s">
        <v>41</v>
      </c>
      <c r="T20" s="198" t="s">
        <v>162</v>
      </c>
      <c r="U20" s="184" t="s">
        <v>41</v>
      </c>
      <c r="V20" s="184" t="s">
        <v>72</v>
      </c>
      <c r="W20" s="184" t="s">
        <v>101</v>
      </c>
      <c r="X20" s="186" t="s">
        <v>102</v>
      </c>
      <c r="Y20" s="185" t="s">
        <v>108</v>
      </c>
      <c r="Z20" s="184" t="s">
        <v>41</v>
      </c>
      <c r="AA20" s="198" t="s">
        <v>166</v>
      </c>
      <c r="AB20" s="180">
        <f t="shared" ref="AB20:AB22" si="0">SUM(IF(Q20="Si",Q$15,0)+(IF(S20="Si",S$15,0))+IF(U20="Si",U$15,0)+IF(Z20="Si",Z$15,0))</f>
        <v>100</v>
      </c>
      <c r="AC20" s="181">
        <f>IF(AND(L20=2,P20="Probabilidad",AB20&gt;=75),50,IF(AND(P20="Probabilidad",L20=2,AB20&gt;=50),37,IF(AND(P20="Probabilidad",L20=2,AB20&gt;=25),25,IF(AND(P20="Probabilidad",L20=2,AB20&gt;10),12,IF(AND(L20=1,P20="Probabilidad",AB20&gt;=75),100,IF(AND(P20="Probabilidad",L20=1,AB20&gt;=50),75,IF(AND(P20="Probabilidad",L20=1,AB20&gt;=25),50,IF(AND(P20="Probabilidad",L20=1,AB20&gt;10),25,IF(AND(P20="Probabilidad",L20=3,AB20&gt;=75),33.3,IF(AND(P20="Probabilidad",L20=3,AB20,AB20&gt;=50),25,IF(AND(P20="Probabilidad",L20=3,AB20&gt;=25),17,IF(AND(P20="Probabilidad",L20=3,AB20&gt;10),8,0))))))))))))</f>
        <v>100</v>
      </c>
      <c r="AD20" s="181">
        <f>IF(AND(L20=2,P20="Impacto",AB20&gt;=75),50,IF(AND(P20="Impacto",L20=2,AB20&gt;=50),37,IF(AND(P20="Impacto",L20=2,AB20&gt;=25),25,IF(AND(P20="Impacto",L20=2,AB20&gt;10),12,IF(AND(L20=1,P20="Impacto",AB20&gt;=75),100,IF(AND(P20="Impacto",L20=1,AB20&gt;=50),75,IF(AND(P20="Impacto",L20=1,AB20&gt;=25),50,IF(AND(P20="Impacto",L20=1,AB20&gt;10),25,IF(AND(P20="Impacto",L20=3,AB20&gt;=75),33.3,IF(AND(P20="Impacto",L20=3,AB20,AB20&gt;=50),25,IF(AND(P20="Impacto",L20=3,AB20&gt;=25),17,IF(AND(P20="Impacto",L20=3,AB20&gt;10),8,0))))))))))))</f>
        <v>0</v>
      </c>
      <c r="AE20" s="262">
        <f>SUM(AC20:AC22)</f>
        <v>100</v>
      </c>
      <c r="AF20" s="262">
        <f>SUM(AD20:AD22)</f>
        <v>0</v>
      </c>
      <c r="AG20" s="263">
        <f>IF(AE20&gt;75,2,IF(AE20&gt;=30,1,"-"))</f>
        <v>2</v>
      </c>
      <c r="AH20" s="263" t="str">
        <f>IF(AF20&gt;75,2,IF(AF20&gt;=30,1,"-"))</f>
        <v>-</v>
      </c>
      <c r="AI20" s="188"/>
      <c r="AJ20" s="264" t="str">
        <f>IF(AND(AG20=2,H20="Casi seguro"),Hoja1!$J$5,IF(AND(AG20=2,H20="Posible"),Hoja1!$J$6,IF(AND(H20="Improbable",AG20=2),Hoja1!J24,IF(AND(AG20=1,H20="Casi seguro"),Hoja1!$J$4,IF(AND(AG20=1,H20="Posible"),Hoja1!$J$5,IF(AND(AG20=1,H20="Improbable"),Hoja1!$J$6,'FT-Mapa de riesgos'!H20))))))</f>
        <v>Rara Vez</v>
      </c>
      <c r="AK20" s="264" t="str">
        <f>IF(AND(AH20=2,I20="Catastrofico"),Hoja1!$K$5,IF(AND(AH20=2,I20="Mayor"),Hoja1!$K$6,IF(AND(AH20=2,I20="Moderado"),Hoja1!$K$7,IF(AND(AH20=1,I20="Catastrofico"),Hoja1!$K$4,IF(AND(AH20=1,I20="Mayor "),Hoja1!$K$5,IF(AND(AH20=1,I20="Moderado"),Hoja1!$K$6,IF(AND(AH20=2,I20="Menor"),Hoja1!$K$7,'FT-Mapa de riesgos'!I20)))))))</f>
        <v>Menor</v>
      </c>
      <c r="AL20" s="258" t="str">
        <f>IF(ISERROR(VLOOKUP(AJ20&amp;AK20,Hoja1!$C$1:$F$25,4,0)),"",(VLOOKUP(AJ20&amp;AK20,Hoja1!$C$1:$F$25,4,0)))</f>
        <v>Bajo</v>
      </c>
      <c r="AM20" s="281" t="s">
        <v>158</v>
      </c>
    </row>
    <row r="21" spans="1:39" ht="73.5" hidden="1" customHeight="1" x14ac:dyDescent="0.4">
      <c r="A21" s="187"/>
      <c r="B21" s="256"/>
      <c r="C21" s="253"/>
      <c r="D21" s="253"/>
      <c r="E21" s="253"/>
      <c r="F21" s="198"/>
      <c r="G21" s="253"/>
      <c r="H21" s="255"/>
      <c r="I21" s="254"/>
      <c r="J21" s="258"/>
      <c r="K21" s="182"/>
      <c r="L21" s="257"/>
      <c r="M21" s="199"/>
      <c r="N21" s="199"/>
      <c r="O21" s="199"/>
      <c r="P21" s="184"/>
      <c r="Q21" s="184"/>
      <c r="R21" s="184" t="str">
        <f t="shared" ref="R21:R22" si="1">+IF(Q21="No","N/A","")</f>
        <v/>
      </c>
      <c r="S21" s="184"/>
      <c r="T21" s="184" t="str">
        <f t="shared" ref="T21:T22" si="2">+IF(S21="No","N/A","")</f>
        <v/>
      </c>
      <c r="U21" s="184"/>
      <c r="V21" s="184"/>
      <c r="W21" s="184"/>
      <c r="X21" s="186"/>
      <c r="Y21" s="184"/>
      <c r="Z21" s="184"/>
      <c r="AA21" s="200" t="str">
        <f t="shared" ref="AA21:AA22" si="3">+IF(Z21="No","N/A","")</f>
        <v/>
      </c>
      <c r="AB21" s="180">
        <f t="shared" si="0"/>
        <v>0</v>
      </c>
      <c r="AC21" s="181">
        <f>IF(AND(L20=2,P21="Probabilidad",AB21&gt;=75),50,IF(AND(P21="Probabilidad",L20=2,AB21&gt;=50),37,IF(AND(P21="Probabilidad",L20=2,AB21&gt;=25),25,IF(AND(P21="Probabilidad",L20=2,AB21&gt;10),12,IF(AND(L20=1,P21="Probabilidad",AB21&gt;=75),100,IF(AND(P21="Probabilidad",L20=1,AB21&gt;=50),75,IF(AND(P21="Probabilidad",L20=1,AB21&gt;=25),50,IF(AND(P21="Probabilidad",L20=1,AB21&gt;10),25,IF(AND(P21="Probabilidad",L20=3,AB21&gt;=75),33.3,IF(AND(P21="Probabilidad",L20=3,AB21,AB21&gt;=50),25,IF(AND(P21="Probabilidad",L20=3,AB21&gt;=25),17,IF(AND(P21="Probabilidad",L20=3,AB21&gt;10),8,0))))))))))))</f>
        <v>0</v>
      </c>
      <c r="AD21" s="181">
        <f>IF(AND(L20=2,P21="Impacto",AB21&gt;=75),50,IF(AND(P21="Impacto",L20=2,AB21&gt;=50),37,IF(AND(P21="Impacto",L20=2,AB21&gt;=25),25,IF(AND(P21="Impacto",L20=2,AB21&gt;10),12,IF(AND(L20=1,P21="Impacto",AB21&gt;=75),100,IF(AND(P21="Impacto",L20=1,AB21&gt;=50),75,IF(AND(P21="Impacto",L20=1,AB21&gt;=25),50,IF(AND(P21="Impacto",L20=1,AB21&gt;10),25,IF(AND(P21="Impacto",L20=3,AB21&gt;=75),33.3,IF(AND(P21="Impacto",L20=3,AB21,AB21&gt;=50),25,IF(AND(P21="Impacto",L20=3,AB21&gt;=25),17,IF(AND(P21="Impacto",L20=3,AB21&gt;10),8,0))))))))))))</f>
        <v>0</v>
      </c>
      <c r="AE21" s="262"/>
      <c r="AF21" s="262"/>
      <c r="AG21" s="263"/>
      <c r="AH21" s="263"/>
      <c r="AI21" s="188"/>
      <c r="AJ21" s="264"/>
      <c r="AK21" s="264"/>
      <c r="AL21" s="258"/>
      <c r="AM21" s="281"/>
    </row>
    <row r="22" spans="1:39" ht="73.5" hidden="1" customHeight="1" x14ac:dyDescent="0.4">
      <c r="A22" s="187"/>
      <c r="B22" s="256"/>
      <c r="C22" s="253"/>
      <c r="D22" s="253"/>
      <c r="E22" s="253"/>
      <c r="F22" s="198"/>
      <c r="G22" s="253"/>
      <c r="H22" s="255"/>
      <c r="I22" s="254"/>
      <c r="J22" s="258"/>
      <c r="K22" s="183"/>
      <c r="L22" s="257"/>
      <c r="M22" s="199"/>
      <c r="N22" s="199"/>
      <c r="O22" s="199"/>
      <c r="P22" s="184"/>
      <c r="Q22" s="184"/>
      <c r="R22" s="184" t="str">
        <f t="shared" si="1"/>
        <v/>
      </c>
      <c r="S22" s="184"/>
      <c r="T22" s="184" t="str">
        <f t="shared" si="2"/>
        <v/>
      </c>
      <c r="U22" s="184"/>
      <c r="V22" s="184"/>
      <c r="W22" s="184"/>
      <c r="X22" s="186"/>
      <c r="Y22" s="184"/>
      <c r="Z22" s="184"/>
      <c r="AA22" s="200" t="str">
        <f t="shared" si="3"/>
        <v/>
      </c>
      <c r="AB22" s="180">
        <f t="shared" si="0"/>
        <v>0</v>
      </c>
      <c r="AC22" s="181">
        <f>IF(AND(L20=2,P22="Probabilidad",AB22&gt;=75),50,IF(AND(P22="Probabilidad",L20=2,AB22&gt;=50),37,IF(AND(P22="Probabilidad",L20=2,AB22&gt;=25),25,IF(AND(P22="Probabilidad",L20=2,AB22&gt;10),12,IF(AND(L20=1,P22="Probabilidad",AB22&gt;=75),100,IF(AND(P22="Probabilidad",L20=1,AB22&gt;=50),75,IF(AND(P22="Probabilidad",L20=1,AB22&gt;=25),50,IF(AND(P22="Probabilidad",L20=1,AB22&gt;10),25,IF(AND(P22="Probabilidad",L20=3,AB22&gt;=75),33.3,IF(AND(P22="Probabilidad",L20=3,AB22,AB22&gt;=50),25,IF(AND(P22="Probabilidad",L20=3,AB22&gt;=25),17,IF(AND(P22="Probabilidad",L20=3,AB22&gt;10),8,0))))))))))))</f>
        <v>0</v>
      </c>
      <c r="AD22" s="181">
        <f>IF(AND(L20=2,P22="Impacto",AB22&gt;=75),50,IF(AND(P22="Impacto",L20=2,AB22&gt;=50),37,IF(AND(P22="Impacto",L20=2,AB22&gt;=25),25,IF(AND(P22="Impacto",L20=2,AB22&gt;10),12,IF(AND(L20=1,P22="Impacto",AB22&gt;=75),100,IF(AND(P22="Impacto",L20=1,AB22&gt;=50),75,IF(AND(P22="Impacto",L20=1,AB22&gt;=25),50,IF(AND(P22="Impacto",L20=1,AB22&gt;10),25,IF(AND(P22="Impacto",L20=3,AB22&gt;=75),33.3,IF(AND(P22="Impacto",L20=3,AB22,AB22&gt;=50),25,IF(AND(P22="Impacto",L20=3,AB22&gt;=25),17,IF(AND(P22="Impacto",L20=3,AB22&gt;10),8,0))))))))))))</f>
        <v>0</v>
      </c>
      <c r="AE22" s="262"/>
      <c r="AF22" s="262"/>
      <c r="AG22" s="263"/>
      <c r="AH22" s="263"/>
      <c r="AI22" s="188"/>
      <c r="AJ22" s="264"/>
      <c r="AK22" s="264"/>
      <c r="AL22" s="258"/>
      <c r="AM22" s="281"/>
    </row>
    <row r="23" spans="1:39" ht="138" customHeight="1" x14ac:dyDescent="0.4">
      <c r="A23" s="187"/>
      <c r="B23" s="256">
        <v>2</v>
      </c>
      <c r="C23" s="259" t="s">
        <v>167</v>
      </c>
      <c r="D23" s="259" t="s">
        <v>168</v>
      </c>
      <c r="E23" s="253" t="s">
        <v>35</v>
      </c>
      <c r="F23" s="198" t="s">
        <v>169</v>
      </c>
      <c r="G23" s="259" t="s">
        <v>170</v>
      </c>
      <c r="H23" s="255" t="s">
        <v>15</v>
      </c>
      <c r="I23" s="254" t="s">
        <v>19</v>
      </c>
      <c r="J23" s="258" t="str">
        <f>IF(ISERROR(VLOOKUP(H23&amp;I23,Hoja1!$C$1:$F$25,4,0)),"",(VLOOKUP(H23&amp;I23,Hoja1!$C$1:$F$25,4,0)))</f>
        <v>Alto</v>
      </c>
      <c r="K23" s="182" t="s">
        <v>85</v>
      </c>
      <c r="L23" s="257">
        <v>3</v>
      </c>
      <c r="M23" s="198" t="s">
        <v>181</v>
      </c>
      <c r="N23" s="198" t="s">
        <v>173</v>
      </c>
      <c r="O23" s="198" t="s">
        <v>174</v>
      </c>
      <c r="P23" s="184" t="s">
        <v>22</v>
      </c>
      <c r="Q23" s="184" t="s">
        <v>42</v>
      </c>
      <c r="R23" s="184" t="str">
        <f t="shared" ref="R23:R28" si="4">+IF(Q23="No","N/A","")</f>
        <v>N/A</v>
      </c>
      <c r="S23" s="184" t="s">
        <v>41</v>
      </c>
      <c r="T23" s="198" t="s">
        <v>182</v>
      </c>
      <c r="U23" s="184" t="s">
        <v>41</v>
      </c>
      <c r="V23" s="185" t="s">
        <v>91</v>
      </c>
      <c r="W23" s="184" t="s">
        <v>101</v>
      </c>
      <c r="X23" s="186" t="s">
        <v>102</v>
      </c>
      <c r="Y23" s="185" t="s">
        <v>108</v>
      </c>
      <c r="Z23" s="184" t="s">
        <v>41</v>
      </c>
      <c r="AA23" s="198" t="s">
        <v>185</v>
      </c>
      <c r="AB23" s="180">
        <f t="shared" ref="AB23:AB28" si="5">SUM(IF(Q23="Si",Q$15,0)+(IF(S23="Si",S$15,0))+IF(U23="Si",U$15,0)+IF(Z23="Si",Z$15,0))</f>
        <v>68</v>
      </c>
      <c r="AC23" s="181">
        <f>IF(AND(L23=2,P23="Probabilidad",AB23&gt;=75),50,IF(AND(P23="Probabilidad",L23=2,AB23&gt;=50),37,IF(AND(P23="Probabilidad",L23=2,AB23&gt;=25),25,IF(AND(P23="Probabilidad",L23=2,AB23&gt;10),12,IF(AND(L23=1,P23="Probabilidad",AB23&gt;=75),100,IF(AND(P23="Probabilidad",L23=1,AB23&gt;=50),75,IF(AND(P23="Probabilidad",L23=1,AB23&gt;=25),50,IF(AND(P23="Probabilidad",L23=1,AB23&gt;10),25,IF(AND(P23="Probabilidad",L23=3,AB23&gt;=75),33.3,IF(AND(P23="Probabilidad",L23=3,AB23,AB23&gt;=50),25,IF(AND(P23="Probabilidad",L23=3,AB23&gt;=25),17,IF(AND(P23="Probabilidad",L23=3,AB23&gt;10),8,0))))))))))))</f>
        <v>25</v>
      </c>
      <c r="AD23" s="181">
        <f>IF(AND(L23=2,P23="Impacto",AB23&gt;=75),50,IF(AND(P23="Impacto",L23=2,AB23&gt;=50),37,IF(AND(P23="Impacto",L23=2,AB23&gt;=25),25,IF(AND(P23="Impacto",L23=2,AB23&gt;10),12,IF(AND(L23=1,P23="Impacto",AB23&gt;=75),100,IF(AND(P23="Impacto",L23=1,AB23&gt;=50),75,IF(AND(P23="Impacto",L23=1,AB23&gt;=25),50,IF(AND(P23="Impacto",L23=1,AB23&gt;10),25,IF(AND(P23="Impacto",L23=3,AB23&gt;=75),33.3,IF(AND(P23="Impacto",L23=3,AB23,AB23&gt;=50),25,IF(AND(P23="Impacto",L23=3,AB23&gt;=25),17,IF(AND(P23="Impacto",L23=3,AB23&gt;10),8,0))))))))))))</f>
        <v>0</v>
      </c>
      <c r="AE23" s="262">
        <f>SUM(AC23:AC25)</f>
        <v>75</v>
      </c>
      <c r="AF23" s="262">
        <f>SUM(AD23:AD25)</f>
        <v>0</v>
      </c>
      <c r="AG23" s="263">
        <f>IF(AE23&gt;75,2,IF(AE23&gt;=30,1,"-"))</f>
        <v>1</v>
      </c>
      <c r="AH23" s="263" t="str">
        <f>IF(AF23&gt;75,2,IF(AF23&gt;=30,1,"-"))</f>
        <v>-</v>
      </c>
      <c r="AI23" s="188"/>
      <c r="AJ23" s="264" t="str">
        <f>IF(AND(AG23=2,H23="Casi seguro"),Hoja1!$J$5,IF(AND(AG23=2,H23="Posible"),Hoja1!$J$6,IF(AND(H23="Improbable",AG23=2),Hoja1!#REF!,IF(AND(AG23=1,H23="Casi seguro"),Hoja1!$J$4,IF(AND(AG23=1,H23="Posible"),Hoja1!$J$5,IF(AND(AG23=1,H23="Improbable"),Hoja1!$J$6,'FT-Mapa de riesgos'!H23))))))</f>
        <v>Improbable</v>
      </c>
      <c r="AK23" s="264" t="str">
        <f>IF(AND(AH23=2,I23="Catastrofico"),Hoja1!$K$5,IF(AND(AH23=2,I23="Mayor"),Hoja1!$K$6,IF(AND(AH23=2,I23="Moderado"),Hoja1!$K$7,IF(AND(AH23=1,I23="Catastrofico"),Hoja1!$K$4,IF(AND(AH23=1,I23="Mayor "),Hoja1!$K$5,IF(AND(AH23=1,I23="Moderado"),Hoja1!$K$6,IF(AND(AH23=2,I23="Menor"),Hoja1!$K$7,'FT-Mapa de riesgos'!I23)))))))</f>
        <v>Moderado</v>
      </c>
      <c r="AL23" s="258" t="str">
        <f>IF(ISERROR(VLOOKUP(AJ23&amp;AK23,Hoja1!$C$1:$F$25,4,0)),"",(VLOOKUP(AJ23&amp;AK23,Hoja1!$C$1:$F$25,4,0)))</f>
        <v>Moderado</v>
      </c>
      <c r="AM23" s="281"/>
    </row>
    <row r="24" spans="1:39" ht="219.75" customHeight="1" x14ac:dyDescent="0.4">
      <c r="A24" s="187"/>
      <c r="B24" s="256"/>
      <c r="C24" s="260"/>
      <c r="D24" s="260"/>
      <c r="E24" s="253"/>
      <c r="F24" s="198" t="s">
        <v>171</v>
      </c>
      <c r="G24" s="260"/>
      <c r="H24" s="255"/>
      <c r="I24" s="254"/>
      <c r="J24" s="258"/>
      <c r="K24" s="182" t="s">
        <v>85</v>
      </c>
      <c r="L24" s="257"/>
      <c r="M24" s="198" t="s">
        <v>175</v>
      </c>
      <c r="N24" s="198" t="s">
        <v>176</v>
      </c>
      <c r="O24" s="198" t="s">
        <v>177</v>
      </c>
      <c r="P24" s="184" t="s">
        <v>22</v>
      </c>
      <c r="Q24" s="184" t="s">
        <v>42</v>
      </c>
      <c r="R24" s="184" t="str">
        <f t="shared" si="4"/>
        <v>N/A</v>
      </c>
      <c r="S24" s="184" t="s">
        <v>41</v>
      </c>
      <c r="T24" s="198" t="s">
        <v>183</v>
      </c>
      <c r="U24" s="184" t="s">
        <v>41</v>
      </c>
      <c r="V24" s="185" t="s">
        <v>73</v>
      </c>
      <c r="W24" s="185" t="s">
        <v>101</v>
      </c>
      <c r="X24" s="186" t="s">
        <v>102</v>
      </c>
      <c r="Y24" s="185" t="s">
        <v>108</v>
      </c>
      <c r="Z24" s="184" t="s">
        <v>41</v>
      </c>
      <c r="AA24" s="198" t="s">
        <v>186</v>
      </c>
      <c r="AB24" s="180">
        <f t="shared" si="5"/>
        <v>68</v>
      </c>
      <c r="AC24" s="181">
        <f>IF(AND(L23=2,P24="Probabilidad",AB24&gt;=75),50,IF(AND(P24="Probabilidad",L23=2,AB24&gt;=50),37,IF(AND(P24="Probabilidad",L23=2,AB24&gt;=25),25,IF(AND(P24="Probabilidad",L23=2,AB24&gt;10),12,IF(AND(L23=1,P24="Probabilidad",AB24&gt;=75),100,IF(AND(P24="Probabilidad",L23=1,AB24&gt;=50),75,IF(AND(P24="Probabilidad",L23=1,AB24&gt;=25),50,IF(AND(P24="Probabilidad",L23=1,AB24&gt;10),25,IF(AND(P24="Probabilidad",L23=3,AB24&gt;=75),33.3,IF(AND(P24="Probabilidad",L23=3,AB24,AB24&gt;=50),25,IF(AND(P24="Probabilidad",L23=3,AB24&gt;=25),17,IF(AND(P24="Probabilidad",L23=3,AB24&gt;10),8,0))))))))))))</f>
        <v>25</v>
      </c>
      <c r="AD24" s="181">
        <f>IF(AND(L23=2,P24="Impacto",AB24&gt;=75),50,IF(AND(P24="Impacto",L23=2,AB24&gt;=50),37,IF(AND(P24="Impacto",L23=2,AB24&gt;=25),25,IF(AND(P24="Impacto",L23=2,AB24&gt;10),12,IF(AND(L23=1,P24="Impacto",AB24&gt;=75),100,IF(AND(P24="Impacto",L23=1,AB24&gt;=50),75,IF(AND(P24="Impacto",L23=1,AB24&gt;=25),50,IF(AND(P24="Impacto",L23=1,AB24&gt;10),25,IF(AND(P24="Impacto",L23=3,AB24&gt;=75),33.3,IF(AND(P24="Impacto",L23=3,AB24,AB24&gt;=50),25,IF(AND(P24="Impacto",L23=3,AB24&gt;=25),17,IF(AND(P24="Impacto",L23=3,AB24&gt;10),8,0))))))))))))</f>
        <v>0</v>
      </c>
      <c r="AE24" s="262"/>
      <c r="AF24" s="262"/>
      <c r="AG24" s="263"/>
      <c r="AH24" s="263"/>
      <c r="AI24" s="188"/>
      <c r="AJ24" s="264"/>
      <c r="AK24" s="264"/>
      <c r="AL24" s="258"/>
      <c r="AM24" s="281"/>
    </row>
    <row r="25" spans="1:39" ht="132" customHeight="1" x14ac:dyDescent="0.4">
      <c r="A25" s="187"/>
      <c r="B25" s="256"/>
      <c r="C25" s="261"/>
      <c r="D25" s="261"/>
      <c r="E25" s="253"/>
      <c r="F25" s="198" t="s">
        <v>172</v>
      </c>
      <c r="G25" s="261"/>
      <c r="H25" s="255"/>
      <c r="I25" s="254"/>
      <c r="J25" s="258"/>
      <c r="K25" s="182" t="s">
        <v>85</v>
      </c>
      <c r="L25" s="257"/>
      <c r="M25" s="198" t="s">
        <v>178</v>
      </c>
      <c r="N25" s="198" t="s">
        <v>179</v>
      </c>
      <c r="O25" s="198" t="s">
        <v>180</v>
      </c>
      <c r="P25" s="184" t="s">
        <v>22</v>
      </c>
      <c r="Q25" s="184" t="s">
        <v>42</v>
      </c>
      <c r="R25" s="184" t="str">
        <f t="shared" si="4"/>
        <v>N/A</v>
      </c>
      <c r="S25" s="184" t="s">
        <v>41</v>
      </c>
      <c r="T25" s="198" t="s">
        <v>184</v>
      </c>
      <c r="U25" s="184" t="s">
        <v>41</v>
      </c>
      <c r="V25" s="185" t="s">
        <v>90</v>
      </c>
      <c r="W25" s="185" t="s">
        <v>101</v>
      </c>
      <c r="X25" s="186" t="s">
        <v>102</v>
      </c>
      <c r="Y25" s="185" t="s">
        <v>108</v>
      </c>
      <c r="Z25" s="184" t="s">
        <v>41</v>
      </c>
      <c r="AA25" s="198" t="s">
        <v>187</v>
      </c>
      <c r="AB25" s="180">
        <f t="shared" si="5"/>
        <v>68</v>
      </c>
      <c r="AC25" s="181">
        <f>IF(AND(L23=2,P25="Probabilidad",AB25&gt;=75),50,IF(AND(P25="Probabilidad",L23=2,AB25&gt;=50),37,IF(AND(P25="Probabilidad",L23=2,AB25&gt;=25),25,IF(AND(P25="Probabilidad",L23=2,AB25&gt;10),12,IF(AND(L23=1,P25="Probabilidad",AB25&gt;=75),100,IF(AND(P25="Probabilidad",L23=1,AB25&gt;=50),75,IF(AND(P25="Probabilidad",L23=1,AB25&gt;=25),50,IF(AND(P25="Probabilidad",L23=1,AB25&gt;10),25,IF(AND(P25="Probabilidad",L23=3,AB25&gt;=75),33.3,IF(AND(P25="Probabilidad",L23=3,AB25,AB25&gt;=50),25,IF(AND(P25="Probabilidad",L23=3,AB25&gt;=25),17,IF(AND(P25="Probabilidad",L23=3,AB25&gt;10),8,0))))))))))))</f>
        <v>25</v>
      </c>
      <c r="AD25" s="181">
        <f>IF(AND(L23=2,P25="Impacto",AB25&gt;=75),50,IF(AND(P25="Impacto",L23=2,AB25&gt;=50),37,IF(AND(P25="Impacto",L23=2,AB25&gt;=25),25,IF(AND(P25="Impacto",L23=2,AB25&gt;10),12,IF(AND(L23=1,P25="Impacto",AB25&gt;=75),100,IF(AND(P25="Impacto",L23=1,AB25&gt;=50),75,IF(AND(P25="Impacto",L23=1,AB25&gt;=25),50,IF(AND(P25="Impacto",L23=1,AB25&gt;10),25,IF(AND(P25="Impacto",L23=3,AB25&gt;=75),33.3,IF(AND(P25="Impacto",L23=3,AB25,AB25&gt;=50),25,IF(AND(P25="Impacto",L23=3,AB25&gt;=25),17,IF(AND(P25="Impacto",L23=3,AB25&gt;10),8,0))))))))))))</f>
        <v>0</v>
      </c>
      <c r="AE25" s="262"/>
      <c r="AF25" s="262"/>
      <c r="AG25" s="263"/>
      <c r="AH25" s="263"/>
      <c r="AI25" s="188"/>
      <c r="AJ25" s="264"/>
      <c r="AK25" s="264"/>
      <c r="AL25" s="258"/>
      <c r="AM25" s="281"/>
    </row>
    <row r="26" spans="1:39" ht="391.5" customHeight="1" x14ac:dyDescent="0.4">
      <c r="A26" s="187"/>
      <c r="B26" s="256">
        <v>3</v>
      </c>
      <c r="C26" s="253" t="s">
        <v>188</v>
      </c>
      <c r="D26" s="253" t="s">
        <v>189</v>
      </c>
      <c r="E26" s="253" t="s">
        <v>35</v>
      </c>
      <c r="F26" s="198" t="s">
        <v>190</v>
      </c>
      <c r="G26" s="253" t="s">
        <v>191</v>
      </c>
      <c r="H26" s="255" t="s">
        <v>15</v>
      </c>
      <c r="I26" s="254" t="s">
        <v>20</v>
      </c>
      <c r="J26" s="258" t="str">
        <f>IF(ISERROR(VLOOKUP(H26&amp;I26,Hoja1!$C$1:$F$25,4,0)),"",(VLOOKUP(H26&amp;I26,Hoja1!$C$1:$F$25,4,0)))</f>
        <v>Extremo</v>
      </c>
      <c r="K26" s="182" t="s">
        <v>85</v>
      </c>
      <c r="L26" s="257">
        <v>2</v>
      </c>
      <c r="M26" s="189" t="s">
        <v>193</v>
      </c>
      <c r="N26" s="189" t="s">
        <v>194</v>
      </c>
      <c r="O26" s="189" t="s">
        <v>195</v>
      </c>
      <c r="P26" s="184" t="s">
        <v>22</v>
      </c>
      <c r="Q26" s="184" t="s">
        <v>42</v>
      </c>
      <c r="R26" s="184" t="str">
        <f t="shared" si="4"/>
        <v>N/A</v>
      </c>
      <c r="S26" s="184" t="s">
        <v>41</v>
      </c>
      <c r="T26" s="198" t="s">
        <v>199</v>
      </c>
      <c r="U26" s="184" t="s">
        <v>41</v>
      </c>
      <c r="V26" s="184" t="s">
        <v>72</v>
      </c>
      <c r="W26" s="184" t="s">
        <v>101</v>
      </c>
      <c r="X26" s="186" t="s">
        <v>102</v>
      </c>
      <c r="Y26" s="185" t="s">
        <v>108</v>
      </c>
      <c r="Z26" s="184" t="s">
        <v>41</v>
      </c>
      <c r="AA26" s="198" t="s">
        <v>201</v>
      </c>
      <c r="AB26" s="180">
        <f t="shared" si="5"/>
        <v>68</v>
      </c>
      <c r="AC26" s="181">
        <f>IF(AND(L26=2,P26="Probabilidad",AB26&gt;=75),50,IF(AND(P26="Probabilidad",L26=2,AB26&gt;=50),37,IF(AND(P26="Probabilidad",L26=2,AB26&gt;=25),25,IF(AND(P26="Probabilidad",L26=2,AB26&gt;10),12,IF(AND(L26=1,P26="Probabilidad",AB26&gt;=75),100,IF(AND(P26="Probabilidad",L26=1,AB26&gt;=50),75,IF(AND(P26="Probabilidad",L26=1,AB26&gt;=25),50,IF(AND(P26="Probabilidad",L26=1,AB26&gt;10),25,IF(AND(P26="Probabilidad",L26=3,AB26&gt;=75),33.3,IF(AND(P26="Probabilidad",L26=3,AB26,AB26&gt;=50),25,IF(AND(P26="Probabilidad",L26=3,AB26&gt;=25),17,IF(AND(P26="Probabilidad",L26=3,AB26&gt;10),8,0))))))))))))</f>
        <v>37</v>
      </c>
      <c r="AD26" s="181">
        <f>IF(AND(L26=2,P26="Impacto",AB26&gt;=75),50,IF(AND(P26="Impacto",L26=2,AB26&gt;=50),37,IF(AND(P26="Impacto",L26=2,AB26&gt;=25),25,IF(AND(P26="Impacto",L26=2,AB26&gt;10),12,IF(AND(L26=1,P26="Impacto",AB26&gt;=75),100,IF(AND(P26="Impacto",L26=1,AB26&gt;=50),75,IF(AND(P26="Impacto",L26=1,AB26&gt;=25),50,IF(AND(P26="Impacto",L26=1,AB26&gt;10),25,IF(AND(P26="Impacto",L26=3,AB26&gt;=75),33.3,IF(AND(P26="Impacto",L26=3,AB26,AB26&gt;=50),25,IF(AND(P26="Impacto",L26=3,AB26&gt;=25),17,IF(AND(P26="Impacto",L26=3,AB26&gt;10),8,0))))))))))))</f>
        <v>0</v>
      </c>
      <c r="AE26" s="262">
        <f>SUM(AC26:AC28)</f>
        <v>87</v>
      </c>
      <c r="AF26" s="262">
        <f>SUM(AD26:AD28)</f>
        <v>0</v>
      </c>
      <c r="AG26" s="263">
        <f>IF(AE26&gt;75,2,IF(AE26&gt;=30,1,"-"))</f>
        <v>2</v>
      </c>
      <c r="AH26" s="263" t="str">
        <f>IF(AF26&gt;75,2,IF(AF26&gt;=30,1,"-"))</f>
        <v>-</v>
      </c>
      <c r="AI26" s="188"/>
      <c r="AJ26" s="264" t="str">
        <f>IF(AND(AG26=2,H26="Casi seguro"),Hoja1!$J$5,IF(AND(AG26=2,H26="Posible"),Hoja1!$J$6,IF(AND(H26="Improbable",AG26=2),Hoja1!J9,IF(AND(AG26=1,H26="Casi seguro"),Hoja1!$J$4,IF(AND(AG26=1,H26="Posible"),Hoja1!$J$5,IF(AND(AG26=1,H26="Improbable"),Hoja1!$J$6,'FT-Mapa de riesgos'!H26))))))</f>
        <v>Rara Vez</v>
      </c>
      <c r="AK26" s="264" t="str">
        <f>IF(AND(AH26=2,I26="Catastrofico"),Hoja1!$K$5,IF(AND(AH26=2,I26="Mayor"),Hoja1!$K$6,IF(AND(AH26=2,I26="Moderado"),Hoja1!$K$7,IF(AND(AH26=1,I26="Catastrofico"),Hoja1!$K$4,IF(AND(AH26=1,I26="Mayor "),Hoja1!$K$5,IF(AND(AH26=1,I26="Moderado"),Hoja1!$K$6,IF(AND(AH26=2,I26="Menor"),Hoja1!$K$7,'FT-Mapa de riesgos'!I26)))))))</f>
        <v xml:space="preserve">Mayor </v>
      </c>
      <c r="AL26" s="258" t="str">
        <f>IF(ISERROR(VLOOKUP(AJ26&amp;AK26,Hoja1!$C$1:$F$25,4,0)),"",(VLOOKUP(AJ26&amp;AK26,Hoja1!$C$1:$F$25,4,0)))</f>
        <v>Alto</v>
      </c>
      <c r="AM26" s="281"/>
    </row>
    <row r="27" spans="1:39" ht="178.5" customHeight="1" x14ac:dyDescent="0.4">
      <c r="A27" s="187"/>
      <c r="B27" s="256"/>
      <c r="C27" s="253"/>
      <c r="D27" s="253"/>
      <c r="E27" s="253"/>
      <c r="F27" s="198" t="s">
        <v>192</v>
      </c>
      <c r="G27" s="253"/>
      <c r="H27" s="255"/>
      <c r="I27" s="254"/>
      <c r="J27" s="258"/>
      <c r="K27" s="182" t="s">
        <v>85</v>
      </c>
      <c r="L27" s="257"/>
      <c r="M27" s="189" t="s">
        <v>196</v>
      </c>
      <c r="N27" s="189" t="s">
        <v>197</v>
      </c>
      <c r="O27" s="189" t="s">
        <v>195</v>
      </c>
      <c r="P27" s="184" t="s">
        <v>22</v>
      </c>
      <c r="Q27" s="184" t="s">
        <v>41</v>
      </c>
      <c r="R27" s="185" t="s">
        <v>198</v>
      </c>
      <c r="S27" s="184" t="s">
        <v>41</v>
      </c>
      <c r="T27" s="198" t="s">
        <v>200</v>
      </c>
      <c r="U27" s="184" t="s">
        <v>41</v>
      </c>
      <c r="V27" s="184" t="s">
        <v>72</v>
      </c>
      <c r="W27" s="184" t="s">
        <v>101</v>
      </c>
      <c r="X27" s="186" t="s">
        <v>102</v>
      </c>
      <c r="Y27" s="185" t="s">
        <v>108</v>
      </c>
      <c r="Z27" s="184" t="s">
        <v>41</v>
      </c>
      <c r="AA27" s="198" t="s">
        <v>201</v>
      </c>
      <c r="AB27" s="180">
        <f t="shared" si="5"/>
        <v>100</v>
      </c>
      <c r="AC27" s="181">
        <f>IF(AND(L26=2,P27="Probabilidad",AB27&gt;=75),50,IF(AND(P27="Probabilidad",L26=2,AB27&gt;=50),37,IF(AND(P27="Probabilidad",L26=2,AB27&gt;=25),25,IF(AND(P27="Probabilidad",L26=2,AB27&gt;10),12,IF(AND(L26=1,P27="Probabilidad",AB27&gt;=75),100,IF(AND(P27="Probabilidad",L26=1,AB27&gt;=50),75,IF(AND(P27="Probabilidad",L26=1,AB27&gt;=25),50,IF(AND(P27="Probabilidad",L26=1,AB27&gt;10),25,IF(AND(P27="Probabilidad",L26=3,AB27&gt;=75),33.3,IF(AND(P27="Probabilidad",L26=3,AB27,AB27&gt;=50),25,IF(AND(P27="Probabilidad",L26=3,AB27&gt;=25),17,IF(AND(P27="Probabilidad",L26=3,AB27&gt;10),8,0))))))))))))</f>
        <v>50</v>
      </c>
      <c r="AD27" s="181">
        <f>IF(AND(L26=2,P27="Impacto",AB27&gt;=75),50,IF(AND(P27="Impacto",L26=2,AB27&gt;=50),37,IF(AND(P27="Impacto",L26=2,AB27&gt;=25),25,IF(AND(P27="Impacto",L26=2,AB27&gt;10),12,IF(AND(L26=1,P27="Impacto",AB27&gt;=75),100,IF(AND(P27="Impacto",L26=1,AB27&gt;=50),75,IF(AND(P27="Impacto",L26=1,AB27&gt;=25),50,IF(AND(P27="Impacto",L26=1,AB27&gt;10),25,IF(AND(P27="Impacto",L26=3,AB27&gt;=75),33.3,IF(AND(P27="Impacto",L26=3,AB27,AB27&gt;=50),25,IF(AND(P27="Impacto",L26=3,AB27&gt;=25),17,IF(AND(P27="Impacto",L26=3,AB27&gt;10),8,0))))))))))))</f>
        <v>0</v>
      </c>
      <c r="AE27" s="262"/>
      <c r="AF27" s="262"/>
      <c r="AG27" s="263"/>
      <c r="AH27" s="263"/>
      <c r="AI27" s="188"/>
      <c r="AJ27" s="264"/>
      <c r="AK27" s="264"/>
      <c r="AL27" s="258"/>
      <c r="AM27" s="281"/>
    </row>
    <row r="28" spans="1:39" ht="73.5" hidden="1" customHeight="1" x14ac:dyDescent="0.4">
      <c r="A28" s="187"/>
      <c r="B28" s="256"/>
      <c r="C28" s="253"/>
      <c r="D28" s="253"/>
      <c r="E28" s="253"/>
      <c r="F28" s="198"/>
      <c r="G28" s="253"/>
      <c r="H28" s="255"/>
      <c r="I28" s="254"/>
      <c r="J28" s="258"/>
      <c r="K28" s="183"/>
      <c r="L28" s="257"/>
      <c r="M28" s="199"/>
      <c r="N28" s="199"/>
      <c r="O28" s="199"/>
      <c r="P28" s="184"/>
      <c r="Q28" s="184"/>
      <c r="R28" s="184" t="str">
        <f t="shared" si="4"/>
        <v/>
      </c>
      <c r="S28" s="184"/>
      <c r="T28" s="200" t="str">
        <f t="shared" ref="T28" si="6">+IF(S28="No","N/A","")</f>
        <v/>
      </c>
      <c r="U28" s="184"/>
      <c r="V28" s="184"/>
      <c r="W28" s="184"/>
      <c r="X28" s="186"/>
      <c r="Y28" s="184"/>
      <c r="Z28" s="184"/>
      <c r="AA28" s="200" t="str">
        <f t="shared" ref="AA28" si="7">+IF(Z28="No","N/A","")</f>
        <v/>
      </c>
      <c r="AB28" s="180">
        <f t="shared" si="5"/>
        <v>0</v>
      </c>
      <c r="AC28" s="181">
        <f>IF(AND(L26=2,P28="Probabilidad",AB28&gt;=75),50,IF(AND(P28="Probabilidad",L26=2,AB28&gt;=50),37,IF(AND(P28="Probabilidad",L26=2,AB28&gt;=25),25,IF(AND(P28="Probabilidad",L26=2,AB28&gt;10),12,IF(AND(L26=1,P28="Probabilidad",AB28&gt;=75),100,IF(AND(P28="Probabilidad",L26=1,AB28&gt;=50),75,IF(AND(P28="Probabilidad",L26=1,AB28&gt;=25),50,IF(AND(P28="Probabilidad",L26=1,AB28&gt;10),25,IF(AND(P28="Probabilidad",L26=3,AB28&gt;=75),33.3,IF(AND(P28="Probabilidad",L26=3,AB28,AB28&gt;=50),25,IF(AND(P28="Probabilidad",L26=3,AB28&gt;=25),17,IF(AND(P28="Probabilidad",L26=3,AB28&gt;10),8,0))))))))))))</f>
        <v>0</v>
      </c>
      <c r="AD28" s="181">
        <f>IF(AND(L26=2,P28="Impacto",AB28&gt;=75),50,IF(AND(P28="Impacto",L26=2,AB28&gt;=50),37,IF(AND(P28="Impacto",L26=2,AB28&gt;=25),25,IF(AND(P28="Impacto",L26=2,AB28&gt;10),12,IF(AND(L26=1,P28="Impacto",AB28&gt;=75),100,IF(AND(P28="Impacto",L26=1,AB28&gt;=50),75,IF(AND(P28="Impacto",L26=1,AB28&gt;=25),50,IF(AND(P28="Impacto",L26=1,AB28&gt;10),25,IF(AND(P28="Impacto",L26=3,AB28&gt;=75),33.3,IF(AND(P28="Impacto",L26=3,AB28,AB28&gt;=50),25,IF(AND(P28="Impacto",L26=3,AB28&gt;=25),17,IF(AND(P28="Impacto",L26=3,AB28&gt;10),8,0))))))))))))</f>
        <v>0</v>
      </c>
      <c r="AE28" s="262"/>
      <c r="AF28" s="262"/>
      <c r="AG28" s="263"/>
      <c r="AH28" s="263"/>
      <c r="AI28" s="188"/>
      <c r="AJ28" s="264"/>
      <c r="AK28" s="264"/>
      <c r="AL28" s="258"/>
      <c r="AM28" s="281"/>
    </row>
    <row r="29" spans="1:39" ht="237" customHeight="1" x14ac:dyDescent="0.4">
      <c r="A29" s="187"/>
      <c r="B29" s="256">
        <v>4</v>
      </c>
      <c r="C29" s="253" t="s">
        <v>202</v>
      </c>
      <c r="D29" s="253" t="s">
        <v>203</v>
      </c>
      <c r="E29" s="253" t="s">
        <v>35</v>
      </c>
      <c r="F29" s="195" t="s">
        <v>204</v>
      </c>
      <c r="G29" s="253" t="s">
        <v>328</v>
      </c>
      <c r="H29" s="255" t="s">
        <v>13</v>
      </c>
      <c r="I29" s="254" t="s">
        <v>19</v>
      </c>
      <c r="J29" s="258" t="str">
        <f>IF(ISERROR(VLOOKUP(H29&amp;I29,Hoja1!$C$1:$F$25,4,0)),"",(VLOOKUP(H29&amp;I29,Hoja1!$C$1:$F$25,4,0)))</f>
        <v>Moderado</v>
      </c>
      <c r="K29" s="182" t="s">
        <v>85</v>
      </c>
      <c r="L29" s="257">
        <v>1</v>
      </c>
      <c r="M29" s="189" t="s">
        <v>205</v>
      </c>
      <c r="N29" s="189" t="s">
        <v>206</v>
      </c>
      <c r="O29" s="189" t="s">
        <v>207</v>
      </c>
      <c r="P29" s="184" t="s">
        <v>22</v>
      </c>
      <c r="Q29" s="184" t="s">
        <v>42</v>
      </c>
      <c r="R29" s="184" t="str">
        <f t="shared" ref="R29:R55" si="8">+IF(Q29="No","N/A","")</f>
        <v>N/A</v>
      </c>
      <c r="S29" s="184" t="s">
        <v>41</v>
      </c>
      <c r="T29" s="198" t="s">
        <v>208</v>
      </c>
      <c r="U29" s="184" t="s">
        <v>41</v>
      </c>
      <c r="V29" s="185" t="s">
        <v>151</v>
      </c>
      <c r="W29" s="185" t="s">
        <v>157</v>
      </c>
      <c r="X29" s="186" t="s">
        <v>102</v>
      </c>
      <c r="Y29" s="185" t="s">
        <v>108</v>
      </c>
      <c r="Z29" s="184" t="s">
        <v>41</v>
      </c>
      <c r="AA29" s="198" t="s">
        <v>209</v>
      </c>
      <c r="AB29" s="180">
        <f t="shared" ref="AB29:AB31" si="9">SUM(IF(Q29="Si",Q$15,0)+(IF(S29="Si",S$15,0))+IF(U29="Si",U$15,0)+IF(Z29="Si",Z$15,0))</f>
        <v>68</v>
      </c>
      <c r="AC29" s="181">
        <f>IF(AND(L29=2,P29="Probabilidad",AB29&gt;=75),50,IF(AND(P29="Probabilidad",L29=2,AB29&gt;=50),37,IF(AND(P29="Probabilidad",L29=2,AB29&gt;=25),25,IF(AND(P29="Probabilidad",L29=2,AB29&gt;10),12,IF(AND(L29=1,P29="Probabilidad",AB29&gt;=75),100,IF(AND(P29="Probabilidad",L29=1,AB29&gt;=50),75,IF(AND(P29="Probabilidad",L29=1,AB29&gt;=25),50,IF(AND(P29="Probabilidad",L29=1,AB29&gt;10),25,IF(AND(P29="Probabilidad",L29=3,AB29&gt;=75),33.3,IF(AND(P29="Probabilidad",L29=3,AB29,AB29&gt;=50),25,IF(AND(P29="Probabilidad",L29=3,AB29&gt;=25),17,IF(AND(P29="Probabilidad",L29=3,AB29&gt;10),8,0))))))))))))</f>
        <v>75</v>
      </c>
      <c r="AD29" s="181">
        <f>IF(AND(L29=2,P29="Impacto",AB29&gt;=75),50,IF(AND(P29="Impacto",L29=2,AB29&gt;=50),37,IF(AND(P29="Impacto",L29=2,AB29&gt;=25),25,IF(AND(P29="Impacto",L29=2,AB29&gt;10),12,IF(AND(L29=1,P29="Impacto",AB29&gt;=75),100,IF(AND(P29="Impacto",L29=1,AB29&gt;=50),75,IF(AND(P29="Impacto",L29=1,AB29&gt;=25),50,IF(AND(P29="Impacto",L29=1,AB29&gt;10),25,IF(AND(P29="Impacto",L29=3,AB29&gt;=75),33.3,IF(AND(P29="Impacto",L29=3,AB29,AB29&gt;=50),25,IF(AND(P29="Impacto",L29=3,AB29&gt;=25),17,IF(AND(P29="Impacto",L29=3,AB29&gt;10),8,0))))))))))))</f>
        <v>0</v>
      </c>
      <c r="AE29" s="262">
        <f>SUM(AC29:AC31)</f>
        <v>75</v>
      </c>
      <c r="AF29" s="262">
        <f>SUM(AD29:AD31)</f>
        <v>0</v>
      </c>
      <c r="AG29" s="263">
        <f>IF(AE29&gt;75,2,IF(AE29&gt;=30,1,"-"))</f>
        <v>1</v>
      </c>
      <c r="AH29" s="263" t="str">
        <f>IF(AF29&gt;75,2,IF(AF29&gt;=30,1,"-"))</f>
        <v>-</v>
      </c>
      <c r="AI29" s="188"/>
      <c r="AJ29" s="264" t="str">
        <f>IF(AND(AG29=2,H29="Casi seguro"),Hoja1!$J$5,IF(AND(AG29=2,H29="Posible"),Hoja1!$J$6,IF(AND(H29="Improbable",AG29=2),Hoja1!J30,IF(AND(AG29=1,H29="Casi seguro"),Hoja1!$J$4,IF(AND(AG29=1,H29="Posible"),Hoja1!$J$5,IF(AND(AG29=1,H29="Improbable"),Hoja1!$J$6,'FT-Mapa de riesgos'!H29))))))</f>
        <v>Rara vez</v>
      </c>
      <c r="AK29" s="264" t="str">
        <f>IF(AND(AH29=2,I29="Catastrofico"),Hoja1!$K$5,IF(AND(AH29=2,I29="Mayor"),Hoja1!$K$6,IF(AND(AH29=2,I29="Moderado"),Hoja1!$K$7,IF(AND(AH29=1,I29="Catastrofico"),Hoja1!$K$4,IF(AND(AH29=1,I29="Mayor "),Hoja1!$K$5,IF(AND(AH29=1,I29="Moderado"),Hoja1!$K$6,IF(AND(AH29=2,I29="Menor"),Hoja1!$K$7,'FT-Mapa de riesgos'!I29)))))))</f>
        <v>Moderado</v>
      </c>
      <c r="AL29" s="258" t="str">
        <f>IF(ISERROR(VLOOKUP(AJ29&amp;AK29,Hoja1!$C$1:$F$25,4,0)),"",(VLOOKUP(AJ29&amp;AK29,Hoja1!$C$1:$F$25,4,0)))</f>
        <v>Moderado</v>
      </c>
      <c r="AM29" s="281"/>
    </row>
    <row r="30" spans="1:39" ht="73.5" hidden="1" customHeight="1" x14ac:dyDescent="0.4">
      <c r="A30" s="187"/>
      <c r="B30" s="256"/>
      <c r="C30" s="253"/>
      <c r="D30" s="253"/>
      <c r="E30" s="253"/>
      <c r="F30" s="196"/>
      <c r="G30" s="253"/>
      <c r="H30" s="255"/>
      <c r="I30" s="254"/>
      <c r="J30" s="258"/>
      <c r="K30" s="182"/>
      <c r="L30" s="257"/>
      <c r="M30" s="199"/>
      <c r="N30" s="199"/>
      <c r="O30" s="199"/>
      <c r="P30" s="184"/>
      <c r="Q30" s="184"/>
      <c r="R30" s="184" t="str">
        <f t="shared" si="8"/>
        <v/>
      </c>
      <c r="S30" s="184"/>
      <c r="T30" s="200" t="str">
        <f t="shared" ref="T30:T31" si="10">+IF(S30="No","N/A","")</f>
        <v/>
      </c>
      <c r="U30" s="184"/>
      <c r="V30" s="184"/>
      <c r="W30" s="184"/>
      <c r="X30" s="186"/>
      <c r="Y30" s="184"/>
      <c r="Z30" s="184"/>
      <c r="AA30" s="200" t="str">
        <f t="shared" ref="AA30:AA31" si="11">+IF(Z30="No","N/A","")</f>
        <v/>
      </c>
      <c r="AB30" s="180">
        <f t="shared" si="9"/>
        <v>0</v>
      </c>
      <c r="AC30" s="181">
        <f>IF(AND(L29=2,P30="Probabilidad",AB30&gt;=75),50,IF(AND(P30="Probabilidad",L29=2,AB30&gt;=50),37,IF(AND(P30="Probabilidad",L29=2,AB30&gt;=25),25,IF(AND(P30="Probabilidad",L29=2,AB30&gt;10),12,IF(AND(L29=1,P30="Probabilidad",AB30&gt;=75),100,IF(AND(P30="Probabilidad",L29=1,AB30&gt;=50),75,IF(AND(P30="Probabilidad",L29=1,AB30&gt;=25),50,IF(AND(P30="Probabilidad",L29=1,AB30&gt;10),25,IF(AND(P30="Probabilidad",L29=3,AB30&gt;=75),33.3,IF(AND(P30="Probabilidad",L29=3,AB30,AB30&gt;=50),25,IF(AND(P30="Probabilidad",L29=3,AB30&gt;=25),17,IF(AND(P30="Probabilidad",L29=3,AB30&gt;10),8,0))))))))))))</f>
        <v>0</v>
      </c>
      <c r="AD30" s="181">
        <f>IF(AND(L29=2,P30="Impacto",AB30&gt;=75),50,IF(AND(P30="Impacto",L29=2,AB30&gt;=50),37,IF(AND(P30="Impacto",L29=2,AB30&gt;=25),25,IF(AND(P30="Impacto",L29=2,AB30&gt;10),12,IF(AND(L29=1,P30="Impacto",AB30&gt;=75),100,IF(AND(P30="Impacto",L29=1,AB30&gt;=50),75,IF(AND(P30="Impacto",L29=1,AB30&gt;=25),50,IF(AND(P30="Impacto",L29=1,AB30&gt;10),25,IF(AND(P30="Impacto",L29=3,AB30&gt;=75),33.3,IF(AND(P30="Impacto",L29=3,AB30,AB30&gt;=50),25,IF(AND(P30="Impacto",L29=3,AB30&gt;=25),17,IF(AND(P30="Impacto",L29=3,AB30&gt;10),8,0))))))))))))</f>
        <v>0</v>
      </c>
      <c r="AE30" s="262"/>
      <c r="AF30" s="262"/>
      <c r="AG30" s="263"/>
      <c r="AH30" s="263"/>
      <c r="AI30" s="188"/>
      <c r="AJ30" s="264"/>
      <c r="AK30" s="264"/>
      <c r="AL30" s="258"/>
      <c r="AM30" s="211"/>
    </row>
    <row r="31" spans="1:39" ht="73.5" hidden="1" customHeight="1" x14ac:dyDescent="0.4">
      <c r="A31" s="187"/>
      <c r="B31" s="256"/>
      <c r="C31" s="259"/>
      <c r="D31" s="259"/>
      <c r="E31" s="253"/>
      <c r="F31" s="197"/>
      <c r="G31" s="259"/>
      <c r="H31" s="255"/>
      <c r="I31" s="254"/>
      <c r="J31" s="258"/>
      <c r="K31" s="183"/>
      <c r="L31" s="257"/>
      <c r="M31" s="199"/>
      <c r="N31" s="199"/>
      <c r="O31" s="199"/>
      <c r="P31" s="184"/>
      <c r="Q31" s="184"/>
      <c r="R31" s="184" t="str">
        <f t="shared" si="8"/>
        <v/>
      </c>
      <c r="S31" s="184"/>
      <c r="T31" s="200" t="str">
        <f t="shared" si="10"/>
        <v/>
      </c>
      <c r="U31" s="184"/>
      <c r="V31" s="184"/>
      <c r="W31" s="184"/>
      <c r="X31" s="186"/>
      <c r="Y31" s="184"/>
      <c r="Z31" s="184"/>
      <c r="AA31" s="200" t="str">
        <f t="shared" si="11"/>
        <v/>
      </c>
      <c r="AB31" s="180">
        <f t="shared" si="9"/>
        <v>0</v>
      </c>
      <c r="AC31" s="181">
        <f>IF(AND(L29=2,P31="Probabilidad",AB31&gt;=75),50,IF(AND(P31="Probabilidad",L29=2,AB31&gt;=50),37,IF(AND(P31="Probabilidad",L29=2,AB31&gt;=25),25,IF(AND(P31="Probabilidad",L29=2,AB31&gt;10),12,IF(AND(L29=1,P31="Probabilidad",AB31&gt;=75),100,IF(AND(P31="Probabilidad",L29=1,AB31&gt;=50),75,IF(AND(P31="Probabilidad",L29=1,AB31&gt;=25),50,IF(AND(P31="Probabilidad",L29=1,AB31&gt;10),25,IF(AND(P31="Probabilidad",L29=3,AB31&gt;=75),33.3,IF(AND(P31="Probabilidad",L29=3,AB31,AB31&gt;=50),25,IF(AND(P31="Probabilidad",L29=3,AB31&gt;=25),17,IF(AND(P31="Probabilidad",L29=3,AB31&gt;10),8,0))))))))))))</f>
        <v>0</v>
      </c>
      <c r="AD31" s="181">
        <f>IF(AND(L29=2,P31="Impacto",AB31&gt;=75),50,IF(AND(P31="Impacto",L29=2,AB31&gt;=50),37,IF(AND(P31="Impacto",L29=2,AB31&gt;=25),25,IF(AND(P31="Impacto",L29=2,AB31&gt;10),12,IF(AND(L29=1,P31="Impacto",AB31&gt;=75),100,IF(AND(P31="Impacto",L29=1,AB31&gt;=50),75,IF(AND(P31="Impacto",L29=1,AB31&gt;=25),50,IF(AND(P31="Impacto",L29=1,AB31&gt;10),25,IF(AND(P31="Impacto",L29=3,AB31&gt;=75),33.3,IF(AND(P31="Impacto",L29=3,AB31,AB31&gt;=50),25,IF(AND(P31="Impacto",L29=3,AB31&gt;=25),17,IF(AND(P31="Impacto",L29=3,AB31&gt;10),8,0))))))))))))</f>
        <v>0</v>
      </c>
      <c r="AE31" s="262"/>
      <c r="AF31" s="262"/>
      <c r="AG31" s="263"/>
      <c r="AH31" s="263"/>
      <c r="AI31" s="188"/>
      <c r="AJ31" s="264"/>
      <c r="AK31" s="264"/>
      <c r="AL31" s="258"/>
      <c r="AM31" s="211"/>
    </row>
    <row r="32" spans="1:39" ht="192" customHeight="1" x14ac:dyDescent="0.4">
      <c r="A32" s="187"/>
      <c r="B32" s="256">
        <v>5</v>
      </c>
      <c r="C32" s="253" t="s">
        <v>210</v>
      </c>
      <c r="D32" s="271" t="s">
        <v>211</v>
      </c>
      <c r="E32" s="253" t="s">
        <v>35</v>
      </c>
      <c r="F32" s="198" t="s">
        <v>212</v>
      </c>
      <c r="G32" s="253" t="s">
        <v>329</v>
      </c>
      <c r="H32" s="255" t="s">
        <v>15</v>
      </c>
      <c r="I32" s="254" t="s">
        <v>19</v>
      </c>
      <c r="J32" s="258" t="str">
        <f>IF(ISERROR(VLOOKUP(H32&amp;I32,Hoja1!$C$1:$F$25,4,0)),"",(VLOOKUP(H32&amp;I32,Hoja1!$C$1:$F$25,4,0)))</f>
        <v>Alto</v>
      </c>
      <c r="K32" s="182" t="s">
        <v>85</v>
      </c>
      <c r="L32" s="257">
        <v>3</v>
      </c>
      <c r="M32" s="189" t="s">
        <v>215</v>
      </c>
      <c r="N32" s="189" t="s">
        <v>216</v>
      </c>
      <c r="O32" s="189" t="s">
        <v>217</v>
      </c>
      <c r="P32" s="184" t="s">
        <v>22</v>
      </c>
      <c r="Q32" s="184" t="s">
        <v>42</v>
      </c>
      <c r="R32" s="184" t="str">
        <f t="shared" si="8"/>
        <v>N/A</v>
      </c>
      <c r="S32" s="184" t="s">
        <v>41</v>
      </c>
      <c r="T32" s="198" t="s">
        <v>224</v>
      </c>
      <c r="U32" s="184" t="s">
        <v>41</v>
      </c>
      <c r="V32" s="184" t="s">
        <v>72</v>
      </c>
      <c r="W32" s="184" t="s">
        <v>101</v>
      </c>
      <c r="X32" s="186" t="s">
        <v>102</v>
      </c>
      <c r="Y32" s="185" t="s">
        <v>108</v>
      </c>
      <c r="Z32" s="184" t="s">
        <v>41</v>
      </c>
      <c r="AA32" s="198" t="s">
        <v>227</v>
      </c>
      <c r="AB32" s="180">
        <f t="shared" ref="AB32:AB34" si="12">SUM(IF(Q32="Si",Q$15,0)+(IF(S32="Si",S$15,0))+IF(U32="Si",U$15,0)+IF(Z32="Si",Z$15,0))</f>
        <v>68</v>
      </c>
      <c r="AC32" s="181">
        <f t="shared" ref="AC32" si="13">IF(AND(L32=2,P32="Probabilidad",AB32&gt;=75),50,IF(AND(P32="Probabilidad",L32=2,AB32&gt;=50),37,IF(AND(P32="Probabilidad",L32=2,AB32&gt;=25),25,IF(AND(P32="Probabilidad",L32=2,AB32&gt;10),12,IF(AND(L32=1,P32="Probabilidad",AB32&gt;=75),100,IF(AND(P32="Probabilidad",L32=1,AB32&gt;=50),75,IF(AND(P32="Probabilidad",L32=1,AB32&gt;=25),50,IF(AND(P32="Probabilidad",L32=1,AB32&gt;10),25,IF(AND(P32="Probabilidad",L32=3,AB32&gt;=75),33.3,IF(AND(P32="Probabilidad",L32=3,AB32,AB32&gt;=50),25,IF(AND(P32="Probabilidad",L32=3,AB32&gt;=25),17,IF(AND(P32="Probabilidad",L32=3,AB32&gt;10),8,0))))))))))))</f>
        <v>25</v>
      </c>
      <c r="AD32" s="181">
        <f t="shared" ref="AD32" si="14">IF(AND(L32=2,P32="Impacto",AB32&gt;=75),50,IF(AND(P32="Impacto",L32=2,AB32&gt;=50),37,IF(AND(P32="Impacto",L32=2,AB32&gt;=25),25,IF(AND(P32="Impacto",L32=2,AB32&gt;10),12,IF(AND(L32=1,P32="Impacto",AB32&gt;=75),100,IF(AND(P32="Impacto",L32=1,AB32&gt;=50),75,IF(AND(P32="Impacto",L32=1,AB32&gt;=25),50,IF(AND(P32="Impacto",L32=1,AB32&gt;10),25,IF(AND(P32="Impacto",L32=3,AB32&gt;=75),33.3,IF(AND(P32="Impacto",L32=3,AB32,AB32&gt;=50),25,IF(AND(P32="Impacto",L32=3,AB32&gt;=25),17,IF(AND(P32="Impacto",L32=3,AB32&gt;10),8,0))))))))))))</f>
        <v>0</v>
      </c>
      <c r="AE32" s="262">
        <f t="shared" ref="AE32" si="15">SUM(AC32:AC34)</f>
        <v>75</v>
      </c>
      <c r="AF32" s="262">
        <f t="shared" ref="AF32" si="16">SUM(AD32:AD34)</f>
        <v>0</v>
      </c>
      <c r="AG32" s="263">
        <f t="shared" ref="AG32" si="17">IF(AE32&gt;75,2,IF(AE32&gt;=30,1,"-"))</f>
        <v>1</v>
      </c>
      <c r="AH32" s="263" t="str">
        <f t="shared" ref="AH32" si="18">IF(AF32&gt;75,2,IF(AF32&gt;=30,1,"-"))</f>
        <v>-</v>
      </c>
      <c r="AI32" s="188"/>
      <c r="AJ32" s="264" t="str">
        <f>IF(AND(AG32=2,H32="Casi seguro"),Hoja1!$J$5,IF(AND(AG32=2,H32="Posible"),Hoja1!$J$6,IF(AND(H32="Improbable",AG32=2),Hoja1!J45,IF(AND(AG32=1,H32="Casi seguro"),Hoja1!$J$4,IF(AND(AG32=1,H32="Posible"),Hoja1!$J$5,IF(AND(AG32=1,H32="Improbable"),Hoja1!$J$6,'FT-Mapa de riesgos'!H32))))))</f>
        <v>Improbable</v>
      </c>
      <c r="AK32" s="264" t="str">
        <f>IF(AND(AH32=2,I32="Catastrofico"),Hoja1!$K$5,IF(AND(AH32=2,I32="Mayor"),Hoja1!$K$6,IF(AND(AH32=2,I32="Moderado"),Hoja1!$K$7,IF(AND(AH32=1,I32="Catastrofico"),Hoja1!$K$4,IF(AND(AH32=1,I32="Mayor "),Hoja1!$K$5,IF(AND(AH32=1,I32="Moderado"),Hoja1!$K$6,IF(AND(AH32=2,I32="Menor"),Hoja1!$K$7,'FT-Mapa de riesgos'!I32)))))))</f>
        <v>Moderado</v>
      </c>
      <c r="AL32" s="258" t="str">
        <f>IF(ISERROR(VLOOKUP(AJ32&amp;AK32,Hoja1!$C$1:$F$25,4,0)),"",(VLOOKUP(AJ32&amp;AK32,Hoja1!$C$1:$F$25,4,0)))</f>
        <v>Moderado</v>
      </c>
      <c r="AM32" s="281" t="s">
        <v>158</v>
      </c>
    </row>
    <row r="33" spans="1:39" ht="158.25" customHeight="1" x14ac:dyDescent="0.4">
      <c r="A33" s="187"/>
      <c r="B33" s="256"/>
      <c r="C33" s="253"/>
      <c r="D33" s="272"/>
      <c r="E33" s="253"/>
      <c r="F33" s="198" t="s">
        <v>213</v>
      </c>
      <c r="G33" s="253"/>
      <c r="H33" s="255"/>
      <c r="I33" s="254"/>
      <c r="J33" s="258"/>
      <c r="K33" s="182" t="s">
        <v>85</v>
      </c>
      <c r="L33" s="257"/>
      <c r="M33" s="189" t="s">
        <v>218</v>
      </c>
      <c r="N33" s="189" t="s">
        <v>219</v>
      </c>
      <c r="O33" s="189" t="s">
        <v>220</v>
      </c>
      <c r="P33" s="184" t="s">
        <v>22</v>
      </c>
      <c r="Q33" s="184" t="s">
        <v>42</v>
      </c>
      <c r="R33" s="184" t="str">
        <f t="shared" si="8"/>
        <v>N/A</v>
      </c>
      <c r="S33" s="184" t="s">
        <v>41</v>
      </c>
      <c r="T33" s="198" t="s">
        <v>225</v>
      </c>
      <c r="U33" s="184" t="s">
        <v>41</v>
      </c>
      <c r="V33" s="184" t="s">
        <v>72</v>
      </c>
      <c r="W33" s="184" t="s">
        <v>101</v>
      </c>
      <c r="X33" s="186" t="s">
        <v>102</v>
      </c>
      <c r="Y33" s="185" t="s">
        <v>108</v>
      </c>
      <c r="Z33" s="184" t="s">
        <v>41</v>
      </c>
      <c r="AA33" s="198" t="s">
        <v>228</v>
      </c>
      <c r="AB33" s="180">
        <f t="shared" si="12"/>
        <v>68</v>
      </c>
      <c r="AC33" s="181">
        <f t="shared" ref="AC33" si="19">IF(AND(L32=2,P33="Probabilidad",AB33&gt;=75),50,IF(AND(P33="Probabilidad",L32=2,AB33&gt;=50),37,IF(AND(P33="Probabilidad",L32=2,AB33&gt;=25),25,IF(AND(P33="Probabilidad",L32=2,AB33&gt;10),12,IF(AND(L32=1,P33="Probabilidad",AB33&gt;=75),100,IF(AND(P33="Probabilidad",L32=1,AB33&gt;=50),75,IF(AND(P33="Probabilidad",L32=1,AB33&gt;=25),50,IF(AND(P33="Probabilidad",L32=1,AB33&gt;10),25,IF(AND(P33="Probabilidad",L32=3,AB33&gt;=75),33.3,IF(AND(P33="Probabilidad",L32=3,AB33,AB33&gt;=50),25,IF(AND(P33="Probabilidad",L32=3,AB33&gt;=25),17,IF(AND(P33="Probabilidad",L32=3,AB33&gt;10),8,0))))))))))))</f>
        <v>25</v>
      </c>
      <c r="AD33" s="181">
        <f t="shared" ref="AD33" si="20">IF(AND(L32=2,P33="Impacto",AB33&gt;=75),50,IF(AND(P33="Impacto",L32=2,AB33&gt;=50),37,IF(AND(P33="Impacto",L32=2,AB33&gt;=25),25,IF(AND(P33="Impacto",L32=2,AB33&gt;10),12,IF(AND(L32=1,P33="Impacto",AB33&gt;=75),100,IF(AND(P33="Impacto",L32=1,AB33&gt;=50),75,IF(AND(P33="Impacto",L32=1,AB33&gt;=25),50,IF(AND(P33="Impacto",L32=1,AB33&gt;10),25,IF(AND(P33="Impacto",L32=3,AB33&gt;=75),33.3,IF(AND(P33="Impacto",L32=3,AB33,AB33&gt;=50),25,IF(AND(P33="Impacto",L32=3,AB33&gt;=25),17,IF(AND(P33="Impacto",L32=3,AB33&gt;10),8,0))))))))))))</f>
        <v>0</v>
      </c>
      <c r="AE33" s="262"/>
      <c r="AF33" s="262"/>
      <c r="AG33" s="263"/>
      <c r="AH33" s="263"/>
      <c r="AI33" s="188"/>
      <c r="AJ33" s="264"/>
      <c r="AK33" s="264"/>
      <c r="AL33" s="258"/>
      <c r="AM33" s="281"/>
    </row>
    <row r="34" spans="1:39" ht="213" customHeight="1" x14ac:dyDescent="0.4">
      <c r="A34" s="187"/>
      <c r="B34" s="256"/>
      <c r="C34" s="253"/>
      <c r="D34" s="273"/>
      <c r="E34" s="253"/>
      <c r="F34" s="198" t="s">
        <v>214</v>
      </c>
      <c r="G34" s="253"/>
      <c r="H34" s="255"/>
      <c r="I34" s="254"/>
      <c r="J34" s="258"/>
      <c r="K34" s="182" t="s">
        <v>85</v>
      </c>
      <c r="L34" s="257"/>
      <c r="M34" s="189" t="s">
        <v>221</v>
      </c>
      <c r="N34" s="189" t="s">
        <v>222</v>
      </c>
      <c r="O34" s="189" t="s">
        <v>223</v>
      </c>
      <c r="P34" s="184" t="s">
        <v>22</v>
      </c>
      <c r="Q34" s="184" t="s">
        <v>42</v>
      </c>
      <c r="R34" s="184" t="str">
        <f t="shared" si="8"/>
        <v>N/A</v>
      </c>
      <c r="S34" s="184" t="s">
        <v>41</v>
      </c>
      <c r="T34" s="198" t="s">
        <v>226</v>
      </c>
      <c r="U34" s="184" t="s">
        <v>41</v>
      </c>
      <c r="V34" s="184" t="s">
        <v>90</v>
      </c>
      <c r="W34" s="184" t="s">
        <v>101</v>
      </c>
      <c r="X34" s="186" t="s">
        <v>102</v>
      </c>
      <c r="Y34" s="185" t="s">
        <v>108</v>
      </c>
      <c r="Z34" s="184" t="s">
        <v>41</v>
      </c>
      <c r="AA34" s="198" t="s">
        <v>229</v>
      </c>
      <c r="AB34" s="180">
        <f t="shared" si="12"/>
        <v>68</v>
      </c>
      <c r="AC34" s="181">
        <f t="shared" ref="AC34" si="21">IF(AND(L32=2,P34="Probabilidad",AB34&gt;=75),50,IF(AND(P34="Probabilidad",L32=2,AB34&gt;=50),37,IF(AND(P34="Probabilidad",L32=2,AB34&gt;=25),25,IF(AND(P34="Probabilidad",L32=2,AB34&gt;10),12,IF(AND(L32=1,P34="Probabilidad",AB34&gt;=75),100,IF(AND(P34="Probabilidad",L32=1,AB34&gt;=50),75,IF(AND(P34="Probabilidad",L32=1,AB34&gt;=25),50,IF(AND(P34="Probabilidad",L32=1,AB34&gt;10),25,IF(AND(P34="Probabilidad",L32=3,AB34&gt;=75),33.3,IF(AND(P34="Probabilidad",L32=3,AB34,AB34&gt;=50),25,IF(AND(P34="Probabilidad",L32=3,AB34&gt;=25),17,IF(AND(P34="Probabilidad",L32=3,AB34&gt;10),8,0))))))))))))</f>
        <v>25</v>
      </c>
      <c r="AD34" s="181">
        <f t="shared" ref="AD34" si="22">IF(AND(L32=2,P34="Impacto",AB34&gt;=75),50,IF(AND(P34="Impacto",L32=2,AB34&gt;=50),37,IF(AND(P34="Impacto",L32=2,AB34&gt;=25),25,IF(AND(P34="Impacto",L32=2,AB34&gt;10),12,IF(AND(L32=1,P34="Impacto",AB34&gt;=75),100,IF(AND(P34="Impacto",L32=1,AB34&gt;=50),75,IF(AND(P34="Impacto",L32=1,AB34&gt;=25),50,IF(AND(P34="Impacto",L32=1,AB34&gt;10),25,IF(AND(P34="Impacto",L32=3,AB34&gt;=75),33.3,IF(AND(P34="Impacto",L32=3,AB34,AB34&gt;=50),25,IF(AND(P34="Impacto",L32=3,AB34&gt;=25),17,IF(AND(P34="Impacto",L32=3,AB34&gt;10),8,0))))))))))))</f>
        <v>0</v>
      </c>
      <c r="AE34" s="262"/>
      <c r="AF34" s="262"/>
      <c r="AG34" s="263"/>
      <c r="AH34" s="263"/>
      <c r="AI34" s="188"/>
      <c r="AJ34" s="264"/>
      <c r="AK34" s="264"/>
      <c r="AL34" s="258"/>
      <c r="AM34" s="281"/>
    </row>
    <row r="35" spans="1:39" ht="205.5" customHeight="1" x14ac:dyDescent="0.4">
      <c r="A35" s="187"/>
      <c r="B35" s="256">
        <v>6</v>
      </c>
      <c r="C35" s="253" t="s">
        <v>230</v>
      </c>
      <c r="D35" s="253" t="s">
        <v>231</v>
      </c>
      <c r="E35" s="253" t="s">
        <v>35</v>
      </c>
      <c r="F35" s="198" t="s">
        <v>232</v>
      </c>
      <c r="G35" s="253" t="s">
        <v>330</v>
      </c>
      <c r="H35" s="255" t="s">
        <v>13</v>
      </c>
      <c r="I35" s="254" t="s">
        <v>21</v>
      </c>
      <c r="J35" s="258" t="str">
        <f>IF(ISERROR(VLOOKUP(H35&amp;I35,Hoja1!$C$1:$F$25,4,0)),"",(VLOOKUP(H35&amp;I35,Hoja1!$C$1:$F$25,4,0)))</f>
        <v>Alto</v>
      </c>
      <c r="K35" s="182" t="s">
        <v>85</v>
      </c>
      <c r="L35" s="257">
        <v>2</v>
      </c>
      <c r="M35" s="189" t="s">
        <v>235</v>
      </c>
      <c r="N35" s="189" t="s">
        <v>236</v>
      </c>
      <c r="O35" s="189" t="s">
        <v>234</v>
      </c>
      <c r="P35" s="184" t="s">
        <v>22</v>
      </c>
      <c r="Q35" s="184" t="s">
        <v>42</v>
      </c>
      <c r="R35" s="184" t="str">
        <f t="shared" si="8"/>
        <v>N/A</v>
      </c>
      <c r="S35" s="184" t="s">
        <v>41</v>
      </c>
      <c r="T35" s="198" t="s">
        <v>240</v>
      </c>
      <c r="U35" s="184" t="s">
        <v>41</v>
      </c>
      <c r="V35" s="184" t="s">
        <v>91</v>
      </c>
      <c r="W35" s="184" t="s">
        <v>101</v>
      </c>
      <c r="X35" s="186" t="s">
        <v>102</v>
      </c>
      <c r="Y35" s="185" t="s">
        <v>108</v>
      </c>
      <c r="Z35" s="184" t="s">
        <v>41</v>
      </c>
      <c r="AA35" s="198" t="s">
        <v>242</v>
      </c>
      <c r="AB35" s="180">
        <f t="shared" ref="AB35:AB37" si="23">SUM(IF(Q35="Si",Q$15,0)+(IF(S35="Si",S$15,0))+IF(U35="Si",U$15,0)+IF(Z35="Si",Z$15,0))</f>
        <v>68</v>
      </c>
      <c r="AC35" s="181">
        <f t="shared" ref="AC35" si="24">IF(AND(L35=2,P35="Probabilidad",AB35&gt;=75),50,IF(AND(P35="Probabilidad",L35=2,AB35&gt;=50),37,IF(AND(P35="Probabilidad",L35=2,AB35&gt;=25),25,IF(AND(P35="Probabilidad",L35=2,AB35&gt;10),12,IF(AND(L35=1,P35="Probabilidad",AB35&gt;=75),100,IF(AND(P35="Probabilidad",L35=1,AB35&gt;=50),75,IF(AND(P35="Probabilidad",L35=1,AB35&gt;=25),50,IF(AND(P35="Probabilidad",L35=1,AB35&gt;10),25,IF(AND(P35="Probabilidad",L35=3,AB35&gt;=75),33.3,IF(AND(P35="Probabilidad",L35=3,AB35,AB35&gt;=50),25,IF(AND(P35="Probabilidad",L35=3,AB35&gt;=25),17,IF(AND(P35="Probabilidad",L35=3,AB35&gt;10),8,0))))))))))))</f>
        <v>37</v>
      </c>
      <c r="AD35" s="181">
        <f t="shared" ref="AD35" si="25">IF(AND(L35=2,P35="Impacto",AB35&gt;=75),50,IF(AND(P35="Impacto",L35=2,AB35&gt;=50),37,IF(AND(P35="Impacto",L35=2,AB35&gt;=25),25,IF(AND(P35="Impacto",L35=2,AB35&gt;10),12,IF(AND(L35=1,P35="Impacto",AB35&gt;=75),100,IF(AND(P35="Impacto",L35=1,AB35&gt;=50),75,IF(AND(P35="Impacto",L35=1,AB35&gt;=25),50,IF(AND(P35="Impacto",L35=1,AB35&gt;10),25,IF(AND(P35="Impacto",L35=3,AB35&gt;=75),33.3,IF(AND(P35="Impacto",L35=3,AB35,AB35&gt;=50),25,IF(AND(P35="Impacto",L35=3,AB35&gt;=25),17,IF(AND(P35="Impacto",L35=3,AB35&gt;10),8,0))))))))))))</f>
        <v>0</v>
      </c>
      <c r="AE35" s="262">
        <f t="shared" ref="AE35" si="26">SUM(AC35:AC37)</f>
        <v>74</v>
      </c>
      <c r="AF35" s="262">
        <f t="shared" ref="AF35" si="27">SUM(AD35:AD37)</f>
        <v>0</v>
      </c>
      <c r="AG35" s="263">
        <f t="shared" ref="AG35" si="28">IF(AE35&gt;75,2,IF(AE35&gt;=30,1,"-"))</f>
        <v>1</v>
      </c>
      <c r="AH35" s="263" t="str">
        <f t="shared" ref="AH35" si="29">IF(AF35&gt;75,2,IF(AF35&gt;=30,1,"-"))</f>
        <v>-</v>
      </c>
      <c r="AI35" s="188"/>
      <c r="AJ35" s="264" t="str">
        <f>IF(AND(AG35=2,H35="Casi seguro"),Hoja1!$J$5,IF(AND(AG35=2,H35="Posible"),Hoja1!$J$6,IF(AND(H35="Improbable",AG35=2),Hoja1!J63,IF(AND(AG35=1,H35="Casi seguro"),Hoja1!$J$4,IF(AND(AG35=1,H35="Posible"),Hoja1!$J$5,IF(AND(AG35=1,H35="Improbable"),Hoja1!$J$6,'FT-Mapa de riesgos'!H35))))))</f>
        <v>Rara vez</v>
      </c>
      <c r="AK35" s="264" t="str">
        <f>IF(AND(AH35=2,I35="Catastrofico"),Hoja1!$K$5,IF(AND(AH35=2,I35="Mayor"),Hoja1!$K$6,IF(AND(AH35=2,I35="Moderado"),Hoja1!$K$7,IF(AND(AH35=1,I35="Catastrofico"),Hoja1!$K$4,IF(AND(AH35=1,I35="Mayor "),Hoja1!$K$5,IF(AND(AH35=1,I35="Moderado"),Hoja1!$K$6,IF(AND(AH35=2,I35="Menor"),Hoja1!$K$7,'FT-Mapa de riesgos'!I35)))))))</f>
        <v>Catastrofico</v>
      </c>
      <c r="AL35" s="258" t="str">
        <f>IF(ISERROR(VLOOKUP(AJ35&amp;AK35,Hoja1!$C$1:$F$25,4,0)),"",(VLOOKUP(AJ35&amp;AK35,Hoja1!$C$1:$F$25,4,0)))</f>
        <v>Alto</v>
      </c>
      <c r="AM35" s="281"/>
    </row>
    <row r="36" spans="1:39" ht="163.5" customHeight="1" x14ac:dyDescent="0.4">
      <c r="A36" s="187"/>
      <c r="B36" s="256"/>
      <c r="C36" s="253"/>
      <c r="D36" s="253"/>
      <c r="E36" s="253"/>
      <c r="F36" s="198" t="s">
        <v>233</v>
      </c>
      <c r="G36" s="253"/>
      <c r="H36" s="255"/>
      <c r="I36" s="254"/>
      <c r="J36" s="258"/>
      <c r="K36" s="182" t="s">
        <v>85</v>
      </c>
      <c r="L36" s="257"/>
      <c r="M36" s="189" t="s">
        <v>237</v>
      </c>
      <c r="N36" s="189" t="s">
        <v>238</v>
      </c>
      <c r="O36" s="189" t="s">
        <v>239</v>
      </c>
      <c r="P36" s="184" t="s">
        <v>22</v>
      </c>
      <c r="Q36" s="184" t="s">
        <v>42</v>
      </c>
      <c r="R36" s="184" t="str">
        <f t="shared" si="8"/>
        <v>N/A</v>
      </c>
      <c r="S36" s="184" t="s">
        <v>41</v>
      </c>
      <c r="T36" s="198" t="s">
        <v>241</v>
      </c>
      <c r="U36" s="184" t="s">
        <v>41</v>
      </c>
      <c r="V36" s="184" t="s">
        <v>91</v>
      </c>
      <c r="W36" s="184" t="s">
        <v>101</v>
      </c>
      <c r="X36" s="186" t="s">
        <v>102</v>
      </c>
      <c r="Y36" s="185" t="s">
        <v>108</v>
      </c>
      <c r="Z36" s="184" t="s">
        <v>41</v>
      </c>
      <c r="AA36" s="198" t="s">
        <v>243</v>
      </c>
      <c r="AB36" s="180">
        <f t="shared" si="23"/>
        <v>68</v>
      </c>
      <c r="AC36" s="181">
        <f t="shared" ref="AC36" si="30">IF(AND(L35=2,P36="Probabilidad",AB36&gt;=75),50,IF(AND(P36="Probabilidad",L35=2,AB36&gt;=50),37,IF(AND(P36="Probabilidad",L35=2,AB36&gt;=25),25,IF(AND(P36="Probabilidad",L35=2,AB36&gt;10),12,IF(AND(L35=1,P36="Probabilidad",AB36&gt;=75),100,IF(AND(P36="Probabilidad",L35=1,AB36&gt;=50),75,IF(AND(P36="Probabilidad",L35=1,AB36&gt;=25),50,IF(AND(P36="Probabilidad",L35=1,AB36&gt;10),25,IF(AND(P36="Probabilidad",L35=3,AB36&gt;=75),33.3,IF(AND(P36="Probabilidad",L35=3,AB36,AB36&gt;=50),25,IF(AND(P36="Probabilidad",L35=3,AB36&gt;=25),17,IF(AND(P36="Probabilidad",L35=3,AB36&gt;10),8,0))))))))))))</f>
        <v>37</v>
      </c>
      <c r="AD36" s="181">
        <f t="shared" ref="AD36" si="31">IF(AND(L35=2,P36="Impacto",AB36&gt;=75),50,IF(AND(P36="Impacto",L35=2,AB36&gt;=50),37,IF(AND(P36="Impacto",L35=2,AB36&gt;=25),25,IF(AND(P36="Impacto",L35=2,AB36&gt;10),12,IF(AND(L35=1,P36="Impacto",AB36&gt;=75),100,IF(AND(P36="Impacto",L35=1,AB36&gt;=50),75,IF(AND(P36="Impacto",L35=1,AB36&gt;=25),50,IF(AND(P36="Impacto",L35=1,AB36&gt;10),25,IF(AND(P36="Impacto",L35=3,AB36&gt;=75),33.3,IF(AND(P36="Impacto",L35=3,AB36,AB36&gt;=50),25,IF(AND(P36="Impacto",L35=3,AB36&gt;=25),17,IF(AND(P36="Impacto",L35=3,AB36&gt;10),8,0))))))))))))</f>
        <v>0</v>
      </c>
      <c r="AE36" s="262"/>
      <c r="AF36" s="262"/>
      <c r="AG36" s="263"/>
      <c r="AH36" s="263"/>
      <c r="AI36" s="188"/>
      <c r="AJ36" s="264"/>
      <c r="AK36" s="264"/>
      <c r="AL36" s="258"/>
      <c r="AM36" s="281"/>
    </row>
    <row r="37" spans="1:39" ht="73.5" hidden="1" customHeight="1" x14ac:dyDescent="0.4">
      <c r="A37" s="187"/>
      <c r="B37" s="256"/>
      <c r="C37" s="253"/>
      <c r="D37" s="253"/>
      <c r="E37" s="253"/>
      <c r="F37" s="198"/>
      <c r="G37" s="253"/>
      <c r="H37" s="255"/>
      <c r="I37" s="254"/>
      <c r="J37" s="258"/>
      <c r="K37" s="183"/>
      <c r="L37" s="257"/>
      <c r="M37" s="199"/>
      <c r="N37" s="199"/>
      <c r="O37" s="199"/>
      <c r="P37" s="184"/>
      <c r="Q37" s="184"/>
      <c r="R37" s="184" t="str">
        <f t="shared" si="8"/>
        <v/>
      </c>
      <c r="S37" s="184"/>
      <c r="T37" s="200"/>
      <c r="U37" s="184"/>
      <c r="V37" s="184"/>
      <c r="W37" s="184"/>
      <c r="X37" s="186"/>
      <c r="Y37" s="184"/>
      <c r="Z37" s="184"/>
      <c r="AA37" s="200"/>
      <c r="AB37" s="180">
        <f t="shared" si="23"/>
        <v>0</v>
      </c>
      <c r="AC37" s="181">
        <f t="shared" ref="AC37" si="32">IF(AND(L35=2,P37="Probabilidad",AB37&gt;=75),50,IF(AND(P37="Probabilidad",L35=2,AB37&gt;=50),37,IF(AND(P37="Probabilidad",L35=2,AB37&gt;=25),25,IF(AND(P37="Probabilidad",L35=2,AB37&gt;10),12,IF(AND(L35=1,P37="Probabilidad",AB37&gt;=75),100,IF(AND(P37="Probabilidad",L35=1,AB37&gt;=50),75,IF(AND(P37="Probabilidad",L35=1,AB37&gt;=25),50,IF(AND(P37="Probabilidad",L35=1,AB37&gt;10),25,IF(AND(P37="Probabilidad",L35=3,AB37&gt;=75),33.3,IF(AND(P37="Probabilidad",L35=3,AB37,AB37&gt;=50),25,IF(AND(P37="Probabilidad",L35=3,AB37&gt;=25),17,IF(AND(P37="Probabilidad",L35=3,AB37&gt;10),8,0))))))))))))</f>
        <v>0</v>
      </c>
      <c r="AD37" s="181">
        <f t="shared" ref="AD37" si="33">IF(AND(L35=2,P37="Impacto",AB37&gt;=75),50,IF(AND(P37="Impacto",L35=2,AB37&gt;=50),37,IF(AND(P37="Impacto",L35=2,AB37&gt;=25),25,IF(AND(P37="Impacto",L35=2,AB37&gt;10),12,IF(AND(L35=1,P37="Impacto",AB37&gt;=75),100,IF(AND(P37="Impacto",L35=1,AB37&gt;=50),75,IF(AND(P37="Impacto",L35=1,AB37&gt;=25),50,IF(AND(P37="Impacto",L35=1,AB37&gt;10),25,IF(AND(P37="Impacto",L35=3,AB37&gt;=75),33.3,IF(AND(P37="Impacto",L35=3,AB37,AB37&gt;=50),25,IF(AND(P37="Impacto",L35=3,AB37&gt;=25),17,IF(AND(P37="Impacto",L35=3,AB37&gt;10),8,0))))))))))))</f>
        <v>0</v>
      </c>
      <c r="AE37" s="262"/>
      <c r="AF37" s="262"/>
      <c r="AG37" s="263"/>
      <c r="AH37" s="263"/>
      <c r="AI37" s="188"/>
      <c r="AJ37" s="264"/>
      <c r="AK37" s="264"/>
      <c r="AL37" s="258"/>
      <c r="AM37" s="281"/>
    </row>
    <row r="38" spans="1:39" ht="375" customHeight="1" x14ac:dyDescent="0.4">
      <c r="A38" s="187"/>
      <c r="B38" s="256">
        <v>7</v>
      </c>
      <c r="C38" s="259" t="s">
        <v>244</v>
      </c>
      <c r="D38" s="259" t="s">
        <v>245</v>
      </c>
      <c r="E38" s="253" t="s">
        <v>35</v>
      </c>
      <c r="F38" s="198" t="s">
        <v>246</v>
      </c>
      <c r="G38" s="259" t="s">
        <v>247</v>
      </c>
      <c r="H38" s="255" t="s">
        <v>15</v>
      </c>
      <c r="I38" s="254" t="s">
        <v>20</v>
      </c>
      <c r="J38" s="258" t="str">
        <f>IF(ISERROR(VLOOKUP(H38&amp;I38,Hoja1!$C$1:$F$25,4,0)),"",(VLOOKUP(H38&amp;I38,Hoja1!$C$1:$F$25,4,0)))</f>
        <v>Extremo</v>
      </c>
      <c r="K38" s="182" t="s">
        <v>85</v>
      </c>
      <c r="L38" s="257">
        <v>2</v>
      </c>
      <c r="M38" s="189" t="s">
        <v>254</v>
      </c>
      <c r="N38" s="189" t="s">
        <v>255</v>
      </c>
      <c r="O38" s="189" t="s">
        <v>256</v>
      </c>
      <c r="P38" s="184" t="s">
        <v>22</v>
      </c>
      <c r="Q38" s="184" t="s">
        <v>42</v>
      </c>
      <c r="R38" s="184" t="str">
        <f t="shared" si="8"/>
        <v>N/A</v>
      </c>
      <c r="S38" s="184" t="s">
        <v>41</v>
      </c>
      <c r="T38" s="198" t="s">
        <v>270</v>
      </c>
      <c r="U38" s="184" t="s">
        <v>41</v>
      </c>
      <c r="V38" s="184" t="s">
        <v>72</v>
      </c>
      <c r="W38" s="184" t="s">
        <v>101</v>
      </c>
      <c r="X38" s="186" t="s">
        <v>102</v>
      </c>
      <c r="Y38" s="185" t="s">
        <v>108</v>
      </c>
      <c r="Z38" s="184" t="s">
        <v>41</v>
      </c>
      <c r="AA38" s="198" t="s">
        <v>272</v>
      </c>
      <c r="AB38" s="180">
        <f t="shared" ref="AB38:AB43" si="34">SUM(IF(Q38="Si",Q$15,0)+(IF(S38="Si",S$15,0))+IF(U38="Si",U$15,0)+IF(Z38="Si",Z$15,0))</f>
        <v>68</v>
      </c>
      <c r="AC38" s="181">
        <f t="shared" ref="AC38" si="35">IF(AND(L38=2,P38="Probabilidad",AB38&gt;=75),50,IF(AND(P38="Probabilidad",L38=2,AB38&gt;=50),37,IF(AND(P38="Probabilidad",L38=2,AB38&gt;=25),25,IF(AND(P38="Probabilidad",L38=2,AB38&gt;10),12,IF(AND(L38=1,P38="Probabilidad",AB38&gt;=75),100,IF(AND(P38="Probabilidad",L38=1,AB38&gt;=50),75,IF(AND(P38="Probabilidad",L38=1,AB38&gt;=25),50,IF(AND(P38="Probabilidad",L38=1,AB38&gt;10),25,IF(AND(P38="Probabilidad",L38=3,AB38&gt;=75),33.3,IF(AND(P38="Probabilidad",L38=3,AB38,AB38&gt;=50),25,IF(AND(P38="Probabilidad",L38=3,AB38&gt;=25),17,IF(AND(P38="Probabilidad",L38=3,AB38&gt;10),8,0))))))))))))</f>
        <v>37</v>
      </c>
      <c r="AD38" s="181">
        <f t="shared" ref="AD38" si="36">IF(AND(L38=2,P38="Impacto",AB38&gt;=75),50,IF(AND(P38="Impacto",L38=2,AB38&gt;=50),37,IF(AND(P38="Impacto",L38=2,AB38&gt;=25),25,IF(AND(P38="Impacto",L38=2,AB38&gt;10),12,IF(AND(L38=1,P38="Impacto",AB38&gt;=75),100,IF(AND(P38="Impacto",L38=1,AB38&gt;=50),75,IF(AND(P38="Impacto",L38=1,AB38&gt;=25),50,IF(AND(P38="Impacto",L38=1,AB38&gt;10),25,IF(AND(P38="Impacto",L38=3,AB38&gt;=75),33.3,IF(AND(P38="Impacto",L38=3,AB38,AB38&gt;=50),25,IF(AND(P38="Impacto",L38=3,AB38&gt;=25),17,IF(AND(P38="Impacto",L38=3,AB38&gt;10),8,0))))))))))))</f>
        <v>0</v>
      </c>
      <c r="AE38" s="262">
        <f t="shared" ref="AE38" si="37">SUM(AC38:AC40)</f>
        <v>74</v>
      </c>
      <c r="AF38" s="262">
        <f t="shared" ref="AF38" si="38">SUM(AD38:AD40)</f>
        <v>0</v>
      </c>
      <c r="AG38" s="263">
        <f t="shared" ref="AG38" si="39">IF(AE38&gt;75,2,IF(AE38&gt;=30,1,"-"))</f>
        <v>1</v>
      </c>
      <c r="AH38" s="263" t="str">
        <f t="shared" ref="AH38" si="40">IF(AF38&gt;75,2,IF(AF38&gt;=30,1,"-"))</f>
        <v>-</v>
      </c>
      <c r="AI38" s="188"/>
      <c r="AJ38" s="264" t="str">
        <f>IF(AND(AG38=2,H38="Casi seguro"),Hoja1!$J$5,IF(AND(AG38=2,H38="Posible"),Hoja1!$J$6,IF(AND(H38="Improbable",AG38=2),Hoja1!J84,IF(AND(AG38=1,H38="Casi seguro"),Hoja1!$J$4,IF(AND(AG38=1,H38="Posible"),Hoja1!$J$5,IF(AND(AG38=1,H38="Improbable"),Hoja1!$J$6,'FT-Mapa de riesgos'!H38))))))</f>
        <v>Improbable</v>
      </c>
      <c r="AK38" s="264" t="str">
        <f>IF(AND(AH38=2,I38="Catastrofico"),Hoja1!$K$5,IF(AND(AH38=2,I38="Mayor"),Hoja1!$K$6,IF(AND(AH38=2,I38="Moderado"),Hoja1!$K$7,IF(AND(AH38=1,I38="Catastrofico"),Hoja1!$K$4,IF(AND(AH38=1,I38="Mayor "),Hoja1!$K$5,IF(AND(AH38=1,I38="Moderado"),Hoja1!$K$6,IF(AND(AH38=2,I38="Menor"),Hoja1!$K$7,'FT-Mapa de riesgos'!I38)))))))</f>
        <v xml:space="preserve">Mayor </v>
      </c>
      <c r="AL38" s="258" t="str">
        <f>IF(ISERROR(VLOOKUP(AJ38&amp;AK38,Hoja1!$C$1:$F$25,4,0)),"",(VLOOKUP(AJ38&amp;AK38,Hoja1!$C$1:$F$25,4,0)))</f>
        <v>Alto</v>
      </c>
      <c r="AM38" s="281"/>
    </row>
    <row r="39" spans="1:39" ht="319.5" customHeight="1" x14ac:dyDescent="0.4">
      <c r="A39" s="187"/>
      <c r="B39" s="256"/>
      <c r="C39" s="260"/>
      <c r="D39" s="260"/>
      <c r="E39" s="253"/>
      <c r="F39" s="198" t="s">
        <v>248</v>
      </c>
      <c r="G39" s="260"/>
      <c r="H39" s="255"/>
      <c r="I39" s="254"/>
      <c r="J39" s="258"/>
      <c r="K39" s="182" t="s">
        <v>85</v>
      </c>
      <c r="L39" s="257"/>
      <c r="M39" s="189" t="s">
        <v>257</v>
      </c>
      <c r="N39" s="189" t="s">
        <v>258</v>
      </c>
      <c r="O39" s="189" t="s">
        <v>259</v>
      </c>
      <c r="P39" s="184" t="s">
        <v>22</v>
      </c>
      <c r="Q39" s="184" t="s">
        <v>42</v>
      </c>
      <c r="R39" s="184" t="str">
        <f t="shared" si="8"/>
        <v>N/A</v>
      </c>
      <c r="S39" s="184" t="s">
        <v>41</v>
      </c>
      <c r="T39" s="198" t="s">
        <v>270</v>
      </c>
      <c r="U39" s="184" t="s">
        <v>41</v>
      </c>
      <c r="V39" s="184" t="s">
        <v>72</v>
      </c>
      <c r="W39" s="184" t="s">
        <v>101</v>
      </c>
      <c r="X39" s="186" t="s">
        <v>102</v>
      </c>
      <c r="Y39" s="185" t="s">
        <v>108</v>
      </c>
      <c r="Z39" s="184" t="s">
        <v>41</v>
      </c>
      <c r="AA39" s="198" t="s">
        <v>273</v>
      </c>
      <c r="AB39" s="180">
        <f t="shared" si="34"/>
        <v>68</v>
      </c>
      <c r="AC39" s="181">
        <f t="shared" ref="AC39" si="41">IF(AND(L38=2,P39="Probabilidad",AB39&gt;=75),50,IF(AND(P39="Probabilidad",L38=2,AB39&gt;=50),37,IF(AND(P39="Probabilidad",L38=2,AB39&gt;=25),25,IF(AND(P39="Probabilidad",L38=2,AB39&gt;10),12,IF(AND(L38=1,P39="Probabilidad",AB39&gt;=75),100,IF(AND(P39="Probabilidad",L38=1,AB39&gt;=50),75,IF(AND(P39="Probabilidad",L38=1,AB39&gt;=25),50,IF(AND(P39="Probabilidad",L38=1,AB39&gt;10),25,IF(AND(P39="Probabilidad",L38=3,AB39&gt;=75),33.3,IF(AND(P39="Probabilidad",L38=3,AB39,AB39&gt;=50),25,IF(AND(P39="Probabilidad",L38=3,AB39&gt;=25),17,IF(AND(P39="Probabilidad",L38=3,AB39&gt;10),8,0))))))))))))</f>
        <v>37</v>
      </c>
      <c r="AD39" s="181">
        <f t="shared" ref="AD39" si="42">IF(AND(L38=2,P39="Impacto",AB39&gt;=75),50,IF(AND(P39="Impacto",L38=2,AB39&gt;=50),37,IF(AND(P39="Impacto",L38=2,AB39&gt;=25),25,IF(AND(P39="Impacto",L38=2,AB39&gt;10),12,IF(AND(L38=1,P39="Impacto",AB39&gt;=75),100,IF(AND(P39="Impacto",L38=1,AB39&gt;=50),75,IF(AND(P39="Impacto",L38=1,AB39&gt;=25),50,IF(AND(P39="Impacto",L38=1,AB39&gt;10),25,IF(AND(P39="Impacto",L38=3,AB39&gt;=75),33.3,IF(AND(P39="Impacto",L38=3,AB39,AB39&gt;=50),25,IF(AND(P39="Impacto",L38=3,AB39&gt;=25),17,IF(AND(P39="Impacto",L38=3,AB39&gt;10),8,0))))))))))))</f>
        <v>0</v>
      </c>
      <c r="AE39" s="262"/>
      <c r="AF39" s="262"/>
      <c r="AG39" s="263"/>
      <c r="AH39" s="263"/>
      <c r="AI39" s="188"/>
      <c r="AJ39" s="264"/>
      <c r="AK39" s="264"/>
      <c r="AL39" s="258"/>
      <c r="AM39" s="281"/>
    </row>
    <row r="40" spans="1:39" ht="73.5" hidden="1" customHeight="1" x14ac:dyDescent="0.4">
      <c r="A40" s="187"/>
      <c r="B40" s="256"/>
      <c r="C40" s="261"/>
      <c r="D40" s="261"/>
      <c r="E40" s="253"/>
      <c r="F40" s="197"/>
      <c r="G40" s="261"/>
      <c r="H40" s="255"/>
      <c r="I40" s="254"/>
      <c r="J40" s="258"/>
      <c r="K40" s="183"/>
      <c r="L40" s="257"/>
      <c r="M40" s="199"/>
      <c r="N40" s="199"/>
      <c r="O40" s="199"/>
      <c r="P40" s="184"/>
      <c r="Q40" s="184"/>
      <c r="R40" s="184" t="str">
        <f t="shared" si="8"/>
        <v/>
      </c>
      <c r="S40" s="184"/>
      <c r="T40" s="200"/>
      <c r="U40" s="184"/>
      <c r="V40" s="184"/>
      <c r="W40" s="184"/>
      <c r="X40" s="186"/>
      <c r="Y40" s="184"/>
      <c r="Z40" s="184"/>
      <c r="AA40" s="200"/>
      <c r="AB40" s="180">
        <f t="shared" si="34"/>
        <v>0</v>
      </c>
      <c r="AC40" s="181">
        <f t="shared" ref="AC40" si="43">IF(AND(L38=2,P40="Probabilidad",AB40&gt;=75),50,IF(AND(P40="Probabilidad",L38=2,AB40&gt;=50),37,IF(AND(P40="Probabilidad",L38=2,AB40&gt;=25),25,IF(AND(P40="Probabilidad",L38=2,AB40&gt;10),12,IF(AND(L38=1,P40="Probabilidad",AB40&gt;=75),100,IF(AND(P40="Probabilidad",L38=1,AB40&gt;=50),75,IF(AND(P40="Probabilidad",L38=1,AB40&gt;=25),50,IF(AND(P40="Probabilidad",L38=1,AB40&gt;10),25,IF(AND(P40="Probabilidad",L38=3,AB40&gt;=75),33.3,IF(AND(P40="Probabilidad",L38=3,AB40,AB40&gt;=50),25,IF(AND(P40="Probabilidad",L38=3,AB40&gt;=25),17,IF(AND(P40="Probabilidad",L38=3,AB40&gt;10),8,0))))))))))))</f>
        <v>0</v>
      </c>
      <c r="AD40" s="181">
        <f t="shared" ref="AD40" si="44">IF(AND(L38=2,P40="Impacto",AB40&gt;=75),50,IF(AND(P40="Impacto",L38=2,AB40&gt;=50),37,IF(AND(P40="Impacto",L38=2,AB40&gt;=25),25,IF(AND(P40="Impacto",L38=2,AB40&gt;10),12,IF(AND(L38=1,P40="Impacto",AB40&gt;=75),100,IF(AND(P40="Impacto",L38=1,AB40&gt;=50),75,IF(AND(P40="Impacto",L38=1,AB40&gt;=25),50,IF(AND(P40="Impacto",L38=1,AB40&gt;10),25,IF(AND(P40="Impacto",L38=3,AB40&gt;=75),33.3,IF(AND(P40="Impacto",L38=3,AB40,AB40&gt;=50),25,IF(AND(P40="Impacto",L38=3,AB40&gt;=25),17,IF(AND(P40="Impacto",L38=3,AB40&gt;10),8,0))))))))))))</f>
        <v>0</v>
      </c>
      <c r="AE40" s="262"/>
      <c r="AF40" s="262"/>
      <c r="AG40" s="263"/>
      <c r="AH40" s="263"/>
      <c r="AI40" s="188"/>
      <c r="AJ40" s="264"/>
      <c r="AK40" s="264"/>
      <c r="AL40" s="258"/>
      <c r="AM40" s="211"/>
    </row>
    <row r="41" spans="1:39" ht="211.5" customHeight="1" x14ac:dyDescent="0.4">
      <c r="A41" s="187"/>
      <c r="B41" s="256">
        <v>8</v>
      </c>
      <c r="C41" s="253" t="s">
        <v>249</v>
      </c>
      <c r="D41" s="253" t="s">
        <v>250</v>
      </c>
      <c r="E41" s="253" t="s">
        <v>35</v>
      </c>
      <c r="F41" s="198" t="s">
        <v>251</v>
      </c>
      <c r="G41" s="253" t="s">
        <v>331</v>
      </c>
      <c r="H41" s="255" t="s">
        <v>15</v>
      </c>
      <c r="I41" s="254" t="s">
        <v>20</v>
      </c>
      <c r="J41" s="258" t="str">
        <f>IF(ISERROR(VLOOKUP(H41&amp;I41,Hoja1!$C$1:$F$25,4,0)),"",(VLOOKUP(H41&amp;I41,Hoja1!$C$1:$F$25,4,0)))</f>
        <v>Extremo</v>
      </c>
      <c r="K41" s="182" t="s">
        <v>85</v>
      </c>
      <c r="L41" s="257">
        <v>3</v>
      </c>
      <c r="M41" s="189" t="s">
        <v>260</v>
      </c>
      <c r="N41" s="189" t="s">
        <v>261</v>
      </c>
      <c r="O41" s="189" t="s">
        <v>262</v>
      </c>
      <c r="P41" s="184" t="s">
        <v>22</v>
      </c>
      <c r="Q41" s="184" t="s">
        <v>41</v>
      </c>
      <c r="R41" s="185" t="s">
        <v>269</v>
      </c>
      <c r="S41" s="184" t="s">
        <v>41</v>
      </c>
      <c r="T41" s="198" t="s">
        <v>271</v>
      </c>
      <c r="U41" s="184" t="s">
        <v>41</v>
      </c>
      <c r="V41" s="184" t="s">
        <v>72</v>
      </c>
      <c r="W41" s="184" t="s">
        <v>101</v>
      </c>
      <c r="X41" s="186" t="s">
        <v>102</v>
      </c>
      <c r="Y41" s="185" t="s">
        <v>108</v>
      </c>
      <c r="Z41" s="184" t="s">
        <v>41</v>
      </c>
      <c r="AA41" s="198" t="s">
        <v>274</v>
      </c>
      <c r="AB41" s="180">
        <f t="shared" si="34"/>
        <v>100</v>
      </c>
      <c r="AC41" s="181">
        <f t="shared" ref="AC41" si="45">IF(AND(L41=2,P41="Probabilidad",AB41&gt;=75),50,IF(AND(P41="Probabilidad",L41=2,AB41&gt;=50),37,IF(AND(P41="Probabilidad",L41=2,AB41&gt;=25),25,IF(AND(P41="Probabilidad",L41=2,AB41&gt;10),12,IF(AND(L41=1,P41="Probabilidad",AB41&gt;=75),100,IF(AND(P41="Probabilidad",L41=1,AB41&gt;=50),75,IF(AND(P41="Probabilidad",L41=1,AB41&gt;=25),50,IF(AND(P41="Probabilidad",L41=1,AB41&gt;10),25,IF(AND(P41="Probabilidad",L41=3,AB41&gt;=75),33.3,IF(AND(P41="Probabilidad",L41=3,AB41,AB41&gt;=50),25,IF(AND(P41="Probabilidad",L41=3,AB41&gt;=25),17,IF(AND(P41="Probabilidad",L41=3,AB41&gt;10),8,0))))))))))))</f>
        <v>33.299999999999997</v>
      </c>
      <c r="AD41" s="181">
        <f t="shared" ref="AD41" si="46">IF(AND(L41=2,P41="Impacto",AB41&gt;=75),50,IF(AND(P41="Impacto",L41=2,AB41&gt;=50),37,IF(AND(P41="Impacto",L41=2,AB41&gt;=25),25,IF(AND(P41="Impacto",L41=2,AB41&gt;10),12,IF(AND(L41=1,P41="Impacto",AB41&gt;=75),100,IF(AND(P41="Impacto",L41=1,AB41&gt;=50),75,IF(AND(P41="Impacto",L41=1,AB41&gt;=25),50,IF(AND(P41="Impacto",L41=1,AB41&gt;10),25,IF(AND(P41="Impacto",L41=3,AB41&gt;=75),33.3,IF(AND(P41="Impacto",L41=3,AB41,AB41&gt;=50),25,IF(AND(P41="Impacto",L41=3,AB41&gt;=25),17,IF(AND(P41="Impacto",L41=3,AB41&gt;10),8,0))))))))))))</f>
        <v>0</v>
      </c>
      <c r="AE41" s="262">
        <f t="shared" ref="AE41" si="47">SUM(AC41:AC43)</f>
        <v>91.6</v>
      </c>
      <c r="AF41" s="262">
        <f t="shared" ref="AF41" si="48">SUM(AD41:AD43)</f>
        <v>0</v>
      </c>
      <c r="AG41" s="263">
        <f t="shared" ref="AG41" si="49">IF(AE41&gt;75,2,IF(AE41&gt;=30,1,"-"))</f>
        <v>2</v>
      </c>
      <c r="AH41" s="263" t="str">
        <f t="shared" ref="AH41" si="50">IF(AF41&gt;75,2,IF(AF41&gt;=30,1,"-"))</f>
        <v>-</v>
      </c>
      <c r="AI41" s="188"/>
      <c r="AJ41" s="264" t="str">
        <f>IF(AND(AG41=2,H41="Casi seguro"),Hoja1!$J$5,IF(AND(AG41=2,H41="Posible"),Hoja1!$J$6,IF(AND(H41="Improbable",AG41=2),Hoja1!J90,IF(AND(AG41=1,H41="Casi seguro"),Hoja1!$J$4,IF(AND(AG41=1,H41="Posible"),Hoja1!$J$5,IF(AND(AG41=1,H41="Improbable"),Hoja1!$J$6,'FT-Mapa de riesgos'!H41))))))</f>
        <v>Rara Vez</v>
      </c>
      <c r="AK41" s="264" t="str">
        <f>IF(AND(AH41=2,I41="Catastrofico"),Hoja1!$K$5,IF(AND(AH41=2,I41="Mayor"),Hoja1!$K$6,IF(AND(AH41=2,I41="Moderado"),Hoja1!$K$7,IF(AND(AH41=1,I41="Catastrofico"),Hoja1!$K$4,IF(AND(AH41=1,I41="Mayor "),Hoja1!$K$5,IF(AND(AH41=1,I41="Moderado"),Hoja1!$K$6,IF(AND(AH41=2,I41="Menor"),Hoja1!$K$7,'FT-Mapa de riesgos'!I41)))))))</f>
        <v xml:space="preserve">Mayor </v>
      </c>
      <c r="AL41" s="258" t="str">
        <f>IF(ISERROR(VLOOKUP(AJ41&amp;AK41,Hoja1!$C$1:$F$25,4,0)),"",(VLOOKUP(AJ41&amp;AK41,Hoja1!$C$1:$F$25,4,0)))</f>
        <v>Alto</v>
      </c>
      <c r="AM41" s="281" t="s">
        <v>158</v>
      </c>
    </row>
    <row r="42" spans="1:39" ht="228" customHeight="1" x14ac:dyDescent="0.4">
      <c r="A42" s="187"/>
      <c r="B42" s="256"/>
      <c r="C42" s="253"/>
      <c r="D42" s="253"/>
      <c r="E42" s="253"/>
      <c r="F42" s="198" t="s">
        <v>252</v>
      </c>
      <c r="G42" s="253"/>
      <c r="H42" s="255"/>
      <c r="I42" s="254"/>
      <c r="J42" s="258"/>
      <c r="K42" s="182" t="s">
        <v>85</v>
      </c>
      <c r="L42" s="257"/>
      <c r="M42" s="189" t="s">
        <v>263</v>
      </c>
      <c r="N42" s="189" t="s">
        <v>264</v>
      </c>
      <c r="O42" s="189" t="s">
        <v>265</v>
      </c>
      <c r="P42" s="184" t="s">
        <v>22</v>
      </c>
      <c r="Q42" s="184" t="s">
        <v>42</v>
      </c>
      <c r="R42" s="184" t="str">
        <f t="shared" si="8"/>
        <v>N/A</v>
      </c>
      <c r="S42" s="184" t="s">
        <v>41</v>
      </c>
      <c r="T42" s="198" t="s">
        <v>271</v>
      </c>
      <c r="U42" s="184" t="s">
        <v>41</v>
      </c>
      <c r="V42" s="184" t="s">
        <v>72</v>
      </c>
      <c r="W42" s="184" t="s">
        <v>101</v>
      </c>
      <c r="X42" s="186" t="s">
        <v>102</v>
      </c>
      <c r="Y42" s="185" t="s">
        <v>108</v>
      </c>
      <c r="Z42" s="184" t="s">
        <v>41</v>
      </c>
      <c r="AA42" s="198" t="s">
        <v>275</v>
      </c>
      <c r="AB42" s="180">
        <f t="shared" si="34"/>
        <v>68</v>
      </c>
      <c r="AC42" s="181">
        <f t="shared" ref="AC42" si="51">IF(AND(L41=2,P42="Probabilidad",AB42&gt;=75),50,IF(AND(P42="Probabilidad",L41=2,AB42&gt;=50),37,IF(AND(P42="Probabilidad",L41=2,AB42&gt;=25),25,IF(AND(P42="Probabilidad",L41=2,AB42&gt;10),12,IF(AND(L41=1,P42="Probabilidad",AB42&gt;=75),100,IF(AND(P42="Probabilidad",L41=1,AB42&gt;=50),75,IF(AND(P42="Probabilidad",L41=1,AB42&gt;=25),50,IF(AND(P42="Probabilidad",L41=1,AB42&gt;10),25,IF(AND(P42="Probabilidad",L41=3,AB42&gt;=75),33.3,IF(AND(P42="Probabilidad",L41=3,AB42,AB42&gt;=50),25,IF(AND(P42="Probabilidad",L41=3,AB42&gt;=25),17,IF(AND(P42="Probabilidad",L41=3,AB42&gt;10),8,0))))))))))))</f>
        <v>25</v>
      </c>
      <c r="AD42" s="181">
        <f t="shared" ref="AD42" si="52">IF(AND(L41=2,P42="Impacto",AB42&gt;=75),50,IF(AND(P42="Impacto",L41=2,AB42&gt;=50),37,IF(AND(P42="Impacto",L41=2,AB42&gt;=25),25,IF(AND(P42="Impacto",L41=2,AB42&gt;10),12,IF(AND(L41=1,P42="Impacto",AB42&gt;=75),100,IF(AND(P42="Impacto",L41=1,AB42&gt;=50),75,IF(AND(P42="Impacto",L41=1,AB42&gt;=25),50,IF(AND(P42="Impacto",L41=1,AB42&gt;10),25,IF(AND(P42="Impacto",L41=3,AB42&gt;=75),33.3,IF(AND(P42="Impacto",L41=3,AB42,AB42&gt;=50),25,IF(AND(P42="Impacto",L41=3,AB42&gt;=25),17,IF(AND(P42="Impacto",L41=3,AB42&gt;10),8,0))))))))))))</f>
        <v>0</v>
      </c>
      <c r="AE42" s="262"/>
      <c r="AF42" s="262"/>
      <c r="AG42" s="263"/>
      <c r="AH42" s="263"/>
      <c r="AI42" s="188"/>
      <c r="AJ42" s="264"/>
      <c r="AK42" s="264"/>
      <c r="AL42" s="258"/>
      <c r="AM42" s="281"/>
    </row>
    <row r="43" spans="1:39" ht="315" customHeight="1" x14ac:dyDescent="0.4">
      <c r="A43" s="187"/>
      <c r="B43" s="256"/>
      <c r="C43" s="253"/>
      <c r="D43" s="253"/>
      <c r="E43" s="253"/>
      <c r="F43" s="198" t="s">
        <v>253</v>
      </c>
      <c r="G43" s="253"/>
      <c r="H43" s="255"/>
      <c r="I43" s="254"/>
      <c r="J43" s="258"/>
      <c r="K43" s="182" t="s">
        <v>85</v>
      </c>
      <c r="L43" s="257"/>
      <c r="M43" s="189" t="s">
        <v>266</v>
      </c>
      <c r="N43" s="189" t="s">
        <v>267</v>
      </c>
      <c r="O43" s="189" t="s">
        <v>268</v>
      </c>
      <c r="P43" s="184" t="s">
        <v>22</v>
      </c>
      <c r="Q43" s="184" t="s">
        <v>41</v>
      </c>
      <c r="R43" s="185" t="s">
        <v>269</v>
      </c>
      <c r="S43" s="184" t="s">
        <v>41</v>
      </c>
      <c r="T43" s="198" t="s">
        <v>271</v>
      </c>
      <c r="U43" s="184" t="s">
        <v>41</v>
      </c>
      <c r="V43" s="184" t="s">
        <v>72</v>
      </c>
      <c r="W43" s="184" t="s">
        <v>101</v>
      </c>
      <c r="X43" s="186" t="s">
        <v>102</v>
      </c>
      <c r="Y43" s="185" t="s">
        <v>108</v>
      </c>
      <c r="Z43" s="184" t="s">
        <v>41</v>
      </c>
      <c r="AA43" s="198" t="s">
        <v>276</v>
      </c>
      <c r="AB43" s="180">
        <f t="shared" si="34"/>
        <v>100</v>
      </c>
      <c r="AC43" s="181">
        <f t="shared" ref="AC43" si="53">IF(AND(L41=2,P43="Probabilidad",AB43&gt;=75),50,IF(AND(P43="Probabilidad",L41=2,AB43&gt;=50),37,IF(AND(P43="Probabilidad",L41=2,AB43&gt;=25),25,IF(AND(P43="Probabilidad",L41=2,AB43&gt;10),12,IF(AND(L41=1,P43="Probabilidad",AB43&gt;=75),100,IF(AND(P43="Probabilidad",L41=1,AB43&gt;=50),75,IF(AND(P43="Probabilidad",L41=1,AB43&gt;=25),50,IF(AND(P43="Probabilidad",L41=1,AB43&gt;10),25,IF(AND(P43="Probabilidad",L41=3,AB43&gt;=75),33.3,IF(AND(P43="Probabilidad",L41=3,AB43,AB43&gt;=50),25,IF(AND(P43="Probabilidad",L41=3,AB43&gt;=25),17,IF(AND(P43="Probabilidad",L41=3,AB43&gt;10),8,0))))))))))))</f>
        <v>33.299999999999997</v>
      </c>
      <c r="AD43" s="181">
        <f t="shared" ref="AD43" si="54">IF(AND(L41=2,P43="Impacto",AB43&gt;=75),50,IF(AND(P43="Impacto",L41=2,AB43&gt;=50),37,IF(AND(P43="Impacto",L41=2,AB43&gt;=25),25,IF(AND(P43="Impacto",L41=2,AB43&gt;10),12,IF(AND(L41=1,P43="Impacto",AB43&gt;=75),100,IF(AND(P43="Impacto",L41=1,AB43&gt;=50),75,IF(AND(P43="Impacto",L41=1,AB43&gt;=25),50,IF(AND(P43="Impacto",L41=1,AB43&gt;10),25,IF(AND(P43="Impacto",L41=3,AB43&gt;=75),33.3,IF(AND(P43="Impacto",L41=3,AB43,AB43&gt;=50),25,IF(AND(P43="Impacto",L41=3,AB43&gt;=25),17,IF(AND(P43="Impacto",L41=3,AB43&gt;10),8,0))))))))))))</f>
        <v>0</v>
      </c>
      <c r="AE43" s="262"/>
      <c r="AF43" s="262"/>
      <c r="AG43" s="263"/>
      <c r="AH43" s="263"/>
      <c r="AI43" s="188"/>
      <c r="AJ43" s="264"/>
      <c r="AK43" s="264"/>
      <c r="AL43" s="258"/>
      <c r="AM43" s="281"/>
    </row>
    <row r="44" spans="1:39" ht="339.75" customHeight="1" x14ac:dyDescent="0.4">
      <c r="A44" s="187"/>
      <c r="B44" s="256">
        <v>9</v>
      </c>
      <c r="C44" s="259" t="s">
        <v>279</v>
      </c>
      <c r="D44" s="259" t="s">
        <v>280</v>
      </c>
      <c r="E44" s="253" t="s">
        <v>35</v>
      </c>
      <c r="F44" s="198" t="s">
        <v>281</v>
      </c>
      <c r="G44" s="259" t="s">
        <v>277</v>
      </c>
      <c r="H44" s="255" t="s">
        <v>15</v>
      </c>
      <c r="I44" s="254" t="s">
        <v>20</v>
      </c>
      <c r="J44" s="258" t="str">
        <f>IF(ISERROR(VLOOKUP(H44&amp;I44,Hoja1!$C$1:$F$25,4,0)),"",(VLOOKUP(H44&amp;I44,Hoja1!$C$1:$F$25,4,0)))</f>
        <v>Extremo</v>
      </c>
      <c r="K44" s="182" t="s">
        <v>85</v>
      </c>
      <c r="L44" s="257">
        <v>1</v>
      </c>
      <c r="M44" s="189" t="s">
        <v>282</v>
      </c>
      <c r="N44" s="189" t="s">
        <v>283</v>
      </c>
      <c r="O44" s="189" t="s">
        <v>284</v>
      </c>
      <c r="P44" s="184" t="s">
        <v>22</v>
      </c>
      <c r="Q44" s="184" t="s">
        <v>42</v>
      </c>
      <c r="R44" s="184" t="str">
        <f t="shared" si="8"/>
        <v>N/A</v>
      </c>
      <c r="S44" s="184" t="s">
        <v>41</v>
      </c>
      <c r="T44" s="198" t="s">
        <v>278</v>
      </c>
      <c r="U44" s="184" t="s">
        <v>41</v>
      </c>
      <c r="V44" s="184" t="s">
        <v>72</v>
      </c>
      <c r="W44" s="184" t="s">
        <v>101</v>
      </c>
      <c r="X44" s="186" t="s">
        <v>102</v>
      </c>
      <c r="Y44" s="185" t="s">
        <v>108</v>
      </c>
      <c r="Z44" s="184" t="s">
        <v>41</v>
      </c>
      <c r="AA44" s="198" t="s">
        <v>285</v>
      </c>
      <c r="AB44" s="180">
        <f t="shared" ref="AB44:AB46" si="55">SUM(IF(Q44="Si",Q$15,0)+(IF(S44="Si",S$15,0))+IF(U44="Si",U$15,0)+IF(Z44="Si",Z$15,0))</f>
        <v>68</v>
      </c>
      <c r="AC44" s="181">
        <f t="shared" ref="AC44" si="56">IF(AND(L44=2,P44="Probabilidad",AB44&gt;=75),50,IF(AND(P44="Probabilidad",L44=2,AB44&gt;=50),37,IF(AND(P44="Probabilidad",L44=2,AB44&gt;=25),25,IF(AND(P44="Probabilidad",L44=2,AB44&gt;10),12,IF(AND(L44=1,P44="Probabilidad",AB44&gt;=75),100,IF(AND(P44="Probabilidad",L44=1,AB44&gt;=50),75,IF(AND(P44="Probabilidad",L44=1,AB44&gt;=25),50,IF(AND(P44="Probabilidad",L44=1,AB44&gt;10),25,IF(AND(P44="Probabilidad",L44=3,AB44&gt;=75),33.3,IF(AND(P44="Probabilidad",L44=3,AB44,AB44&gt;=50),25,IF(AND(P44="Probabilidad",L44=3,AB44&gt;=25),17,IF(AND(P44="Probabilidad",L44=3,AB44&gt;10),8,0))))))))))))</f>
        <v>75</v>
      </c>
      <c r="AD44" s="181">
        <f t="shared" ref="AD44" si="57">IF(AND(L44=2,P44="Impacto",AB44&gt;=75),50,IF(AND(P44="Impacto",L44=2,AB44&gt;=50),37,IF(AND(P44="Impacto",L44=2,AB44&gt;=25),25,IF(AND(P44="Impacto",L44=2,AB44&gt;10),12,IF(AND(L44=1,P44="Impacto",AB44&gt;=75),100,IF(AND(P44="Impacto",L44=1,AB44&gt;=50),75,IF(AND(P44="Impacto",L44=1,AB44&gt;=25),50,IF(AND(P44="Impacto",L44=1,AB44&gt;10),25,IF(AND(P44="Impacto",L44=3,AB44&gt;=75),33.3,IF(AND(P44="Impacto",L44=3,AB44,AB44&gt;=50),25,IF(AND(P44="Impacto",L44=3,AB44&gt;=25),17,IF(AND(P44="Impacto",L44=3,AB44&gt;10),8,0))))))))))))</f>
        <v>0</v>
      </c>
      <c r="AE44" s="262">
        <f t="shared" ref="AE44" si="58">SUM(AC44:AC46)</f>
        <v>75</v>
      </c>
      <c r="AF44" s="262">
        <f t="shared" ref="AF44" si="59">SUM(AD44:AD46)</f>
        <v>0</v>
      </c>
      <c r="AG44" s="263">
        <f t="shared" ref="AG44" si="60">IF(AE44&gt;75,2,IF(AE44&gt;=30,1,"-"))</f>
        <v>1</v>
      </c>
      <c r="AH44" s="263" t="str">
        <f t="shared" ref="AH44" si="61">IF(AF44&gt;75,2,IF(AF44&gt;=30,1,"-"))</f>
        <v>-</v>
      </c>
      <c r="AI44" s="188"/>
      <c r="AJ44" s="264" t="str">
        <f>IF(AND(AG44=2,H44="Casi seguro"),Hoja1!$J$5,IF(AND(AG44=2,H44="Posible"),Hoja1!$J$6,IF(AND(H44="Improbable",AG44=2),Hoja1!J99,IF(AND(AG44=1,H44="Casi seguro"),Hoja1!$J$4,IF(AND(AG44=1,H44="Posible"),Hoja1!$J$5,IF(AND(AG44=1,H44="Improbable"),Hoja1!$J$6,'FT-Mapa de riesgos'!H44))))))</f>
        <v>Improbable</v>
      </c>
      <c r="AK44" s="264" t="str">
        <f>IF(AND(AH44=2,I44="Catastrofico"),Hoja1!$K$5,IF(AND(AH44=2,I44="Mayor"),Hoja1!$K$6,IF(AND(AH44=2,I44="Moderado"),Hoja1!$K$7,IF(AND(AH44=1,I44="Catastrofico"),Hoja1!$K$4,IF(AND(AH44=1,I44="Mayor "),Hoja1!$K$5,IF(AND(AH44=1,I44="Moderado"),Hoja1!$K$6,IF(AND(AH44=2,I44="Menor"),Hoja1!$K$7,'FT-Mapa de riesgos'!I44)))))))</f>
        <v xml:space="preserve">Mayor </v>
      </c>
      <c r="AL44" s="258" t="str">
        <f>IF(ISERROR(VLOOKUP(AJ44&amp;AK44,Hoja1!$C$1:$F$25,4,0)),"",(VLOOKUP(AJ44&amp;AK44,Hoja1!$C$1:$F$25,4,0)))</f>
        <v>Alto</v>
      </c>
      <c r="AM44" s="281"/>
    </row>
    <row r="45" spans="1:39" ht="73.5" hidden="1" customHeight="1" x14ac:dyDescent="0.4">
      <c r="A45" s="187"/>
      <c r="B45" s="256"/>
      <c r="C45" s="260"/>
      <c r="D45" s="260"/>
      <c r="E45" s="253"/>
      <c r="F45" s="197"/>
      <c r="G45" s="260"/>
      <c r="H45" s="255"/>
      <c r="I45" s="254"/>
      <c r="J45" s="258"/>
      <c r="K45" s="182"/>
      <c r="L45" s="257"/>
      <c r="M45" s="199"/>
      <c r="N45" s="199"/>
      <c r="O45" s="199"/>
      <c r="P45" s="184"/>
      <c r="Q45" s="184"/>
      <c r="R45" s="184" t="str">
        <f t="shared" si="8"/>
        <v/>
      </c>
      <c r="S45" s="184"/>
      <c r="T45" s="200"/>
      <c r="U45" s="184"/>
      <c r="V45" s="184"/>
      <c r="W45" s="184"/>
      <c r="X45" s="186"/>
      <c r="Y45" s="184"/>
      <c r="Z45" s="184"/>
      <c r="AA45" s="200"/>
      <c r="AB45" s="180">
        <f t="shared" si="55"/>
        <v>0</v>
      </c>
      <c r="AC45" s="181">
        <f t="shared" ref="AC45" si="62">IF(AND(L44=2,P45="Probabilidad",AB45&gt;=75),50,IF(AND(P45="Probabilidad",L44=2,AB45&gt;=50),37,IF(AND(P45="Probabilidad",L44=2,AB45&gt;=25),25,IF(AND(P45="Probabilidad",L44=2,AB45&gt;10),12,IF(AND(L44=1,P45="Probabilidad",AB45&gt;=75),100,IF(AND(P45="Probabilidad",L44=1,AB45&gt;=50),75,IF(AND(P45="Probabilidad",L44=1,AB45&gt;=25),50,IF(AND(P45="Probabilidad",L44=1,AB45&gt;10),25,IF(AND(P45="Probabilidad",L44=3,AB45&gt;=75),33.3,IF(AND(P45="Probabilidad",L44=3,AB45,AB45&gt;=50),25,IF(AND(P45="Probabilidad",L44=3,AB45&gt;=25),17,IF(AND(P45="Probabilidad",L44=3,AB45&gt;10),8,0))))))))))))</f>
        <v>0</v>
      </c>
      <c r="AD45" s="181">
        <f t="shared" ref="AD45" si="63">IF(AND(L44=2,P45="Impacto",AB45&gt;=75),50,IF(AND(P45="Impacto",L44=2,AB45&gt;=50),37,IF(AND(P45="Impacto",L44=2,AB45&gt;=25),25,IF(AND(P45="Impacto",L44=2,AB45&gt;10),12,IF(AND(L44=1,P45="Impacto",AB45&gt;=75),100,IF(AND(P45="Impacto",L44=1,AB45&gt;=50),75,IF(AND(P45="Impacto",L44=1,AB45&gt;=25),50,IF(AND(P45="Impacto",L44=1,AB45&gt;10),25,IF(AND(P45="Impacto",L44=3,AB45&gt;=75),33.3,IF(AND(P45="Impacto",L44=3,AB45,AB45&gt;=50),25,IF(AND(P45="Impacto",L44=3,AB45&gt;=25),17,IF(AND(P45="Impacto",L44=3,AB45&gt;10),8,0))))))))))))</f>
        <v>0</v>
      </c>
      <c r="AE45" s="262"/>
      <c r="AF45" s="262"/>
      <c r="AG45" s="263"/>
      <c r="AH45" s="263"/>
      <c r="AI45" s="188"/>
      <c r="AJ45" s="264"/>
      <c r="AK45" s="264"/>
      <c r="AL45" s="258"/>
      <c r="AM45" s="281"/>
    </row>
    <row r="46" spans="1:39" ht="73.5" hidden="1" customHeight="1" x14ac:dyDescent="0.4">
      <c r="A46" s="187"/>
      <c r="B46" s="256"/>
      <c r="C46" s="261"/>
      <c r="D46" s="261"/>
      <c r="E46" s="253"/>
      <c r="F46" s="197"/>
      <c r="G46" s="261"/>
      <c r="H46" s="255"/>
      <c r="I46" s="254"/>
      <c r="J46" s="258"/>
      <c r="K46" s="183"/>
      <c r="L46" s="257"/>
      <c r="M46" s="199"/>
      <c r="N46" s="199"/>
      <c r="O46" s="199"/>
      <c r="P46" s="184"/>
      <c r="Q46" s="184"/>
      <c r="R46" s="184"/>
      <c r="S46" s="184"/>
      <c r="T46" s="200"/>
      <c r="U46" s="184"/>
      <c r="V46" s="184"/>
      <c r="W46" s="184"/>
      <c r="X46" s="186"/>
      <c r="Y46" s="184"/>
      <c r="Z46" s="184"/>
      <c r="AA46" s="200"/>
      <c r="AB46" s="180">
        <f t="shared" si="55"/>
        <v>0</v>
      </c>
      <c r="AC46" s="181">
        <f t="shared" ref="AC46" si="64">IF(AND(L44=2,P46="Probabilidad",AB46&gt;=75),50,IF(AND(P46="Probabilidad",L44=2,AB46&gt;=50),37,IF(AND(P46="Probabilidad",L44=2,AB46&gt;=25),25,IF(AND(P46="Probabilidad",L44=2,AB46&gt;10),12,IF(AND(L44=1,P46="Probabilidad",AB46&gt;=75),100,IF(AND(P46="Probabilidad",L44=1,AB46&gt;=50),75,IF(AND(P46="Probabilidad",L44=1,AB46&gt;=25),50,IF(AND(P46="Probabilidad",L44=1,AB46&gt;10),25,IF(AND(P46="Probabilidad",L44=3,AB46&gt;=75),33.3,IF(AND(P46="Probabilidad",L44=3,AB46,AB46&gt;=50),25,IF(AND(P46="Probabilidad",L44=3,AB46&gt;=25),17,IF(AND(P46="Probabilidad",L44=3,AB46&gt;10),8,0))))))))))))</f>
        <v>0</v>
      </c>
      <c r="AD46" s="181">
        <f t="shared" ref="AD46" si="65">IF(AND(L44=2,P46="Impacto",AB46&gt;=75),50,IF(AND(P46="Impacto",L44=2,AB46&gt;=50),37,IF(AND(P46="Impacto",L44=2,AB46&gt;=25),25,IF(AND(P46="Impacto",L44=2,AB46&gt;10),12,IF(AND(L44=1,P46="Impacto",AB46&gt;=75),100,IF(AND(P46="Impacto",L44=1,AB46&gt;=50),75,IF(AND(P46="Impacto",L44=1,AB46&gt;=25),50,IF(AND(P46="Impacto",L44=1,AB46&gt;10),25,IF(AND(P46="Impacto",L44=3,AB46&gt;=75),33.3,IF(AND(P46="Impacto",L44=3,AB46,AB46&gt;=50),25,IF(AND(P46="Impacto",L44=3,AB46&gt;=25),17,IF(AND(P46="Impacto",L44=3,AB46&gt;10),8,0))))))))))))</f>
        <v>0</v>
      </c>
      <c r="AE46" s="262"/>
      <c r="AF46" s="262"/>
      <c r="AG46" s="263"/>
      <c r="AH46" s="263"/>
      <c r="AI46" s="188"/>
      <c r="AJ46" s="264"/>
      <c r="AK46" s="264"/>
      <c r="AL46" s="258"/>
      <c r="AM46" s="281"/>
    </row>
    <row r="47" spans="1:39" ht="197.25" customHeight="1" x14ac:dyDescent="0.4">
      <c r="A47" s="187"/>
      <c r="B47" s="256">
        <v>10</v>
      </c>
      <c r="C47" s="274" t="s">
        <v>286</v>
      </c>
      <c r="D47" s="274" t="s">
        <v>287</v>
      </c>
      <c r="E47" s="277" t="s">
        <v>35</v>
      </c>
      <c r="F47" s="189" t="s">
        <v>288</v>
      </c>
      <c r="G47" s="259" t="s">
        <v>332</v>
      </c>
      <c r="H47" s="255" t="s">
        <v>13</v>
      </c>
      <c r="I47" s="254" t="s">
        <v>19</v>
      </c>
      <c r="J47" s="258" t="str">
        <f>IF(ISERROR(VLOOKUP(H47&amp;I47,Hoja1!$C$1:$F$25,4,0)),"",(VLOOKUP(H47&amp;I47,Hoja1!$C$1:$F$25,4,0)))</f>
        <v>Moderado</v>
      </c>
      <c r="K47" s="182" t="s">
        <v>85</v>
      </c>
      <c r="L47" s="257">
        <v>2</v>
      </c>
      <c r="M47" s="189" t="s">
        <v>290</v>
      </c>
      <c r="N47" s="189" t="s">
        <v>291</v>
      </c>
      <c r="O47" s="189" t="s">
        <v>292</v>
      </c>
      <c r="P47" s="184" t="s">
        <v>22</v>
      </c>
      <c r="Q47" s="184" t="s">
        <v>42</v>
      </c>
      <c r="R47" s="184" t="str">
        <f t="shared" si="8"/>
        <v>N/A</v>
      </c>
      <c r="S47" s="184" t="s">
        <v>41</v>
      </c>
      <c r="T47" s="198" t="s">
        <v>296</v>
      </c>
      <c r="U47" s="184" t="s">
        <v>41</v>
      </c>
      <c r="V47" s="184" t="s">
        <v>152</v>
      </c>
      <c r="W47" s="184" t="s">
        <v>101</v>
      </c>
      <c r="X47" s="186" t="s">
        <v>157</v>
      </c>
      <c r="Y47" s="185" t="s">
        <v>157</v>
      </c>
      <c r="Z47" s="184" t="s">
        <v>41</v>
      </c>
      <c r="AA47" s="198" t="s">
        <v>297</v>
      </c>
      <c r="AB47" s="180">
        <f t="shared" ref="AB47:AB49" si="66">SUM(IF(Q47="Si",Q$15,0)+(IF(S47="Si",S$15,0))+IF(U47="Si",U$15,0)+IF(Z47="Si",Z$15,0))</f>
        <v>68</v>
      </c>
      <c r="AC47" s="181">
        <f t="shared" ref="AC47" si="67">IF(AND(L47=2,P47="Probabilidad",AB47&gt;=75),50,IF(AND(P47="Probabilidad",L47=2,AB47&gt;=50),37,IF(AND(P47="Probabilidad",L47=2,AB47&gt;=25),25,IF(AND(P47="Probabilidad",L47=2,AB47&gt;10),12,IF(AND(L47=1,P47="Probabilidad",AB47&gt;=75),100,IF(AND(P47="Probabilidad",L47=1,AB47&gt;=50),75,IF(AND(P47="Probabilidad",L47=1,AB47&gt;=25),50,IF(AND(P47="Probabilidad",L47=1,AB47&gt;10),25,IF(AND(P47="Probabilidad",L47=3,AB47&gt;=75),33.3,IF(AND(P47="Probabilidad",L47=3,AB47,AB47&gt;=50),25,IF(AND(P47="Probabilidad",L47=3,AB47&gt;=25),17,IF(AND(P47="Probabilidad",L47=3,AB47&gt;10),8,0))))))))))))</f>
        <v>37</v>
      </c>
      <c r="AD47" s="181">
        <f t="shared" ref="AD47" si="68">IF(AND(L47=2,P47="Impacto",AB47&gt;=75),50,IF(AND(P47="Impacto",L47=2,AB47&gt;=50),37,IF(AND(P47="Impacto",L47=2,AB47&gt;=25),25,IF(AND(P47="Impacto",L47=2,AB47&gt;10),12,IF(AND(L47=1,P47="Impacto",AB47&gt;=75),100,IF(AND(P47="Impacto",L47=1,AB47&gt;=50),75,IF(AND(P47="Impacto",L47=1,AB47&gt;=25),50,IF(AND(P47="Impacto",L47=1,AB47&gt;10),25,IF(AND(P47="Impacto",L47=3,AB47&gt;=75),33.3,IF(AND(P47="Impacto",L47=3,AB47,AB47&gt;=50),25,IF(AND(P47="Impacto",L47=3,AB47&gt;=25),17,IF(AND(P47="Impacto",L47=3,AB47&gt;10),8,0))))))))))))</f>
        <v>0</v>
      </c>
      <c r="AE47" s="262">
        <f t="shared" ref="AE47" si="69">SUM(AC47:AC49)</f>
        <v>74</v>
      </c>
      <c r="AF47" s="262">
        <f t="shared" ref="AF47" si="70">SUM(AD47:AD49)</f>
        <v>0</v>
      </c>
      <c r="AG47" s="263">
        <f t="shared" ref="AG47" si="71">IF(AE47&gt;75,2,IF(AE47&gt;=30,1,"-"))</f>
        <v>1</v>
      </c>
      <c r="AH47" s="263" t="str">
        <f t="shared" ref="AH47" si="72">IF(AF47&gt;75,2,IF(AF47&gt;=30,1,"-"))</f>
        <v>-</v>
      </c>
      <c r="AI47" s="188"/>
      <c r="AJ47" s="264" t="str">
        <f>IF(AND(AG47=2,H47="Casi seguro"),Hoja1!$J$5,IF(AND(AG47=2,H47="Posible"),Hoja1!$J$6,IF(AND(H47="Improbable",AG47=2),Hoja1!J123,IF(AND(AG47=1,H47="Casi seguro"),Hoja1!$J$4,IF(AND(AG47=1,H47="Posible"),Hoja1!$J$5,IF(AND(AG47=1,H47="Improbable"),Hoja1!$J$6,'FT-Mapa de riesgos'!H47))))))</f>
        <v>Rara vez</v>
      </c>
      <c r="AK47" s="264" t="str">
        <f>IF(AND(AH47=2,I47="Catastrofico"),Hoja1!$K$5,IF(AND(AH47=2,I47="Mayor"),Hoja1!$K$6,IF(AND(AH47=2,I47="Moderado"),Hoja1!$K$7,IF(AND(AH47=1,I47="Catastrofico"),Hoja1!$K$4,IF(AND(AH47=1,I47="Mayor "),Hoja1!$K$5,IF(AND(AH47=1,I47="Moderado"),Hoja1!$K$6,IF(AND(AH47=2,I47="Menor"),Hoja1!$K$7,'FT-Mapa de riesgos'!I47)))))))</f>
        <v>Moderado</v>
      </c>
      <c r="AL47" s="258" t="str">
        <f>IF(ISERROR(VLOOKUP(AJ47&amp;AK47,Hoja1!$C$1:$F$25,4,0)),"",(VLOOKUP(AJ47&amp;AK47,Hoja1!$C$1:$F$25,4,0)))</f>
        <v>Moderado</v>
      </c>
      <c r="AM47" s="281"/>
    </row>
    <row r="48" spans="1:39" ht="147" customHeight="1" x14ac:dyDescent="0.4">
      <c r="A48" s="187"/>
      <c r="B48" s="256"/>
      <c r="C48" s="275"/>
      <c r="D48" s="275"/>
      <c r="E48" s="277"/>
      <c r="F48" s="189" t="s">
        <v>289</v>
      </c>
      <c r="G48" s="260"/>
      <c r="H48" s="255"/>
      <c r="I48" s="254"/>
      <c r="J48" s="258"/>
      <c r="K48" s="182" t="s">
        <v>85</v>
      </c>
      <c r="L48" s="257"/>
      <c r="M48" s="189" t="s">
        <v>293</v>
      </c>
      <c r="N48" s="189" t="s">
        <v>294</v>
      </c>
      <c r="O48" s="189" t="s">
        <v>295</v>
      </c>
      <c r="P48" s="184" t="s">
        <v>22</v>
      </c>
      <c r="Q48" s="184" t="s">
        <v>42</v>
      </c>
      <c r="R48" s="184" t="str">
        <f t="shared" si="8"/>
        <v>N/A</v>
      </c>
      <c r="S48" s="184" t="s">
        <v>41</v>
      </c>
      <c r="T48" s="198" t="s">
        <v>296</v>
      </c>
      <c r="U48" s="184" t="s">
        <v>41</v>
      </c>
      <c r="V48" s="184" t="s">
        <v>73</v>
      </c>
      <c r="W48" s="184" t="s">
        <v>101</v>
      </c>
      <c r="X48" s="186" t="s">
        <v>102</v>
      </c>
      <c r="Y48" s="185" t="s">
        <v>108</v>
      </c>
      <c r="Z48" s="184" t="s">
        <v>41</v>
      </c>
      <c r="AA48" s="198" t="s">
        <v>298</v>
      </c>
      <c r="AB48" s="180">
        <f t="shared" si="66"/>
        <v>68</v>
      </c>
      <c r="AC48" s="181">
        <f t="shared" ref="AC48" si="73">IF(AND(L47=2,P48="Probabilidad",AB48&gt;=75),50,IF(AND(P48="Probabilidad",L47=2,AB48&gt;=50),37,IF(AND(P48="Probabilidad",L47=2,AB48&gt;=25),25,IF(AND(P48="Probabilidad",L47=2,AB48&gt;10),12,IF(AND(L47=1,P48="Probabilidad",AB48&gt;=75),100,IF(AND(P48="Probabilidad",L47=1,AB48&gt;=50),75,IF(AND(P48="Probabilidad",L47=1,AB48&gt;=25),50,IF(AND(P48="Probabilidad",L47=1,AB48&gt;10),25,IF(AND(P48="Probabilidad",L47=3,AB48&gt;=75),33.3,IF(AND(P48="Probabilidad",L47=3,AB48,AB48&gt;=50),25,IF(AND(P48="Probabilidad",L47=3,AB48&gt;=25),17,IF(AND(P48="Probabilidad",L47=3,AB48&gt;10),8,0))))))))))))</f>
        <v>37</v>
      </c>
      <c r="AD48" s="181">
        <f t="shared" ref="AD48" si="74">IF(AND(L47=2,P48="Impacto",AB48&gt;=75),50,IF(AND(P48="Impacto",L47=2,AB48&gt;=50),37,IF(AND(P48="Impacto",L47=2,AB48&gt;=25),25,IF(AND(P48="Impacto",L47=2,AB48&gt;10),12,IF(AND(L47=1,P48="Impacto",AB48&gt;=75),100,IF(AND(P48="Impacto",L47=1,AB48&gt;=50),75,IF(AND(P48="Impacto",L47=1,AB48&gt;=25),50,IF(AND(P48="Impacto",L47=1,AB48&gt;10),25,IF(AND(P48="Impacto",L47=3,AB48&gt;=75),33.3,IF(AND(P48="Impacto",L47=3,AB48,AB48&gt;=50),25,IF(AND(P48="Impacto",L47=3,AB48&gt;=25),17,IF(AND(P48="Impacto",L47=3,AB48&gt;10),8,0))))))))))))</f>
        <v>0</v>
      </c>
      <c r="AE48" s="262"/>
      <c r="AF48" s="262"/>
      <c r="AG48" s="263"/>
      <c r="AH48" s="263"/>
      <c r="AI48" s="188"/>
      <c r="AJ48" s="264"/>
      <c r="AK48" s="264"/>
      <c r="AL48" s="258"/>
      <c r="AM48" s="281"/>
    </row>
    <row r="49" spans="1:39" ht="73.5" hidden="1" customHeight="1" x14ac:dyDescent="0.4">
      <c r="A49" s="187"/>
      <c r="B49" s="256"/>
      <c r="C49" s="276"/>
      <c r="D49" s="276"/>
      <c r="E49" s="277"/>
      <c r="F49" s="189"/>
      <c r="G49" s="261"/>
      <c r="H49" s="255"/>
      <c r="I49" s="254"/>
      <c r="J49" s="258"/>
      <c r="K49" s="183"/>
      <c r="L49" s="257"/>
      <c r="M49" s="189"/>
      <c r="N49" s="189"/>
      <c r="O49" s="189"/>
      <c r="P49" s="184"/>
      <c r="Q49" s="184"/>
      <c r="R49" s="184" t="str">
        <f t="shared" si="8"/>
        <v/>
      </c>
      <c r="S49" s="184"/>
      <c r="T49" s="198"/>
      <c r="U49" s="184"/>
      <c r="V49" s="184"/>
      <c r="W49" s="184"/>
      <c r="X49" s="186"/>
      <c r="Y49" s="184"/>
      <c r="Z49" s="184"/>
      <c r="AA49" s="198"/>
      <c r="AB49" s="180">
        <f t="shared" si="66"/>
        <v>0</v>
      </c>
      <c r="AC49" s="181">
        <f t="shared" ref="AC49" si="75">IF(AND(L47=2,P49="Probabilidad",AB49&gt;=75),50,IF(AND(P49="Probabilidad",L47=2,AB49&gt;=50),37,IF(AND(P49="Probabilidad",L47=2,AB49&gt;=25),25,IF(AND(P49="Probabilidad",L47=2,AB49&gt;10),12,IF(AND(L47=1,P49="Probabilidad",AB49&gt;=75),100,IF(AND(P49="Probabilidad",L47=1,AB49&gt;=50),75,IF(AND(P49="Probabilidad",L47=1,AB49&gt;=25),50,IF(AND(P49="Probabilidad",L47=1,AB49&gt;10),25,IF(AND(P49="Probabilidad",L47=3,AB49&gt;=75),33.3,IF(AND(P49="Probabilidad",L47=3,AB49,AB49&gt;=50),25,IF(AND(P49="Probabilidad",L47=3,AB49&gt;=25),17,IF(AND(P49="Probabilidad",L47=3,AB49&gt;10),8,0))))))))))))</f>
        <v>0</v>
      </c>
      <c r="AD49" s="181">
        <f t="shared" ref="AD49" si="76">IF(AND(L47=2,P49="Impacto",AB49&gt;=75),50,IF(AND(P49="Impacto",L47=2,AB49&gt;=50),37,IF(AND(P49="Impacto",L47=2,AB49&gt;=25),25,IF(AND(P49="Impacto",L47=2,AB49&gt;10),12,IF(AND(L47=1,P49="Impacto",AB49&gt;=75),100,IF(AND(P49="Impacto",L47=1,AB49&gt;=50),75,IF(AND(P49="Impacto",L47=1,AB49&gt;=25),50,IF(AND(P49="Impacto",L47=1,AB49&gt;10),25,IF(AND(P49="Impacto",L47=3,AB49&gt;=75),33.3,IF(AND(P49="Impacto",L47=3,AB49,AB49&gt;=50),25,IF(AND(P49="Impacto",L47=3,AB49&gt;=25),17,IF(AND(P49="Impacto",L47=3,AB49&gt;10),8,0))))))))))))</f>
        <v>0</v>
      </c>
      <c r="AE49" s="262"/>
      <c r="AF49" s="262"/>
      <c r="AG49" s="263"/>
      <c r="AH49" s="263"/>
      <c r="AI49" s="188"/>
      <c r="AJ49" s="264"/>
      <c r="AK49" s="264"/>
      <c r="AL49" s="258"/>
      <c r="AM49" s="281"/>
    </row>
    <row r="50" spans="1:39" ht="199.5" customHeight="1" x14ac:dyDescent="0.4">
      <c r="A50" s="187"/>
      <c r="B50" s="256">
        <v>11</v>
      </c>
      <c r="C50" s="253" t="s">
        <v>301</v>
      </c>
      <c r="D50" s="253" t="s">
        <v>302</v>
      </c>
      <c r="E50" s="253" t="s">
        <v>35</v>
      </c>
      <c r="F50" s="198" t="s">
        <v>303</v>
      </c>
      <c r="G50" s="253" t="s">
        <v>304</v>
      </c>
      <c r="H50" s="255" t="s">
        <v>15</v>
      </c>
      <c r="I50" s="254" t="s">
        <v>20</v>
      </c>
      <c r="J50" s="258" t="str">
        <f>IF(ISERROR(VLOOKUP(H50&amp;I50,Hoja1!$C$1:$F$25,4,0)),"",(VLOOKUP(H50&amp;I50,Hoja1!$C$1:$F$25,4,0)))</f>
        <v>Extremo</v>
      </c>
      <c r="K50" s="182" t="s">
        <v>85</v>
      </c>
      <c r="L50" s="257">
        <v>2</v>
      </c>
      <c r="M50" s="189" t="s">
        <v>306</v>
      </c>
      <c r="N50" s="189" t="s">
        <v>307</v>
      </c>
      <c r="O50" s="189" t="s">
        <v>299</v>
      </c>
      <c r="P50" s="184" t="s">
        <v>22</v>
      </c>
      <c r="Q50" s="184" t="s">
        <v>41</v>
      </c>
      <c r="R50" s="185" t="s">
        <v>311</v>
      </c>
      <c r="S50" s="184" t="s">
        <v>41</v>
      </c>
      <c r="T50" s="198" t="s">
        <v>300</v>
      </c>
      <c r="U50" s="184" t="s">
        <v>41</v>
      </c>
      <c r="V50" s="184" t="s">
        <v>72</v>
      </c>
      <c r="W50" s="184" t="s">
        <v>101</v>
      </c>
      <c r="X50" s="186" t="s">
        <v>102</v>
      </c>
      <c r="Y50" s="185" t="s">
        <v>108</v>
      </c>
      <c r="Z50" s="184" t="s">
        <v>41</v>
      </c>
      <c r="AA50" s="198" t="s">
        <v>312</v>
      </c>
      <c r="AB50" s="180">
        <f t="shared" ref="AB50:AB52" si="77">SUM(IF(Q50="Si",Q$15,0)+(IF(S50="Si",S$15,0))+IF(U50="Si",U$15,0)+IF(Z50="Si",Z$15,0))</f>
        <v>100</v>
      </c>
      <c r="AC50" s="181">
        <f t="shared" ref="AC50" si="78">IF(AND(L50=2,P50="Probabilidad",AB50&gt;=75),50,IF(AND(P50="Probabilidad",L50=2,AB50&gt;=50),37,IF(AND(P50="Probabilidad",L50=2,AB50&gt;=25),25,IF(AND(P50="Probabilidad",L50=2,AB50&gt;10),12,IF(AND(L50=1,P50="Probabilidad",AB50&gt;=75),100,IF(AND(P50="Probabilidad",L50=1,AB50&gt;=50),75,IF(AND(P50="Probabilidad",L50=1,AB50&gt;=25),50,IF(AND(P50="Probabilidad",L50=1,AB50&gt;10),25,IF(AND(P50="Probabilidad",L50=3,AB50&gt;=75),33.3,IF(AND(P50="Probabilidad",L50=3,AB50,AB50&gt;=50),25,IF(AND(P50="Probabilidad",L50=3,AB50&gt;=25),17,IF(AND(P50="Probabilidad",L50=3,AB50&gt;10),8,0))))))))))))</f>
        <v>50</v>
      </c>
      <c r="AD50" s="181">
        <f t="shared" ref="AD50" si="79">IF(AND(L50=2,P50="Impacto",AB50&gt;=75),50,IF(AND(P50="Impacto",L50=2,AB50&gt;=50),37,IF(AND(P50="Impacto",L50=2,AB50&gt;=25),25,IF(AND(P50="Impacto",L50=2,AB50&gt;10),12,IF(AND(L50=1,P50="Impacto",AB50&gt;=75),100,IF(AND(P50="Impacto",L50=1,AB50&gt;=50),75,IF(AND(P50="Impacto",L50=1,AB50&gt;=25),50,IF(AND(P50="Impacto",L50=1,AB50&gt;10),25,IF(AND(P50="Impacto",L50=3,AB50&gt;=75),33.3,IF(AND(P50="Impacto",L50=3,AB50,AB50&gt;=50),25,IF(AND(P50="Impacto",L50=3,AB50&gt;=25),17,IF(AND(P50="Impacto",L50=3,AB50&gt;10),8,0))))))))))))</f>
        <v>0</v>
      </c>
      <c r="AE50" s="262">
        <f t="shared" ref="AE50" si="80">SUM(AC50:AC52)</f>
        <v>87</v>
      </c>
      <c r="AF50" s="262">
        <f t="shared" ref="AF50" si="81">SUM(AD50:AD52)</f>
        <v>0</v>
      </c>
      <c r="AG50" s="263">
        <f t="shared" ref="AG50" si="82">IF(AE50&gt;75,2,IF(AE50&gt;=30,1,"-"))</f>
        <v>2</v>
      </c>
      <c r="AH50" s="263" t="str">
        <f t="shared" ref="AH50" si="83">IF(AF50&gt;75,2,IF(AF50&gt;=30,1,"-"))</f>
        <v>-</v>
      </c>
      <c r="AI50" s="188"/>
      <c r="AJ50" s="264" t="str">
        <f>IF(AND(AG50=2,H50="Casi seguro"),Hoja1!$J$5,IF(AND(AG50=2,H50="Posible"),Hoja1!$J$6,IF(AND(H50="Improbable",AG50=2),Hoja1!J147,IF(AND(AG50=1,H50="Casi seguro"),Hoja1!$J$4,IF(AND(AG50=1,H50="Posible"),Hoja1!$J$5,IF(AND(AG50=1,H50="Improbable"),Hoja1!$J$6,'FT-Mapa de riesgos'!H50))))))</f>
        <v>Rara Vez</v>
      </c>
      <c r="AK50" s="264" t="str">
        <f>IF(AND(AH50=2,I50="Catastrofico"),Hoja1!$K$5,IF(AND(AH50=2,I50="Mayor"),Hoja1!$K$6,IF(AND(AH50=2,I50="Moderado"),Hoja1!$K$7,IF(AND(AH50=1,I50="Catastrofico"),Hoja1!$K$4,IF(AND(AH50=1,I50="Mayor "),Hoja1!$K$5,IF(AND(AH50=1,I50="Moderado"),Hoja1!$K$6,IF(AND(AH50=2,I50="Menor"),Hoja1!$K$7,'FT-Mapa de riesgos'!I50)))))))</f>
        <v xml:space="preserve">Mayor </v>
      </c>
      <c r="AL50" s="258" t="str">
        <f>IF(ISERROR(VLOOKUP(AJ50&amp;AK50,Hoja1!$C$1:$F$25,4,0)),"",(VLOOKUP(AJ50&amp;AK50,Hoja1!$C$1:$F$25,4,0)))</f>
        <v>Alto</v>
      </c>
      <c r="AM50" s="281"/>
    </row>
    <row r="51" spans="1:39" ht="199.5" customHeight="1" x14ac:dyDescent="0.4">
      <c r="A51" s="187"/>
      <c r="B51" s="256"/>
      <c r="C51" s="253"/>
      <c r="D51" s="253"/>
      <c r="E51" s="253"/>
      <c r="F51" s="198" t="s">
        <v>305</v>
      </c>
      <c r="G51" s="253"/>
      <c r="H51" s="255"/>
      <c r="I51" s="254"/>
      <c r="J51" s="258"/>
      <c r="K51" s="182" t="s">
        <v>85</v>
      </c>
      <c r="L51" s="257"/>
      <c r="M51" s="189" t="s">
        <v>308</v>
      </c>
      <c r="N51" s="190" t="s">
        <v>309</v>
      </c>
      <c r="O51" s="189" t="s">
        <v>310</v>
      </c>
      <c r="P51" s="184" t="s">
        <v>22</v>
      </c>
      <c r="Q51" s="184" t="s">
        <v>42</v>
      </c>
      <c r="R51" s="184" t="str">
        <f t="shared" si="8"/>
        <v>N/A</v>
      </c>
      <c r="S51" s="184" t="s">
        <v>41</v>
      </c>
      <c r="T51" s="198" t="s">
        <v>300</v>
      </c>
      <c r="U51" s="184" t="s">
        <v>41</v>
      </c>
      <c r="V51" s="184" t="s">
        <v>72</v>
      </c>
      <c r="W51" s="184" t="s">
        <v>101</v>
      </c>
      <c r="X51" s="186" t="s">
        <v>102</v>
      </c>
      <c r="Y51" s="185" t="s">
        <v>108</v>
      </c>
      <c r="Z51" s="184" t="s">
        <v>41</v>
      </c>
      <c r="AA51" s="198" t="s">
        <v>313</v>
      </c>
      <c r="AB51" s="180">
        <f t="shared" si="77"/>
        <v>68</v>
      </c>
      <c r="AC51" s="181">
        <f t="shared" ref="AC51" si="84">IF(AND(L50=2,P51="Probabilidad",AB51&gt;=75),50,IF(AND(P51="Probabilidad",L50=2,AB51&gt;=50),37,IF(AND(P51="Probabilidad",L50=2,AB51&gt;=25),25,IF(AND(P51="Probabilidad",L50=2,AB51&gt;10),12,IF(AND(L50=1,P51="Probabilidad",AB51&gt;=75),100,IF(AND(P51="Probabilidad",L50=1,AB51&gt;=50),75,IF(AND(P51="Probabilidad",L50=1,AB51&gt;=25),50,IF(AND(P51="Probabilidad",L50=1,AB51&gt;10),25,IF(AND(P51="Probabilidad",L50=3,AB51&gt;=75),33.3,IF(AND(P51="Probabilidad",L50=3,AB51,AB51&gt;=50),25,IF(AND(P51="Probabilidad",L50=3,AB51&gt;=25),17,IF(AND(P51="Probabilidad",L50=3,AB51&gt;10),8,0))))))))))))</f>
        <v>37</v>
      </c>
      <c r="AD51" s="181">
        <f t="shared" ref="AD51" si="85">IF(AND(L50=2,P51="Impacto",AB51&gt;=75),50,IF(AND(P51="Impacto",L50=2,AB51&gt;=50),37,IF(AND(P51="Impacto",L50=2,AB51&gt;=25),25,IF(AND(P51="Impacto",L50=2,AB51&gt;10),12,IF(AND(L50=1,P51="Impacto",AB51&gt;=75),100,IF(AND(P51="Impacto",L50=1,AB51&gt;=50),75,IF(AND(P51="Impacto",L50=1,AB51&gt;=25),50,IF(AND(P51="Impacto",L50=1,AB51&gt;10),25,IF(AND(P51="Impacto",L50=3,AB51&gt;=75),33.3,IF(AND(P51="Impacto",L50=3,AB51,AB51&gt;=50),25,IF(AND(P51="Impacto",L50=3,AB51&gt;=25),17,IF(AND(P51="Impacto",L50=3,AB51&gt;10),8,0))))))))))))</f>
        <v>0</v>
      </c>
      <c r="AE51" s="262"/>
      <c r="AF51" s="262"/>
      <c r="AG51" s="263"/>
      <c r="AH51" s="263"/>
      <c r="AI51" s="188"/>
      <c r="AJ51" s="264"/>
      <c r="AK51" s="264"/>
      <c r="AL51" s="258"/>
      <c r="AM51" s="281"/>
    </row>
    <row r="52" spans="1:39" ht="73.5" hidden="1" customHeight="1" x14ac:dyDescent="0.4">
      <c r="A52" s="187"/>
      <c r="B52" s="256"/>
      <c r="C52" s="259"/>
      <c r="D52" s="259"/>
      <c r="E52" s="253"/>
      <c r="F52" s="195"/>
      <c r="G52" s="259"/>
      <c r="H52" s="255"/>
      <c r="I52" s="254"/>
      <c r="J52" s="258"/>
      <c r="K52" s="183"/>
      <c r="L52" s="257"/>
      <c r="M52" s="199"/>
      <c r="N52" s="199"/>
      <c r="O52" s="199"/>
      <c r="P52" s="184"/>
      <c r="Q52" s="184"/>
      <c r="R52" s="184" t="str">
        <f t="shared" si="8"/>
        <v/>
      </c>
      <c r="S52" s="184"/>
      <c r="T52" s="200"/>
      <c r="U52" s="184"/>
      <c r="V52" s="184"/>
      <c r="W52" s="184"/>
      <c r="X52" s="186"/>
      <c r="Y52" s="184"/>
      <c r="Z52" s="184"/>
      <c r="AA52" s="200"/>
      <c r="AB52" s="180">
        <f t="shared" si="77"/>
        <v>0</v>
      </c>
      <c r="AC52" s="181">
        <f t="shared" ref="AC52" si="86">IF(AND(L50=2,P52="Probabilidad",AB52&gt;=75),50,IF(AND(P52="Probabilidad",L50=2,AB52&gt;=50),37,IF(AND(P52="Probabilidad",L50=2,AB52&gt;=25),25,IF(AND(P52="Probabilidad",L50=2,AB52&gt;10),12,IF(AND(L50=1,P52="Probabilidad",AB52&gt;=75),100,IF(AND(P52="Probabilidad",L50=1,AB52&gt;=50),75,IF(AND(P52="Probabilidad",L50=1,AB52&gt;=25),50,IF(AND(P52="Probabilidad",L50=1,AB52&gt;10),25,IF(AND(P52="Probabilidad",L50=3,AB52&gt;=75),33.3,IF(AND(P52="Probabilidad",L50=3,AB52,AB52&gt;=50),25,IF(AND(P52="Probabilidad",L50=3,AB52&gt;=25),17,IF(AND(P52="Probabilidad",L50=3,AB52&gt;10),8,0))))))))))))</f>
        <v>0</v>
      </c>
      <c r="AD52" s="181">
        <f t="shared" ref="AD52" si="87">IF(AND(L50=2,P52="Impacto",AB52&gt;=75),50,IF(AND(P52="Impacto",L50=2,AB52&gt;=50),37,IF(AND(P52="Impacto",L50=2,AB52&gt;=25),25,IF(AND(P52="Impacto",L50=2,AB52&gt;10),12,IF(AND(L50=1,P52="Impacto",AB52&gt;=75),100,IF(AND(P52="Impacto",L50=1,AB52&gt;=50),75,IF(AND(P52="Impacto",L50=1,AB52&gt;=25),50,IF(AND(P52="Impacto",L50=1,AB52&gt;10),25,IF(AND(P52="Impacto",L50=3,AB52&gt;=75),33.3,IF(AND(P52="Impacto",L50=3,AB52,AB52&gt;=50),25,IF(AND(P52="Impacto",L50=3,AB52&gt;=25),17,IF(AND(P52="Impacto",L50=3,AB52&gt;10),8,0))))))))))))</f>
        <v>0</v>
      </c>
      <c r="AE52" s="262"/>
      <c r="AF52" s="262"/>
      <c r="AG52" s="263"/>
      <c r="AH52" s="263"/>
      <c r="AI52" s="188"/>
      <c r="AJ52" s="264"/>
      <c r="AK52" s="264"/>
      <c r="AL52" s="258"/>
      <c r="AM52" s="281"/>
    </row>
    <row r="53" spans="1:39" ht="203.25" customHeight="1" x14ac:dyDescent="0.4">
      <c r="A53" s="187"/>
      <c r="B53" s="256">
        <v>12</v>
      </c>
      <c r="C53" s="253" t="s">
        <v>314</v>
      </c>
      <c r="D53" s="253" t="s">
        <v>315</v>
      </c>
      <c r="E53" s="253" t="s">
        <v>35</v>
      </c>
      <c r="F53" s="198" t="s">
        <v>316</v>
      </c>
      <c r="G53" s="253" t="s">
        <v>333</v>
      </c>
      <c r="H53" s="255" t="s">
        <v>14</v>
      </c>
      <c r="I53" s="254" t="s">
        <v>20</v>
      </c>
      <c r="J53" s="258" t="str">
        <f>IF(ISERROR(VLOOKUP(H53&amp;I53,Hoja1!$C$1:$F$25,4,0)),"",(VLOOKUP(H53&amp;I53,Hoja1!$C$1:$F$25,4,0)))</f>
        <v>Alto</v>
      </c>
      <c r="K53" s="191" t="s">
        <v>85</v>
      </c>
      <c r="L53" s="257">
        <v>2</v>
      </c>
      <c r="M53" s="198" t="s">
        <v>318</v>
      </c>
      <c r="N53" s="198" t="s">
        <v>319</v>
      </c>
      <c r="O53" s="194" t="s">
        <v>320</v>
      </c>
      <c r="P53" s="193" t="s">
        <v>22</v>
      </c>
      <c r="Q53" s="193" t="s">
        <v>42</v>
      </c>
      <c r="R53" s="193" t="str">
        <f t="shared" si="8"/>
        <v>N/A</v>
      </c>
      <c r="S53" s="193" t="s">
        <v>41</v>
      </c>
      <c r="T53" s="198" t="s">
        <v>324</v>
      </c>
      <c r="U53" s="193" t="s">
        <v>41</v>
      </c>
      <c r="V53" s="193" t="s">
        <v>152</v>
      </c>
      <c r="W53" s="193" t="s">
        <v>101</v>
      </c>
      <c r="X53" s="194" t="s">
        <v>157</v>
      </c>
      <c r="Y53" s="194" t="s">
        <v>157</v>
      </c>
      <c r="Z53" s="193" t="s">
        <v>41</v>
      </c>
      <c r="AA53" s="198" t="s">
        <v>325</v>
      </c>
      <c r="AB53" s="180">
        <f t="shared" ref="AB53:AB55" si="88">SUM(IF(Q53="Si",Q$15,0)+(IF(S53="Si",S$15,0))+IF(U53="Si",U$15,0)+IF(Z53="Si",Z$15,0))</f>
        <v>68</v>
      </c>
      <c r="AC53" s="181">
        <f t="shared" ref="AC53" si="89">IF(AND(L53=2,P53="Probabilidad",AB53&gt;=75),50,IF(AND(P53="Probabilidad",L53=2,AB53&gt;=50),37,IF(AND(P53="Probabilidad",L53=2,AB53&gt;=25),25,IF(AND(P53="Probabilidad",L53=2,AB53&gt;10),12,IF(AND(L53=1,P53="Probabilidad",AB53&gt;=75),100,IF(AND(P53="Probabilidad",L53=1,AB53&gt;=50),75,IF(AND(P53="Probabilidad",L53=1,AB53&gt;=25),50,IF(AND(P53="Probabilidad",L53=1,AB53&gt;10),25,IF(AND(P53="Probabilidad",L53=3,AB53&gt;=75),33.3,IF(AND(P53="Probabilidad",L53=3,AB53,AB53&gt;=50),25,IF(AND(P53="Probabilidad",L53=3,AB53&gt;=25),17,IF(AND(P53="Probabilidad",L53=3,AB53&gt;10),8,0))))))))))))</f>
        <v>37</v>
      </c>
      <c r="AD53" s="181">
        <f t="shared" ref="AD53" si="90">IF(AND(L53=2,P53="Impacto",AB53&gt;=75),50,IF(AND(P53="Impacto",L53=2,AB53&gt;=50),37,IF(AND(P53="Impacto",L53=2,AB53&gt;=25),25,IF(AND(P53="Impacto",L53=2,AB53&gt;10),12,IF(AND(L53=1,P53="Impacto",AB53&gt;=75),100,IF(AND(P53="Impacto",L53=1,AB53&gt;=50),75,IF(AND(P53="Impacto",L53=1,AB53&gt;=25),50,IF(AND(P53="Impacto",L53=1,AB53&gt;10),25,IF(AND(P53="Impacto",L53=3,AB53&gt;=75),33.3,IF(AND(P53="Impacto",L53=3,AB53,AB53&gt;=50),25,IF(AND(P53="Impacto",L53=3,AB53&gt;=25),17,IF(AND(P53="Impacto",L53=3,AB53&gt;10),8,0))))))))))))</f>
        <v>0</v>
      </c>
      <c r="AE53" s="262">
        <f t="shared" ref="AE53" si="91">SUM(AC53:AC55)</f>
        <v>74</v>
      </c>
      <c r="AF53" s="262">
        <f t="shared" ref="AF53" si="92">SUM(AD53:AD55)</f>
        <v>0</v>
      </c>
      <c r="AG53" s="263">
        <f t="shared" ref="AG53" si="93">IF(AE53&gt;75,2,IF(AE53&gt;=30,1,"-"))</f>
        <v>1</v>
      </c>
      <c r="AH53" s="263" t="str">
        <f t="shared" ref="AH53" si="94">IF(AF53&gt;75,2,IF(AF53&gt;=30,1,"-"))</f>
        <v>-</v>
      </c>
      <c r="AI53" s="188"/>
      <c r="AJ53" s="264" t="str">
        <f>IF(AND(AG53=2,H53="Casi seguro"),Hoja1!$J$5,IF(AND(AG53=2,H53="Posible"),Hoja1!$J$6,IF(AND(H53="Improbable",AG53=2),Hoja1!J171,IF(AND(AG53=1,H53="Casi seguro"),Hoja1!$J$4,IF(AND(AG53=1,H53="Posible"),Hoja1!$J$5,IF(AND(AG53=1,H53="Improbable"),Hoja1!$J$6,'FT-Mapa de riesgos'!H53))))))</f>
        <v>Rara Vez</v>
      </c>
      <c r="AK53" s="264" t="str">
        <f>IF(AND(AH53=2,I53="Catastrofico"),Hoja1!$K$5,IF(AND(AH53=2,I53="Mayor"),Hoja1!$K$6,IF(AND(AH53=2,I53="Moderado"),Hoja1!$K$7,IF(AND(AH53=1,I53="Catastrofico"),Hoja1!$K$4,IF(AND(AH53=1,I53="Mayor "),Hoja1!$K$5,IF(AND(AH53=1,I53="Moderado"),Hoja1!$K$6,IF(AND(AH53=2,I53="Menor"),Hoja1!$K$7,'FT-Mapa de riesgos'!I53)))))))</f>
        <v xml:space="preserve">Mayor </v>
      </c>
      <c r="AL53" s="258" t="str">
        <f>IF(ISERROR(VLOOKUP(AJ53&amp;AK53,Hoja1!$C$1:$F$25,4,0)),"",(VLOOKUP(AJ53&amp;AK53,Hoja1!$C$1:$F$25,4,0)))</f>
        <v>Alto</v>
      </c>
      <c r="AM53" s="281"/>
    </row>
    <row r="54" spans="1:39" ht="207" customHeight="1" x14ac:dyDescent="0.4">
      <c r="A54" s="187"/>
      <c r="B54" s="256"/>
      <c r="C54" s="253"/>
      <c r="D54" s="253"/>
      <c r="E54" s="253"/>
      <c r="F54" s="198" t="s">
        <v>317</v>
      </c>
      <c r="G54" s="253"/>
      <c r="H54" s="255"/>
      <c r="I54" s="254"/>
      <c r="J54" s="258"/>
      <c r="K54" s="191" t="s">
        <v>85</v>
      </c>
      <c r="L54" s="257"/>
      <c r="M54" s="198" t="s">
        <v>321</v>
      </c>
      <c r="N54" s="198" t="s">
        <v>322</v>
      </c>
      <c r="O54" s="194" t="s">
        <v>157</v>
      </c>
      <c r="P54" s="193" t="s">
        <v>22</v>
      </c>
      <c r="Q54" s="193" t="s">
        <v>42</v>
      </c>
      <c r="R54" s="193" t="str">
        <f t="shared" si="8"/>
        <v>N/A</v>
      </c>
      <c r="S54" s="193" t="s">
        <v>41</v>
      </c>
      <c r="T54" s="198" t="s">
        <v>323</v>
      </c>
      <c r="U54" s="193" t="s">
        <v>41</v>
      </c>
      <c r="V54" s="193" t="s">
        <v>152</v>
      </c>
      <c r="W54" s="193" t="s">
        <v>101</v>
      </c>
      <c r="X54" s="194" t="s">
        <v>157</v>
      </c>
      <c r="Y54" s="194" t="s">
        <v>157</v>
      </c>
      <c r="Z54" s="193" t="s">
        <v>41</v>
      </c>
      <c r="AA54" s="198" t="s">
        <v>326</v>
      </c>
      <c r="AB54" s="180">
        <f t="shared" si="88"/>
        <v>68</v>
      </c>
      <c r="AC54" s="181">
        <f t="shared" ref="AC54" si="95">IF(AND(L53=2,P54="Probabilidad",AB54&gt;=75),50,IF(AND(P54="Probabilidad",L53=2,AB54&gt;=50),37,IF(AND(P54="Probabilidad",L53=2,AB54&gt;=25),25,IF(AND(P54="Probabilidad",L53=2,AB54&gt;10),12,IF(AND(L53=1,P54="Probabilidad",AB54&gt;=75),100,IF(AND(P54="Probabilidad",L53=1,AB54&gt;=50),75,IF(AND(P54="Probabilidad",L53=1,AB54&gt;=25),50,IF(AND(P54="Probabilidad",L53=1,AB54&gt;10),25,IF(AND(P54="Probabilidad",L53=3,AB54&gt;=75),33.3,IF(AND(P54="Probabilidad",L53=3,AB54,AB54&gt;=50),25,IF(AND(P54="Probabilidad",L53=3,AB54&gt;=25),17,IF(AND(P54="Probabilidad",L53=3,AB54&gt;10),8,0))))))))))))</f>
        <v>37</v>
      </c>
      <c r="AD54" s="181">
        <f t="shared" ref="AD54" si="96">IF(AND(L53=2,P54="Impacto",AB54&gt;=75),50,IF(AND(P54="Impacto",L53=2,AB54&gt;=50),37,IF(AND(P54="Impacto",L53=2,AB54&gt;=25),25,IF(AND(P54="Impacto",L53=2,AB54&gt;10),12,IF(AND(L53=1,P54="Impacto",AB54&gt;=75),100,IF(AND(P54="Impacto",L53=1,AB54&gt;=50),75,IF(AND(P54="Impacto",L53=1,AB54&gt;=25),50,IF(AND(P54="Impacto",L53=1,AB54&gt;10),25,IF(AND(P54="Impacto",L53=3,AB54&gt;=75),33.3,IF(AND(P54="Impacto",L53=3,AB54,AB54&gt;=50),25,IF(AND(P54="Impacto",L53=3,AB54&gt;=25),17,IF(AND(P54="Impacto",L53=3,AB54&gt;10),8,0))))))))))))</f>
        <v>0</v>
      </c>
      <c r="AE54" s="262"/>
      <c r="AF54" s="262"/>
      <c r="AG54" s="263"/>
      <c r="AH54" s="263"/>
      <c r="AI54" s="188"/>
      <c r="AJ54" s="264"/>
      <c r="AK54" s="264"/>
      <c r="AL54" s="258"/>
      <c r="AM54" s="281"/>
    </row>
    <row r="55" spans="1:39" ht="73.5" hidden="1" customHeight="1" x14ac:dyDescent="0.4">
      <c r="A55" s="187"/>
      <c r="B55" s="256"/>
      <c r="C55" s="253"/>
      <c r="D55" s="253"/>
      <c r="E55" s="253"/>
      <c r="F55" s="198"/>
      <c r="G55" s="253"/>
      <c r="H55" s="255"/>
      <c r="I55" s="254"/>
      <c r="J55" s="258"/>
      <c r="K55" s="192"/>
      <c r="L55" s="257"/>
      <c r="M55" s="198"/>
      <c r="N55" s="198"/>
      <c r="O55" s="198"/>
      <c r="P55" s="193"/>
      <c r="Q55" s="193"/>
      <c r="R55" s="193" t="str">
        <f t="shared" si="8"/>
        <v/>
      </c>
      <c r="S55" s="193"/>
      <c r="T55" s="200"/>
      <c r="U55" s="193"/>
      <c r="V55" s="193"/>
      <c r="W55" s="193"/>
      <c r="X55" s="194"/>
      <c r="Y55" s="193"/>
      <c r="Z55" s="193"/>
      <c r="AA55" s="200"/>
      <c r="AB55" s="180">
        <f t="shared" si="88"/>
        <v>0</v>
      </c>
      <c r="AC55" s="181">
        <f t="shared" ref="AC55" si="97">IF(AND(L53=2,P55="Probabilidad",AB55&gt;=75),50,IF(AND(P55="Probabilidad",L53=2,AB55&gt;=50),37,IF(AND(P55="Probabilidad",L53=2,AB55&gt;=25),25,IF(AND(P55="Probabilidad",L53=2,AB55&gt;10),12,IF(AND(L53=1,P55="Probabilidad",AB55&gt;=75),100,IF(AND(P55="Probabilidad",L53=1,AB55&gt;=50),75,IF(AND(P55="Probabilidad",L53=1,AB55&gt;=25),50,IF(AND(P55="Probabilidad",L53=1,AB55&gt;10),25,IF(AND(P55="Probabilidad",L53=3,AB55&gt;=75),33.3,IF(AND(P55="Probabilidad",L53=3,AB55,AB55&gt;=50),25,IF(AND(P55="Probabilidad",L53=3,AB55&gt;=25),17,IF(AND(P55="Probabilidad",L53=3,AB55&gt;10),8,0))))))))))))</f>
        <v>0</v>
      </c>
      <c r="AD55" s="181">
        <f t="shared" ref="AD55" si="98">IF(AND(L53=2,P55="Impacto",AB55&gt;=75),50,IF(AND(P55="Impacto",L53=2,AB55&gt;=50),37,IF(AND(P55="Impacto",L53=2,AB55&gt;=25),25,IF(AND(P55="Impacto",L53=2,AB55&gt;10),12,IF(AND(L53=1,P55="Impacto",AB55&gt;=75),100,IF(AND(P55="Impacto",L53=1,AB55&gt;=50),75,IF(AND(P55="Impacto",L53=1,AB55&gt;=25),50,IF(AND(P55="Impacto",L53=1,AB55&gt;10),25,IF(AND(P55="Impacto",L53=3,AB55&gt;=75),33.3,IF(AND(P55="Impacto",L53=3,AB55,AB55&gt;=50),25,IF(AND(P55="Impacto",L53=3,AB55&gt;=25),17,IF(AND(P55="Impacto",L53=3,AB55&gt;10),8,0))))))))))))</f>
        <v>0</v>
      </c>
      <c r="AE55" s="262"/>
      <c r="AF55" s="262"/>
      <c r="AG55" s="263"/>
      <c r="AH55" s="263"/>
      <c r="AI55" s="188"/>
      <c r="AJ55" s="264"/>
      <c r="AK55" s="264"/>
      <c r="AL55" s="258"/>
      <c r="AM55" s="211"/>
    </row>
    <row r="56" spans="1:39" s="10" customFormat="1" ht="15" x14ac:dyDescent="0.25">
      <c r="P56"/>
      <c r="Q56"/>
      <c r="R56"/>
      <c r="S56"/>
      <c r="T56"/>
      <c r="U56"/>
    </row>
    <row r="57" spans="1:39" s="10" customFormat="1" ht="15" x14ac:dyDescent="0.25">
      <c r="P57"/>
      <c r="Q57"/>
      <c r="R57"/>
      <c r="S57"/>
      <c r="T57"/>
      <c r="U57"/>
    </row>
    <row r="58" spans="1:39" s="10" customFormat="1" ht="15" x14ac:dyDescent="0.25">
      <c r="P58"/>
      <c r="Q58"/>
      <c r="R58"/>
      <c r="S58"/>
      <c r="T58"/>
      <c r="U58"/>
    </row>
    <row r="59" spans="1:39" s="10" customFormat="1" x14ac:dyDescent="0.2"/>
    <row r="60" spans="1:39" s="10" customFormat="1" x14ac:dyDescent="0.2"/>
    <row r="61" spans="1:39" s="10" customFormat="1" x14ac:dyDescent="0.2"/>
    <row r="62" spans="1:39" s="10" customFormat="1" x14ac:dyDescent="0.2"/>
    <row r="63" spans="1:39" s="10" customFormat="1" x14ac:dyDescent="0.2"/>
    <row r="64" spans="1:39" s="10" customFormat="1" x14ac:dyDescent="0.2"/>
    <row r="65" s="10" customFormat="1" x14ac:dyDescent="0.2"/>
    <row r="66" s="10" customFormat="1" x14ac:dyDescent="0.2"/>
    <row r="67" s="10" customFormat="1" x14ac:dyDescent="0.2"/>
    <row r="68" s="10" customFormat="1" x14ac:dyDescent="0.2"/>
    <row r="69" s="10" customFormat="1" x14ac:dyDescent="0.2"/>
    <row r="70" s="10" customFormat="1" x14ac:dyDescent="0.2"/>
    <row r="71" s="10" customFormat="1" x14ac:dyDescent="0.2"/>
    <row r="72" s="10" customFormat="1" x14ac:dyDescent="0.2"/>
    <row r="73" s="10" customFormat="1" x14ac:dyDescent="0.2"/>
    <row r="74" s="10" customFormat="1" x14ac:dyDescent="0.2"/>
    <row r="75" s="10" customFormat="1" x14ac:dyDescent="0.2"/>
    <row r="76" s="10" customFormat="1" x14ac:dyDescent="0.2"/>
    <row r="77" s="10" customFormat="1" x14ac:dyDescent="0.2"/>
    <row r="78" s="10" customFormat="1" x14ac:dyDescent="0.2"/>
    <row r="79" s="10" customFormat="1" x14ac:dyDescent="0.2"/>
    <row r="80" s="10" customFormat="1" x14ac:dyDescent="0.2"/>
    <row r="81" s="10" customFormat="1" x14ac:dyDescent="0.2"/>
    <row r="82" s="10" customFormat="1" x14ac:dyDescent="0.2"/>
    <row r="83" s="10" customFormat="1" x14ac:dyDescent="0.2"/>
    <row r="84" s="10" customFormat="1" x14ac:dyDescent="0.2"/>
    <row r="85" s="10" customFormat="1" x14ac:dyDescent="0.2"/>
    <row r="86" s="10" customFormat="1" x14ac:dyDescent="0.2"/>
    <row r="87" s="10" customFormat="1" x14ac:dyDescent="0.2"/>
    <row r="88" s="10" customFormat="1" x14ac:dyDescent="0.2"/>
    <row r="89" s="10" customFormat="1" x14ac:dyDescent="0.2"/>
    <row r="90" s="10" customFormat="1" x14ac:dyDescent="0.2"/>
    <row r="91" s="10" customFormat="1" x14ac:dyDescent="0.2"/>
    <row r="92" s="10" customFormat="1" x14ac:dyDescent="0.2"/>
    <row r="93" s="10" customFormat="1" x14ac:dyDescent="0.2"/>
    <row r="94" s="10" customFormat="1" x14ac:dyDescent="0.2"/>
    <row r="95" s="10" customFormat="1" x14ac:dyDescent="0.2"/>
    <row r="96" s="10" customFormat="1" x14ac:dyDescent="0.2"/>
    <row r="97" s="10" customFormat="1" x14ac:dyDescent="0.2"/>
    <row r="98" s="10" customFormat="1" x14ac:dyDescent="0.2"/>
    <row r="99" s="10" customFormat="1" x14ac:dyDescent="0.2"/>
    <row r="100" s="10" customFormat="1" x14ac:dyDescent="0.2"/>
    <row r="101" s="10" customFormat="1" x14ac:dyDescent="0.2"/>
    <row r="102" s="10" customFormat="1" x14ac:dyDescent="0.2"/>
    <row r="103" s="10" customFormat="1" x14ac:dyDescent="0.2"/>
    <row r="104" s="10" customFormat="1" x14ac:dyDescent="0.2"/>
    <row r="105" s="10" customFormat="1" x14ac:dyDescent="0.2"/>
    <row r="106" s="10" customFormat="1" x14ac:dyDescent="0.2"/>
    <row r="107" s="10" customFormat="1" x14ac:dyDescent="0.2"/>
    <row r="108" s="10" customFormat="1" x14ac:dyDescent="0.2"/>
    <row r="109" s="10" customFormat="1" x14ac:dyDescent="0.2"/>
    <row r="110" s="10" customFormat="1" x14ac:dyDescent="0.2"/>
    <row r="111" s="10" customFormat="1" x14ac:dyDescent="0.2"/>
    <row r="112" s="10" customFormat="1" x14ac:dyDescent="0.2"/>
    <row r="113" s="10" customFormat="1" x14ac:dyDescent="0.2"/>
    <row r="114" s="10" customFormat="1" x14ac:dyDescent="0.2"/>
    <row r="115" s="10" customFormat="1" x14ac:dyDescent="0.2"/>
    <row r="116" s="10" customFormat="1" x14ac:dyDescent="0.2"/>
    <row r="117" s="10" customFormat="1" x14ac:dyDescent="0.2"/>
    <row r="118" s="10" customFormat="1" x14ac:dyDescent="0.2"/>
    <row r="119" s="10" customFormat="1" x14ac:dyDescent="0.2"/>
    <row r="120" s="10" customFormat="1" x14ac:dyDescent="0.2"/>
    <row r="121" s="10" customFormat="1" x14ac:dyDescent="0.2"/>
    <row r="122" s="10" customFormat="1" x14ac:dyDescent="0.2"/>
    <row r="123" s="10" customFormat="1" x14ac:dyDescent="0.2"/>
    <row r="124" s="10" customFormat="1" x14ac:dyDescent="0.2"/>
    <row r="125" s="10" customFormat="1" x14ac:dyDescent="0.2"/>
    <row r="126" s="10" customFormat="1" x14ac:dyDescent="0.2"/>
    <row r="127" s="10" customFormat="1" x14ac:dyDescent="0.2"/>
    <row r="128" s="10" customFormat="1" x14ac:dyDescent="0.2"/>
    <row r="129" s="10" customFormat="1" x14ac:dyDescent="0.2"/>
    <row r="130" s="10" customFormat="1" x14ac:dyDescent="0.2"/>
    <row r="131" s="10" customFormat="1" x14ac:dyDescent="0.2"/>
    <row r="132" s="10" customFormat="1" x14ac:dyDescent="0.2"/>
    <row r="133" s="10" customFormat="1" x14ac:dyDescent="0.2"/>
    <row r="134" s="10" customFormat="1" x14ac:dyDescent="0.2"/>
    <row r="135" s="10" customFormat="1" x14ac:dyDescent="0.2"/>
    <row r="136" s="10" customFormat="1" x14ac:dyDescent="0.2"/>
    <row r="137" s="10" customFormat="1" x14ac:dyDescent="0.2"/>
    <row r="138" s="10" customFormat="1" x14ac:dyDescent="0.2"/>
    <row r="139" s="10" customFormat="1" x14ac:dyDescent="0.2"/>
    <row r="140" s="10" customFormat="1" x14ac:dyDescent="0.2"/>
    <row r="141" s="10" customFormat="1" x14ac:dyDescent="0.2"/>
    <row r="142" s="10" customFormat="1" x14ac:dyDescent="0.2"/>
    <row r="143" s="10" customFormat="1" x14ac:dyDescent="0.2"/>
    <row r="144" s="10" customFormat="1" x14ac:dyDescent="0.2"/>
    <row r="145" s="10" customFormat="1" x14ac:dyDescent="0.2"/>
    <row r="146" s="10" customFormat="1" x14ac:dyDescent="0.2"/>
    <row r="147" s="10" customFormat="1" x14ac:dyDescent="0.2"/>
    <row r="148" s="10" customFormat="1" x14ac:dyDescent="0.2"/>
    <row r="149" s="10" customFormat="1" x14ac:dyDescent="0.2"/>
    <row r="150" s="10" customFormat="1" x14ac:dyDescent="0.2"/>
    <row r="151" s="10" customFormat="1" x14ac:dyDescent="0.2"/>
    <row r="152" s="10" customFormat="1" x14ac:dyDescent="0.2"/>
    <row r="153" s="10" customFormat="1" x14ac:dyDescent="0.2"/>
    <row r="154" s="10" customFormat="1" x14ac:dyDescent="0.2"/>
    <row r="155" s="10" customFormat="1" x14ac:dyDescent="0.2"/>
    <row r="156" s="10" customFormat="1" x14ac:dyDescent="0.2"/>
    <row r="157" s="10" customFormat="1" x14ac:dyDescent="0.2"/>
    <row r="158" s="10" customFormat="1" x14ac:dyDescent="0.2"/>
    <row r="159" s="10" customFormat="1" x14ac:dyDescent="0.2"/>
    <row r="160" s="10" customFormat="1" x14ac:dyDescent="0.2"/>
    <row r="161" s="10" customFormat="1" x14ac:dyDescent="0.2"/>
    <row r="162" s="10" customFormat="1" x14ac:dyDescent="0.2"/>
    <row r="163" s="10" customFormat="1" x14ac:dyDescent="0.2"/>
    <row r="164" s="10" customFormat="1" x14ac:dyDescent="0.2"/>
    <row r="165" s="10" customFormat="1" x14ac:dyDescent="0.2"/>
    <row r="166" s="10" customFormat="1" x14ac:dyDescent="0.2"/>
    <row r="167" s="10" customFormat="1" x14ac:dyDescent="0.2"/>
    <row r="168" s="10" customFormat="1" x14ac:dyDescent="0.2"/>
    <row r="169" s="10" customFormat="1" x14ac:dyDescent="0.2"/>
    <row r="170" s="10" customFormat="1" x14ac:dyDescent="0.2"/>
    <row r="171" s="10" customFormat="1" x14ac:dyDescent="0.2"/>
    <row r="172" s="10" customFormat="1" x14ac:dyDescent="0.2"/>
    <row r="173" s="10" customFormat="1" x14ac:dyDescent="0.2"/>
    <row r="174" s="10" customFormat="1" x14ac:dyDescent="0.2"/>
    <row r="175" s="10" customFormat="1" x14ac:dyDescent="0.2"/>
    <row r="176" s="10" customFormat="1" x14ac:dyDescent="0.2"/>
    <row r="177" s="10" customFormat="1" x14ac:dyDescent="0.2"/>
    <row r="178" s="10" customFormat="1" x14ac:dyDescent="0.2"/>
    <row r="179" s="10" customFormat="1" x14ac:dyDescent="0.2"/>
    <row r="180" s="10" customFormat="1" x14ac:dyDescent="0.2"/>
    <row r="181" s="10" customFormat="1" x14ac:dyDescent="0.2"/>
    <row r="182" s="10" customFormat="1" x14ac:dyDescent="0.2"/>
    <row r="183" s="10" customFormat="1" x14ac:dyDescent="0.2"/>
    <row r="184" s="10" customFormat="1" x14ac:dyDescent="0.2"/>
    <row r="185" s="10" customFormat="1" x14ac:dyDescent="0.2"/>
    <row r="186" s="10" customFormat="1" x14ac:dyDescent="0.2"/>
    <row r="187" s="10" customFormat="1" x14ac:dyDescent="0.2"/>
    <row r="188" s="10" customFormat="1" x14ac:dyDescent="0.2"/>
    <row r="189" s="10" customFormat="1" x14ac:dyDescent="0.2"/>
    <row r="190" s="10" customFormat="1" x14ac:dyDescent="0.2"/>
    <row r="191" s="10" customFormat="1" x14ac:dyDescent="0.2"/>
    <row r="192" s="10" customFormat="1" x14ac:dyDescent="0.2"/>
    <row r="193" s="10" customFormat="1" x14ac:dyDescent="0.2"/>
    <row r="194" s="10" customFormat="1" x14ac:dyDescent="0.2"/>
    <row r="195" s="10" customFormat="1" x14ac:dyDescent="0.2"/>
    <row r="196" s="10" customFormat="1" x14ac:dyDescent="0.2"/>
    <row r="197" s="10" customFormat="1" x14ac:dyDescent="0.2"/>
    <row r="198" s="10" customFormat="1" x14ac:dyDescent="0.2"/>
    <row r="199" s="10" customFormat="1" x14ac:dyDescent="0.2"/>
    <row r="200" s="10" customFormat="1" x14ac:dyDescent="0.2"/>
    <row r="201" s="10" customFormat="1" x14ac:dyDescent="0.2"/>
    <row r="202" s="10" customFormat="1" x14ac:dyDescent="0.2"/>
    <row r="203" s="10" customFormat="1" x14ac:dyDescent="0.2"/>
    <row r="204" s="10" customFormat="1" x14ac:dyDescent="0.2"/>
    <row r="205" s="10" customFormat="1" x14ac:dyDescent="0.2"/>
    <row r="206" s="10" customFormat="1" x14ac:dyDescent="0.2"/>
    <row r="207" s="10" customFormat="1" x14ac:dyDescent="0.2"/>
    <row r="208" s="10" customFormat="1" x14ac:dyDescent="0.2"/>
    <row r="209" s="10" customFormat="1" x14ac:dyDescent="0.2"/>
    <row r="210" s="10" customFormat="1" x14ac:dyDescent="0.2"/>
    <row r="211" s="10" customFormat="1" x14ac:dyDescent="0.2"/>
    <row r="212" s="10" customFormat="1" x14ac:dyDescent="0.2"/>
    <row r="213" s="10" customFormat="1" x14ac:dyDescent="0.2"/>
    <row r="214" s="10" customFormat="1" x14ac:dyDescent="0.2"/>
    <row r="215" s="10" customFormat="1" x14ac:dyDescent="0.2"/>
    <row r="216" s="10" customFormat="1" x14ac:dyDescent="0.2"/>
    <row r="217" s="10" customFormat="1" x14ac:dyDescent="0.2"/>
    <row r="218" s="10" customFormat="1" x14ac:dyDescent="0.2"/>
    <row r="219" s="10" customFormat="1" x14ac:dyDescent="0.2"/>
    <row r="220" s="10" customFormat="1" x14ac:dyDescent="0.2"/>
    <row r="221" s="10" customFormat="1" x14ac:dyDescent="0.2"/>
    <row r="222" s="10" customFormat="1" x14ac:dyDescent="0.2"/>
    <row r="223" s="10" customFormat="1" x14ac:dyDescent="0.2"/>
    <row r="224" s="10" customFormat="1" x14ac:dyDescent="0.2"/>
    <row r="225" s="10" customFormat="1" x14ac:dyDescent="0.2"/>
    <row r="226" s="10" customFormat="1" x14ac:dyDescent="0.2"/>
    <row r="227" s="10" customFormat="1" x14ac:dyDescent="0.2"/>
    <row r="228" s="10" customFormat="1" x14ac:dyDescent="0.2"/>
    <row r="229" s="10" customFormat="1" x14ac:dyDescent="0.2"/>
    <row r="230" s="10" customFormat="1" x14ac:dyDescent="0.2"/>
    <row r="231" s="10" customFormat="1" x14ac:dyDescent="0.2"/>
    <row r="232" s="10" customFormat="1" x14ac:dyDescent="0.2"/>
    <row r="233" s="10" customFormat="1" x14ac:dyDescent="0.2"/>
    <row r="234" s="10" customFormat="1" x14ac:dyDescent="0.2"/>
    <row r="235" s="10" customFormat="1" x14ac:dyDescent="0.2"/>
    <row r="236" s="10" customFormat="1" x14ac:dyDescent="0.2"/>
    <row r="237" s="10" customFormat="1" x14ac:dyDescent="0.2"/>
    <row r="238" s="10" customFormat="1" x14ac:dyDescent="0.2"/>
    <row r="239" s="10" customFormat="1" x14ac:dyDescent="0.2"/>
    <row r="240" s="10" customFormat="1" x14ac:dyDescent="0.2"/>
    <row r="241" s="10" customFormat="1" x14ac:dyDescent="0.2"/>
    <row r="242" s="10" customFormat="1" x14ac:dyDescent="0.2"/>
    <row r="243" s="10" customFormat="1" x14ac:dyDescent="0.2"/>
    <row r="244" s="10" customFormat="1" x14ac:dyDescent="0.2"/>
    <row r="245" s="10" customFormat="1" x14ac:dyDescent="0.2"/>
    <row r="246" s="10" customFormat="1" x14ac:dyDescent="0.2"/>
    <row r="247" s="10" customFormat="1" x14ac:dyDescent="0.2"/>
    <row r="248" s="10" customFormat="1" x14ac:dyDescent="0.2"/>
    <row r="249" s="10" customFormat="1" x14ac:dyDescent="0.2"/>
    <row r="250" s="10" customFormat="1" x14ac:dyDescent="0.2"/>
    <row r="251" s="10" customFormat="1" x14ac:dyDescent="0.2"/>
    <row r="252" s="10" customFormat="1" x14ac:dyDescent="0.2"/>
    <row r="253" s="10" customFormat="1" x14ac:dyDescent="0.2"/>
    <row r="254" s="10" customFormat="1" x14ac:dyDescent="0.2"/>
    <row r="255" s="10" customFormat="1" x14ac:dyDescent="0.2"/>
    <row r="256" s="10" customFormat="1" x14ac:dyDescent="0.2"/>
    <row r="257" s="10" customFormat="1" x14ac:dyDescent="0.2"/>
    <row r="258" s="10" customFormat="1" x14ac:dyDescent="0.2"/>
    <row r="259" s="10" customFormat="1" x14ac:dyDescent="0.2"/>
    <row r="260" s="10" customFormat="1" x14ac:dyDescent="0.2"/>
    <row r="261" s="10" customFormat="1" x14ac:dyDescent="0.2"/>
    <row r="262" s="10" customFormat="1" x14ac:dyDescent="0.2"/>
    <row r="263" s="10" customFormat="1" x14ac:dyDescent="0.2"/>
    <row r="264" s="10" customFormat="1" x14ac:dyDescent="0.2"/>
    <row r="265" s="10" customFormat="1" x14ac:dyDescent="0.2"/>
    <row r="266" s="10" customFormat="1" x14ac:dyDescent="0.2"/>
    <row r="267" s="10" customFormat="1" x14ac:dyDescent="0.2"/>
    <row r="268" s="10" customFormat="1" x14ac:dyDescent="0.2"/>
    <row r="269" s="10" customFormat="1" x14ac:dyDescent="0.2"/>
    <row r="270" s="10" customFormat="1" x14ac:dyDescent="0.2"/>
    <row r="271" s="10" customFormat="1" x14ac:dyDescent="0.2"/>
    <row r="272" s="10" customFormat="1" x14ac:dyDescent="0.2"/>
    <row r="273" s="10" customFormat="1" x14ac:dyDescent="0.2"/>
    <row r="274" s="10" customFormat="1" x14ac:dyDescent="0.2"/>
    <row r="275" s="10" customFormat="1" x14ac:dyDescent="0.2"/>
    <row r="276" s="10" customFormat="1" x14ac:dyDescent="0.2"/>
    <row r="277" s="10" customFormat="1" x14ac:dyDescent="0.2"/>
    <row r="278" s="10" customFormat="1" x14ac:dyDescent="0.2"/>
    <row r="279" s="10" customFormat="1" x14ac:dyDescent="0.2"/>
    <row r="280" s="10" customFormat="1" x14ac:dyDescent="0.2"/>
    <row r="281" s="10" customFormat="1" x14ac:dyDescent="0.2"/>
    <row r="282" s="10" customFormat="1" x14ac:dyDescent="0.2"/>
    <row r="283" s="10" customFormat="1" x14ac:dyDescent="0.2"/>
    <row r="284" s="10" customFormat="1" x14ac:dyDescent="0.2"/>
    <row r="285" s="10" customFormat="1" x14ac:dyDescent="0.2"/>
    <row r="286" s="10" customFormat="1" x14ac:dyDescent="0.2"/>
    <row r="287" s="10" customFormat="1" x14ac:dyDescent="0.2"/>
    <row r="288" s="10" customFormat="1" x14ac:dyDescent="0.2"/>
    <row r="289" s="10" customFormat="1" x14ac:dyDescent="0.2"/>
    <row r="290" s="10" customFormat="1" x14ac:dyDescent="0.2"/>
    <row r="291" s="10" customFormat="1" x14ac:dyDescent="0.2"/>
    <row r="292" s="10" customFormat="1" x14ac:dyDescent="0.2"/>
    <row r="293" s="10" customFormat="1" x14ac:dyDescent="0.2"/>
    <row r="294" s="10" customFormat="1" x14ac:dyDescent="0.2"/>
    <row r="295" s="10" customFormat="1" x14ac:dyDescent="0.2"/>
    <row r="296" s="10" customFormat="1" x14ac:dyDescent="0.2"/>
    <row r="297" s="10" customFormat="1" x14ac:dyDescent="0.2"/>
    <row r="298" s="10" customFormat="1" x14ac:dyDescent="0.2"/>
    <row r="299" s="10" customFormat="1" x14ac:dyDescent="0.2"/>
    <row r="300" s="10" customFormat="1" x14ac:dyDescent="0.2"/>
    <row r="301" s="10" customFormat="1" x14ac:dyDescent="0.2"/>
    <row r="302" s="10" customFormat="1" x14ac:dyDescent="0.2"/>
  </sheetData>
  <mergeCells count="217">
    <mergeCell ref="AM20:AM29"/>
    <mergeCell ref="AM32:AM39"/>
    <mergeCell ref="AM41:AM54"/>
    <mergeCell ref="AE53:AE55"/>
    <mergeCell ref="AF53:AF55"/>
    <mergeCell ref="AG53:AG55"/>
    <mergeCell ref="AH53:AH55"/>
    <mergeCell ref="AJ53:AJ55"/>
    <mergeCell ref="AK53:AK55"/>
    <mergeCell ref="AL53:AL55"/>
    <mergeCell ref="AE47:AE49"/>
    <mergeCell ref="AF47:AF49"/>
    <mergeCell ref="AG47:AG49"/>
    <mergeCell ref="AH47:AH49"/>
    <mergeCell ref="AJ47:AJ49"/>
    <mergeCell ref="AK47:AK49"/>
    <mergeCell ref="AL47:AL49"/>
    <mergeCell ref="AL44:AL46"/>
    <mergeCell ref="AE38:AE40"/>
    <mergeCell ref="AF38:AF40"/>
    <mergeCell ref="AG38:AG40"/>
    <mergeCell ref="B53:B55"/>
    <mergeCell ref="C53:C55"/>
    <mergeCell ref="L53:L55"/>
    <mergeCell ref="AK50:AK52"/>
    <mergeCell ref="AL50:AL52"/>
    <mergeCell ref="C50:C52"/>
    <mergeCell ref="D50:D52"/>
    <mergeCell ref="E50:E52"/>
    <mergeCell ref="G50:G52"/>
    <mergeCell ref="L50:L52"/>
    <mergeCell ref="AE50:AE52"/>
    <mergeCell ref="AF50:AF52"/>
    <mergeCell ref="AG50:AG52"/>
    <mergeCell ref="AH50:AH52"/>
    <mergeCell ref="AJ50:AJ52"/>
    <mergeCell ref="H50:H52"/>
    <mergeCell ref="I50:I52"/>
    <mergeCell ref="J50:J52"/>
    <mergeCell ref="B50:B52"/>
    <mergeCell ref="B47:B49"/>
    <mergeCell ref="C47:C49"/>
    <mergeCell ref="D47:D49"/>
    <mergeCell ref="E47:E49"/>
    <mergeCell ref="G47:G49"/>
    <mergeCell ref="H47:H49"/>
    <mergeCell ref="I47:I49"/>
    <mergeCell ref="J47:J49"/>
    <mergeCell ref="L47:L49"/>
    <mergeCell ref="AJ38:AJ40"/>
    <mergeCell ref="AK38:AK40"/>
    <mergeCell ref="H44:H46"/>
    <mergeCell ref="I44:I46"/>
    <mergeCell ref="J44:J46"/>
    <mergeCell ref="G44:G46"/>
    <mergeCell ref="E44:E46"/>
    <mergeCell ref="D44:D46"/>
    <mergeCell ref="H38:H40"/>
    <mergeCell ref="I38:I40"/>
    <mergeCell ref="J38:J40"/>
    <mergeCell ref="L44:L46"/>
    <mergeCell ref="B41:B43"/>
    <mergeCell ref="B44:B46"/>
    <mergeCell ref="C38:C40"/>
    <mergeCell ref="D38:D40"/>
    <mergeCell ref="E38:E40"/>
    <mergeCell ref="G38:G40"/>
    <mergeCell ref="B38:B40"/>
    <mergeCell ref="AL38:AL40"/>
    <mergeCell ref="AE41:AE43"/>
    <mergeCell ref="AF41:AF43"/>
    <mergeCell ref="AG41:AG43"/>
    <mergeCell ref="AH41:AH43"/>
    <mergeCell ref="AJ41:AJ43"/>
    <mergeCell ref="AK41:AK43"/>
    <mergeCell ref="AL41:AL43"/>
    <mergeCell ref="L41:L43"/>
    <mergeCell ref="L38:L40"/>
    <mergeCell ref="C44:C46"/>
    <mergeCell ref="AE44:AE46"/>
    <mergeCell ref="AF44:AF46"/>
    <mergeCell ref="AG44:AG46"/>
    <mergeCell ref="AH44:AH46"/>
    <mergeCell ref="AJ44:AJ46"/>
    <mergeCell ref="H41:H43"/>
    <mergeCell ref="AL32:AL34"/>
    <mergeCell ref="H35:H37"/>
    <mergeCell ref="I35:I37"/>
    <mergeCell ref="J35:J37"/>
    <mergeCell ref="L35:L37"/>
    <mergeCell ref="AF35:AF37"/>
    <mergeCell ref="AG35:AG37"/>
    <mergeCell ref="AH35:AH37"/>
    <mergeCell ref="AJ35:AJ37"/>
    <mergeCell ref="AK35:AK37"/>
    <mergeCell ref="AK44:AK46"/>
    <mergeCell ref="J32:J34"/>
    <mergeCell ref="L32:L34"/>
    <mergeCell ref="AE32:AE34"/>
    <mergeCell ref="C32:C34"/>
    <mergeCell ref="D32:D34"/>
    <mergeCell ref="E32:E34"/>
    <mergeCell ref="G32:G34"/>
    <mergeCell ref="AF32:AF34"/>
    <mergeCell ref="AG32:AG34"/>
    <mergeCell ref="AH32:AH34"/>
    <mergeCell ref="AJ32:AJ34"/>
    <mergeCell ref="AK32:AK34"/>
    <mergeCell ref="C35:C37"/>
    <mergeCell ref="D35:D37"/>
    <mergeCell ref="E35:E37"/>
    <mergeCell ref="G35:G37"/>
    <mergeCell ref="I41:I43"/>
    <mergeCell ref="J41:J43"/>
    <mergeCell ref="C41:C43"/>
    <mergeCell ref="D41:D43"/>
    <mergeCell ref="E41:E43"/>
    <mergeCell ref="G41:G43"/>
    <mergeCell ref="AH38:AH40"/>
    <mergeCell ref="B35:B37"/>
    <mergeCell ref="AE26:AE28"/>
    <mergeCell ref="AF26:AF28"/>
    <mergeCell ref="AG26:AG28"/>
    <mergeCell ref="AH26:AH28"/>
    <mergeCell ref="AJ26:AJ28"/>
    <mergeCell ref="AK26:AK28"/>
    <mergeCell ref="AL26:AL28"/>
    <mergeCell ref="B26:B28"/>
    <mergeCell ref="C26:C28"/>
    <mergeCell ref="D26:D28"/>
    <mergeCell ref="E26:E28"/>
    <mergeCell ref="G26:G28"/>
    <mergeCell ref="H26:H28"/>
    <mergeCell ref="I26:I28"/>
    <mergeCell ref="L26:L28"/>
    <mergeCell ref="B29:B31"/>
    <mergeCell ref="C29:C31"/>
    <mergeCell ref="D29:D31"/>
    <mergeCell ref="E29:E31"/>
    <mergeCell ref="G29:G31"/>
    <mergeCell ref="H29:H31"/>
    <mergeCell ref="I29:I31"/>
    <mergeCell ref="AL35:AL37"/>
    <mergeCell ref="D53:D55"/>
    <mergeCell ref="H53:H55"/>
    <mergeCell ref="I53:I55"/>
    <mergeCell ref="J53:J55"/>
    <mergeCell ref="G53:G55"/>
    <mergeCell ref="E53:E55"/>
    <mergeCell ref="AE23:AE25"/>
    <mergeCell ref="AF23:AF25"/>
    <mergeCell ref="AG23:AG25"/>
    <mergeCell ref="J23:J25"/>
    <mergeCell ref="L23:L25"/>
    <mergeCell ref="AE35:AE37"/>
    <mergeCell ref="AE20:AE22"/>
    <mergeCell ref="AF20:AF22"/>
    <mergeCell ref="AG20:AG22"/>
    <mergeCell ref="AH20:AH22"/>
    <mergeCell ref="AJ20:AJ22"/>
    <mergeCell ref="AL20:AL22"/>
    <mergeCell ref="AL29:AL31"/>
    <mergeCell ref="AK20:AK22"/>
    <mergeCell ref="H9:AL10"/>
    <mergeCell ref="J29:J31"/>
    <mergeCell ref="L29:L31"/>
    <mergeCell ref="AE29:AE31"/>
    <mergeCell ref="AF29:AF31"/>
    <mergeCell ref="AG29:AG31"/>
    <mergeCell ref="AH29:AH31"/>
    <mergeCell ref="AJ29:AJ31"/>
    <mergeCell ref="AK29:AK31"/>
    <mergeCell ref="AH23:AH25"/>
    <mergeCell ref="AJ23:AJ25"/>
    <mergeCell ref="AK23:AK25"/>
    <mergeCell ref="AL23:AL25"/>
    <mergeCell ref="H18:L18"/>
    <mergeCell ref="M18:AA18"/>
    <mergeCell ref="C20:C22"/>
    <mergeCell ref="I20:I22"/>
    <mergeCell ref="E20:E22"/>
    <mergeCell ref="D20:D22"/>
    <mergeCell ref="H20:H22"/>
    <mergeCell ref="H32:H34"/>
    <mergeCell ref="I32:I34"/>
    <mergeCell ref="B20:B22"/>
    <mergeCell ref="L20:L22"/>
    <mergeCell ref="J20:J22"/>
    <mergeCell ref="D23:D25"/>
    <mergeCell ref="E23:E25"/>
    <mergeCell ref="G23:G25"/>
    <mergeCell ref="H23:H25"/>
    <mergeCell ref="I23:I25"/>
    <mergeCell ref="J26:J28"/>
    <mergeCell ref="B23:B25"/>
    <mergeCell ref="C23:C25"/>
    <mergeCell ref="G20:G22"/>
    <mergeCell ref="B32:B34"/>
    <mergeCell ref="B8:G8"/>
    <mergeCell ref="H8:AL8"/>
    <mergeCell ref="H11:AL11"/>
    <mergeCell ref="H12:AL12"/>
    <mergeCell ref="B17:G17"/>
    <mergeCell ref="B18:B19"/>
    <mergeCell ref="D18:D19"/>
    <mergeCell ref="E18:E19"/>
    <mergeCell ref="F18:F19"/>
    <mergeCell ref="G18:G19"/>
    <mergeCell ref="H17:AM17"/>
    <mergeCell ref="AM18:AM19"/>
    <mergeCell ref="W19:Y19"/>
    <mergeCell ref="B13:AM13"/>
    <mergeCell ref="B16:AM16"/>
    <mergeCell ref="C18:C19"/>
    <mergeCell ref="AM11:AM12"/>
    <mergeCell ref="B9:G12"/>
    <mergeCell ref="AJ18:AL18"/>
  </mergeCells>
  <conditionalFormatting sqref="K20:K21">
    <cfRule type="expression" dxfId="147" priority="805">
      <formula>K20="Alto"</formula>
    </cfRule>
    <cfRule type="expression" dxfId="146" priority="806">
      <formula>K20="Extremo"</formula>
    </cfRule>
    <cfRule type="expression" dxfId="145" priority="807">
      <formula>K20="Moderado"</formula>
    </cfRule>
    <cfRule type="expression" dxfId="144" priority="808">
      <formula>K20="Bajo"</formula>
    </cfRule>
  </conditionalFormatting>
  <conditionalFormatting sqref="AL20">
    <cfRule type="expression" dxfId="143" priority="797">
      <formula>AL20="Alto"</formula>
    </cfRule>
    <cfRule type="expression" dxfId="142" priority="798">
      <formula>AL20="Extremo"</formula>
    </cfRule>
    <cfRule type="expression" dxfId="141" priority="799">
      <formula>AL20="Moderado"</formula>
    </cfRule>
    <cfRule type="expression" dxfId="140" priority="800">
      <formula>AL20="Bajo"</formula>
    </cfRule>
  </conditionalFormatting>
  <conditionalFormatting sqref="L20">
    <cfRule type="expression" dxfId="139" priority="801">
      <formula>L20="Alto"</formula>
    </cfRule>
    <cfRule type="expression" dxfId="138" priority="802">
      <formula>L20="Extremo"</formula>
    </cfRule>
    <cfRule type="expression" dxfId="137" priority="803">
      <formula>L20="Moderado"</formula>
    </cfRule>
    <cfRule type="expression" dxfId="136" priority="804">
      <formula>L20="Bajo"</formula>
    </cfRule>
  </conditionalFormatting>
  <conditionalFormatting sqref="J20 J23">
    <cfRule type="expression" dxfId="135" priority="673">
      <formula>J20="Alto"</formula>
    </cfRule>
    <cfRule type="expression" dxfId="134" priority="674">
      <formula>J20="Extremo"</formula>
    </cfRule>
    <cfRule type="expression" dxfId="133" priority="675">
      <formula>J20="Moderado"</formula>
    </cfRule>
    <cfRule type="expression" dxfId="132" priority="676">
      <formula>J20="Bajo"</formula>
    </cfRule>
  </conditionalFormatting>
  <conditionalFormatting sqref="K29:K30">
    <cfRule type="expression" dxfId="131" priority="493">
      <formula>K29="Alto"</formula>
    </cfRule>
    <cfRule type="expression" dxfId="130" priority="494">
      <formula>K29="Extremo"</formula>
    </cfRule>
    <cfRule type="expression" dxfId="129" priority="495">
      <formula>K29="Moderado"</formula>
    </cfRule>
    <cfRule type="expression" dxfId="128" priority="496">
      <formula>K29="Bajo"</formula>
    </cfRule>
  </conditionalFormatting>
  <conditionalFormatting sqref="AL23">
    <cfRule type="expression" dxfId="127" priority="613">
      <formula>AL23="Alto"</formula>
    </cfRule>
    <cfRule type="expression" dxfId="126" priority="614">
      <formula>AL23="Extremo"</formula>
    </cfRule>
    <cfRule type="expression" dxfId="125" priority="615">
      <formula>AL23="Moderado"</formula>
    </cfRule>
    <cfRule type="expression" dxfId="124" priority="616">
      <formula>AL23="Bajo"</formula>
    </cfRule>
  </conditionalFormatting>
  <conditionalFormatting sqref="K25">
    <cfRule type="expression" dxfId="123" priority="629">
      <formula>K25="Alto"</formula>
    </cfRule>
    <cfRule type="expression" dxfId="122" priority="630">
      <formula>K25="Extremo"</formula>
    </cfRule>
    <cfRule type="expression" dxfId="121" priority="631">
      <formula>K25="Moderado"</formula>
    </cfRule>
    <cfRule type="expression" dxfId="120" priority="632">
      <formula>K25="Bajo"</formula>
    </cfRule>
  </conditionalFormatting>
  <conditionalFormatting sqref="K23:K24">
    <cfRule type="expression" dxfId="119" priority="637">
      <formula>K23="Alto"</formula>
    </cfRule>
    <cfRule type="expression" dxfId="118" priority="638">
      <formula>K23="Extremo"</formula>
    </cfRule>
    <cfRule type="expression" dxfId="117" priority="639">
      <formula>K23="Moderado"</formula>
    </cfRule>
    <cfRule type="expression" dxfId="116" priority="640">
      <formula>K23="Bajo"</formula>
    </cfRule>
  </conditionalFormatting>
  <conditionalFormatting sqref="L23">
    <cfRule type="expression" dxfId="115" priority="633">
      <formula>L23="Alto"</formula>
    </cfRule>
    <cfRule type="expression" dxfId="114" priority="634">
      <formula>L23="Extremo"</formula>
    </cfRule>
    <cfRule type="expression" dxfId="113" priority="635">
      <formula>L23="Moderado"</formula>
    </cfRule>
    <cfRule type="expression" dxfId="112" priority="636">
      <formula>L23="Bajo"</formula>
    </cfRule>
  </conditionalFormatting>
  <conditionalFormatting sqref="K32:K33">
    <cfRule type="expression" dxfId="111" priority="425">
      <formula>K32="Alto"</formula>
    </cfRule>
    <cfRule type="expression" dxfId="110" priority="426">
      <formula>K32="Extremo"</formula>
    </cfRule>
    <cfRule type="expression" dxfId="109" priority="427">
      <formula>K32="Moderado"</formula>
    </cfRule>
    <cfRule type="expression" dxfId="108" priority="428">
      <formula>K32="Bajo"</formula>
    </cfRule>
  </conditionalFormatting>
  <conditionalFormatting sqref="L26">
    <cfRule type="expression" dxfId="107" priority="573">
      <formula>L26="Alto"</formula>
    </cfRule>
    <cfRule type="expression" dxfId="106" priority="574">
      <formula>L26="Extremo"</formula>
    </cfRule>
    <cfRule type="expression" dxfId="105" priority="575">
      <formula>L26="Moderado"</formula>
    </cfRule>
    <cfRule type="expression" dxfId="104" priority="576">
      <formula>L26="Bajo"</formula>
    </cfRule>
  </conditionalFormatting>
  <conditionalFormatting sqref="L32">
    <cfRule type="expression" dxfId="103" priority="421">
      <formula>L32="Alto"</formula>
    </cfRule>
    <cfRule type="expression" dxfId="102" priority="422">
      <formula>L32="Extremo"</formula>
    </cfRule>
    <cfRule type="expression" dxfId="101" priority="423">
      <formula>L32="Moderado"</formula>
    </cfRule>
    <cfRule type="expression" dxfId="100" priority="424">
      <formula>L32="Bajo"</formula>
    </cfRule>
  </conditionalFormatting>
  <conditionalFormatting sqref="AL26">
    <cfRule type="expression" dxfId="99" priority="553">
      <formula>AL26="Alto"</formula>
    </cfRule>
    <cfRule type="expression" dxfId="98" priority="554">
      <formula>AL26="Extremo"</formula>
    </cfRule>
    <cfRule type="expression" dxfId="97" priority="555">
      <formula>AL26="Moderado"</formula>
    </cfRule>
    <cfRule type="expression" dxfId="96" priority="556">
      <formula>AL26="Bajo"</formula>
    </cfRule>
  </conditionalFormatting>
  <conditionalFormatting sqref="J29">
    <cfRule type="expression" dxfId="95" priority="513">
      <formula>J29="Alto"</formula>
    </cfRule>
    <cfRule type="expression" dxfId="94" priority="514">
      <formula>J29="Extremo"</formula>
    </cfRule>
    <cfRule type="expression" dxfId="93" priority="515">
      <formula>J29="Moderado"</formula>
    </cfRule>
    <cfRule type="expression" dxfId="92" priority="516">
      <formula>J29="Bajo"</formula>
    </cfRule>
  </conditionalFormatting>
  <conditionalFormatting sqref="L29">
    <cfRule type="expression" dxfId="91" priority="489">
      <formula>L29="Alto"</formula>
    </cfRule>
    <cfRule type="expression" dxfId="90" priority="490">
      <formula>L29="Extremo"</formula>
    </cfRule>
    <cfRule type="expression" dxfId="89" priority="491">
      <formula>L29="Moderado"</formula>
    </cfRule>
    <cfRule type="expression" dxfId="88" priority="492">
      <formula>L29="Bajo"</formula>
    </cfRule>
  </conditionalFormatting>
  <conditionalFormatting sqref="J26">
    <cfRule type="expression" dxfId="87" priority="581">
      <formula>J26="Alto"</formula>
    </cfRule>
    <cfRule type="expression" dxfId="86" priority="582">
      <formula>J26="Extremo"</formula>
    </cfRule>
    <cfRule type="expression" dxfId="85" priority="583">
      <formula>J26="Moderado"</formula>
    </cfRule>
    <cfRule type="expression" dxfId="84" priority="584">
      <formula>J26="Bajo"</formula>
    </cfRule>
  </conditionalFormatting>
  <conditionalFormatting sqref="K26:K27">
    <cfRule type="expression" dxfId="83" priority="577">
      <formula>K26="Alto"</formula>
    </cfRule>
    <cfRule type="expression" dxfId="82" priority="578">
      <formula>K26="Extremo"</formula>
    </cfRule>
    <cfRule type="expression" dxfId="81" priority="579">
      <formula>K26="Moderado"</formula>
    </cfRule>
    <cfRule type="expression" dxfId="80" priority="580">
      <formula>K26="Bajo"</formula>
    </cfRule>
  </conditionalFormatting>
  <conditionalFormatting sqref="K34">
    <cfRule type="expression" dxfId="79" priority="417">
      <formula>K34="Alto"</formula>
    </cfRule>
    <cfRule type="expression" dxfId="78" priority="418">
      <formula>K34="Extremo"</formula>
    </cfRule>
    <cfRule type="expression" dxfId="77" priority="419">
      <formula>K34="Moderado"</formula>
    </cfRule>
    <cfRule type="expression" dxfId="76" priority="420">
      <formula>K34="Bajo"</formula>
    </cfRule>
  </conditionalFormatting>
  <conditionalFormatting sqref="J35 J38 J41 J44 J47 J50 J53">
    <cfRule type="expression" dxfId="75" priority="413">
      <formula>J35="Alto"</formula>
    </cfRule>
    <cfRule type="expression" dxfId="74" priority="414">
      <formula>J35="Extremo"</formula>
    </cfRule>
    <cfRule type="expression" dxfId="73" priority="415">
      <formula>J35="Moderado"</formula>
    </cfRule>
    <cfRule type="expression" dxfId="72" priority="416">
      <formula>J35="Bajo"</formula>
    </cfRule>
  </conditionalFormatting>
  <conditionalFormatting sqref="L35">
    <cfRule type="expression" dxfId="71" priority="369">
      <formula>L35="Alto"</formula>
    </cfRule>
    <cfRule type="expression" dxfId="70" priority="370">
      <formula>L35="Extremo"</formula>
    </cfRule>
    <cfRule type="expression" dxfId="69" priority="371">
      <formula>L35="Moderado"</formula>
    </cfRule>
    <cfRule type="expression" dxfId="68" priority="372">
      <formula>L35="Bajo"</formula>
    </cfRule>
  </conditionalFormatting>
  <conditionalFormatting sqref="AL29 AL32 AL35 AL38 AL41 AL44 AL47 AL50 AL53">
    <cfRule type="expression" dxfId="67" priority="485">
      <formula>AL29="Alto"</formula>
    </cfRule>
    <cfRule type="expression" dxfId="66" priority="486">
      <formula>AL29="Extremo"</formula>
    </cfRule>
    <cfRule type="expression" dxfId="65" priority="487">
      <formula>AL29="Moderado"</formula>
    </cfRule>
    <cfRule type="expression" dxfId="64" priority="488">
      <formula>AL29="Bajo"</formula>
    </cfRule>
  </conditionalFormatting>
  <conditionalFormatting sqref="K35:K36">
    <cfRule type="expression" dxfId="63" priority="373">
      <formula>K35="Alto"</formula>
    </cfRule>
    <cfRule type="expression" dxfId="62" priority="374">
      <formula>K35="Extremo"</formula>
    </cfRule>
    <cfRule type="expression" dxfId="61" priority="375">
      <formula>K35="Moderado"</formula>
    </cfRule>
    <cfRule type="expression" dxfId="60" priority="376">
      <formula>K35="Bajo"</formula>
    </cfRule>
  </conditionalFormatting>
  <conditionalFormatting sqref="J32">
    <cfRule type="expression" dxfId="59" priority="453">
      <formula>J32="Alto"</formula>
    </cfRule>
    <cfRule type="expression" dxfId="58" priority="454">
      <formula>J32="Extremo"</formula>
    </cfRule>
    <cfRule type="expression" dxfId="57" priority="455">
      <formula>J32="Moderado"</formula>
    </cfRule>
    <cfRule type="expression" dxfId="56" priority="456">
      <formula>J32="Bajo"</formula>
    </cfRule>
  </conditionalFormatting>
  <conditionalFormatting sqref="K42:K43">
    <cfRule type="expression" dxfId="55" priority="305">
      <formula>K42="Alto"</formula>
    </cfRule>
    <cfRule type="expression" dxfId="54" priority="306">
      <formula>K42="Extremo"</formula>
    </cfRule>
    <cfRule type="expression" dxfId="53" priority="307">
      <formula>K42="Moderado"</formula>
    </cfRule>
    <cfRule type="expression" dxfId="52" priority="308">
      <formula>K42="Bajo"</formula>
    </cfRule>
  </conditionalFormatting>
  <conditionalFormatting sqref="L41">
    <cfRule type="expression" dxfId="51" priority="309">
      <formula>L41="Alto"</formula>
    </cfRule>
    <cfRule type="expression" dxfId="50" priority="310">
      <formula>L41="Extremo"</formula>
    </cfRule>
    <cfRule type="expression" dxfId="49" priority="311">
      <formula>L41="Moderado"</formula>
    </cfRule>
    <cfRule type="expression" dxfId="48" priority="312">
      <formula>L41="Bajo"</formula>
    </cfRule>
  </conditionalFormatting>
  <conditionalFormatting sqref="K41">
    <cfRule type="expression" dxfId="47" priority="301">
      <formula>K41="Alto"</formula>
    </cfRule>
    <cfRule type="expression" dxfId="46" priority="302">
      <formula>K41="Extremo"</formula>
    </cfRule>
    <cfRule type="expression" dxfId="45" priority="303">
      <formula>K41="Moderado"</formula>
    </cfRule>
    <cfRule type="expression" dxfId="44" priority="304">
      <formula>K41="Bajo"</formula>
    </cfRule>
  </conditionalFormatting>
  <conditionalFormatting sqref="K38:K39">
    <cfRule type="expression" dxfId="43" priority="297">
      <formula>K38="Alto"</formula>
    </cfRule>
    <cfRule type="expression" dxfId="42" priority="298">
      <formula>K38="Extremo"</formula>
    </cfRule>
    <cfRule type="expression" dxfId="41" priority="299">
      <formula>K38="Moderado"</formula>
    </cfRule>
    <cfRule type="expression" dxfId="40" priority="300">
      <formula>K38="Bajo"</formula>
    </cfRule>
  </conditionalFormatting>
  <conditionalFormatting sqref="K44:K45">
    <cfRule type="expression" dxfId="39" priority="265">
      <formula>K44="Alto"</formula>
    </cfRule>
    <cfRule type="expression" dxfId="38" priority="266">
      <formula>K44="Extremo"</formula>
    </cfRule>
    <cfRule type="expression" dxfId="37" priority="267">
      <formula>K44="Moderado"</formula>
    </cfRule>
    <cfRule type="expression" dxfId="36" priority="268">
      <formula>K44="Bajo"</formula>
    </cfRule>
  </conditionalFormatting>
  <conditionalFormatting sqref="L44">
    <cfRule type="expression" dxfId="35" priority="261">
      <formula>L44="Alto"</formula>
    </cfRule>
    <cfRule type="expression" dxfId="34" priority="262">
      <formula>L44="Extremo"</formula>
    </cfRule>
    <cfRule type="expression" dxfId="33" priority="263">
      <formula>L44="Moderado"</formula>
    </cfRule>
    <cfRule type="expression" dxfId="32" priority="264">
      <formula>L44="Bajo"</formula>
    </cfRule>
  </conditionalFormatting>
  <conditionalFormatting sqref="L38">
    <cfRule type="expression" dxfId="31" priority="293">
      <formula>L38="Alto"</formula>
    </cfRule>
    <cfRule type="expression" dxfId="30" priority="294">
      <formula>L38="Extremo"</formula>
    </cfRule>
    <cfRule type="expression" dxfId="29" priority="295">
      <formula>L38="Moderado"</formula>
    </cfRule>
    <cfRule type="expression" dxfId="28" priority="296">
      <formula>L38="Bajo"</formula>
    </cfRule>
  </conditionalFormatting>
  <conditionalFormatting sqref="K47:K48">
    <cfRule type="expression" dxfId="27" priority="193">
      <formula>K47="Alto"</formula>
    </cfRule>
    <cfRule type="expression" dxfId="26" priority="194">
      <formula>K47="Extremo"</formula>
    </cfRule>
    <cfRule type="expression" dxfId="25" priority="195">
      <formula>K47="Moderado"</formula>
    </cfRule>
    <cfRule type="expression" dxfId="24" priority="196">
      <formula>K47="Bajo"</formula>
    </cfRule>
  </conditionalFormatting>
  <conditionalFormatting sqref="L47">
    <cfRule type="expression" dxfId="23" priority="189">
      <formula>L47="Alto"</formula>
    </cfRule>
    <cfRule type="expression" dxfId="22" priority="190">
      <formula>L47="Extremo"</formula>
    </cfRule>
    <cfRule type="expression" dxfId="21" priority="191">
      <formula>L47="Moderado"</formula>
    </cfRule>
    <cfRule type="expression" dxfId="20" priority="192">
      <formula>L47="Bajo"</formula>
    </cfRule>
  </conditionalFormatting>
  <conditionalFormatting sqref="K50:K51">
    <cfRule type="expression" dxfId="19" priority="125">
      <formula>K50="Alto"</formula>
    </cfRule>
    <cfRule type="expression" dxfId="18" priority="126">
      <formula>K50="Extremo"</formula>
    </cfRule>
    <cfRule type="expression" dxfId="17" priority="127">
      <formula>K50="Moderado"</formula>
    </cfRule>
    <cfRule type="expression" dxfId="16" priority="128">
      <formula>K50="Bajo"</formula>
    </cfRule>
  </conditionalFormatting>
  <conditionalFormatting sqref="L50">
    <cfRule type="expression" dxfId="15" priority="121">
      <formula>L50="Alto"</formula>
    </cfRule>
    <cfRule type="expression" dxfId="14" priority="122">
      <formula>L50="Extremo"</formula>
    </cfRule>
    <cfRule type="expression" dxfId="13" priority="123">
      <formula>L50="Moderado"</formula>
    </cfRule>
    <cfRule type="expression" dxfId="12" priority="124">
      <formula>L50="Bajo"</formula>
    </cfRule>
  </conditionalFormatting>
  <conditionalFormatting sqref="K53:K54">
    <cfRule type="expression" dxfId="11" priority="37">
      <formula>K53="Alto"</formula>
    </cfRule>
    <cfRule type="expression" dxfId="10" priority="38">
      <formula>K53="Extremo"</formula>
    </cfRule>
    <cfRule type="expression" dxfId="9" priority="39">
      <formula>K53="Moderado"</formula>
    </cfRule>
    <cfRule type="expression" dxfId="8" priority="40">
      <formula>K53="Bajo"</formula>
    </cfRule>
  </conditionalFormatting>
  <conditionalFormatting sqref="L53">
    <cfRule type="expression" dxfId="7" priority="33">
      <formula>L53="Alto"</formula>
    </cfRule>
    <cfRule type="expression" dxfId="6" priority="34">
      <formula>L53="Extremo"</formula>
    </cfRule>
    <cfRule type="expression" dxfId="5" priority="35">
      <formula>L53="Moderado"</formula>
    </cfRule>
    <cfRule type="expression" dxfId="4" priority="36">
      <formula>L53="Bajo"</formula>
    </cfRule>
  </conditionalFormatting>
  <pageMargins left="0.11811023622047245" right="0.11811023622047245" top="0.74803149606299213" bottom="0.74803149606299213" header="0.31496062992125984" footer="0.31496062992125984"/>
  <pageSetup paperSize="5" scale="17" fitToHeight="0" orientation="landscape" r:id="rId1"/>
  <rowBreaks count="2" manualBreakCount="2">
    <brk id="31" max="38" man="1"/>
    <brk id="40" max="38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>
          <x14:formula1>
            <xm:f>Hoja1!$K$13:$K$17</xm:f>
          </x14:formula1>
          <xm:sqref>I20:I21 I29:I30 I23:I24 I26:I27 I32:I33 I35:I36 I38:I39 I41:I42 I44:I45 I47:I48 I50:I51 I53:I54</xm:sqref>
        </x14:dataValidation>
        <x14:dataValidation type="list" allowBlank="1" showInputMessage="1" showErrorMessage="1">
          <x14:formula1>
            <xm:f>Hoja1!$O$13:$O$14</xm:f>
          </x14:formula1>
          <xm:sqref>Q20:Q55 S20:S55 Z20:Z55</xm:sqref>
        </x14:dataValidation>
        <x14:dataValidation type="list" allowBlank="1" showInputMessage="1" showErrorMessage="1">
          <x14:formula1>
            <xm:f>Hoja1!$N$12:$N$19</xm:f>
          </x14:formula1>
          <xm:sqref>E20:E55</xm:sqref>
        </x14:dataValidation>
        <x14:dataValidation type="list" allowBlank="1" showInputMessage="1" showErrorMessage="1">
          <x14:formula1>
            <xm:f>Hoja1!$J$13:$J$17</xm:f>
          </x14:formula1>
          <xm:sqref>H20:H55</xm:sqref>
        </x14:dataValidation>
        <x14:dataValidation type="list" allowBlank="1" showInputMessage="1" showErrorMessage="1">
          <x14:formula1>
            <xm:f>Hoja1!$S$12:$S$19</xm:f>
          </x14:formula1>
          <xm:sqref>V20:V55</xm:sqref>
        </x14:dataValidation>
        <x14:dataValidation type="list" allowBlank="1" showInputMessage="1">
          <x14:formula1>
            <xm:f>Hoja1!$R$22:$R$24</xm:f>
          </x14:formula1>
          <xm:sqref>W20:Y55</xm:sqref>
        </x14:dataValidation>
        <x14:dataValidation type="list" allowBlank="1" showInputMessage="1" showErrorMessage="1">
          <x14:formula1>
            <xm:f>Hoja1!$P$13:$P$14</xm:f>
          </x14:formula1>
          <xm:sqref>P20:P55</xm:sqref>
        </x14:dataValidation>
        <x14:dataValidation type="list" allowBlank="1" showInputMessage="1" showErrorMessage="1">
          <x14:formula1>
            <xm:f>Hoja1!$N$22:$N$24</xm:f>
          </x14:formula1>
          <xm:sqref>L20:L55</xm:sqref>
        </x14:dataValidation>
        <x14:dataValidation type="list" allowBlank="1" showInputMessage="1" showErrorMessage="1">
          <x14:formula1>
            <xm:f>Hoja1!$R$12:$R$15</xm:f>
          </x14:formula1>
          <xm:sqref>K20:K55</xm:sqref>
        </x14:dataValidation>
        <x14:dataValidation type="list" allowBlank="1" showInputMessage="1" showErrorMessage="1">
          <x14:formula1>
            <xm:f>Hoja1!$U$12</xm:f>
          </x14:formula1>
          <xm:sqref>U20:U55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CD199"/>
  <sheetViews>
    <sheetView showGridLines="0" topLeftCell="I1" zoomScale="60" zoomScaleNormal="60" workbookViewId="0">
      <selection activeCell="J18" sqref="J18:J20"/>
    </sheetView>
  </sheetViews>
  <sheetFormatPr baseColWidth="10" defaultRowHeight="15" x14ac:dyDescent="0.25"/>
  <cols>
    <col min="1" max="1" width="23.85546875" style="1" customWidth="1"/>
    <col min="2" max="2" width="19.85546875" style="1" customWidth="1"/>
    <col min="3" max="3" width="44.7109375" customWidth="1"/>
    <col min="4" max="4" width="5.42578125" style="1" hidden="1" customWidth="1"/>
    <col min="5" max="5" width="35" customWidth="1"/>
    <col min="6" max="6" width="28.85546875" customWidth="1"/>
    <col min="7" max="7" width="67.42578125" style="1" customWidth="1"/>
    <col min="8" max="10" width="25.85546875" style="1" customWidth="1"/>
    <col min="11" max="11" width="44.7109375" style="1" customWidth="1"/>
    <col min="12" max="12" width="24" style="1" customWidth="1"/>
    <col min="13" max="13" width="20.28515625" style="1" customWidth="1"/>
    <col min="14" max="16" width="31.85546875" style="1" customWidth="1"/>
    <col min="17" max="18" width="30.5703125" style="1" hidden="1" customWidth="1"/>
    <col min="19" max="21" width="3.28515625" style="1" hidden="1" customWidth="1"/>
    <col min="22" max="22" width="34.140625" style="1" hidden="1" customWidth="1"/>
    <col min="23" max="23" width="23" style="1" customWidth="1"/>
    <col min="24" max="24" width="20.28515625" style="1" customWidth="1"/>
    <col min="25" max="25" width="21.140625" hidden="1" customWidth="1"/>
    <col min="26" max="26" width="14.7109375" customWidth="1"/>
  </cols>
  <sheetData>
    <row r="1" spans="1:82" s="1" customFormat="1" ht="15.75" thickBot="1" x14ac:dyDescent="0.3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</row>
    <row r="2" spans="1:82" s="177" customFormat="1" ht="36.75" customHeight="1" x14ac:dyDescent="0.2">
      <c r="A2" s="319" t="s">
        <v>70</v>
      </c>
      <c r="B2" s="320"/>
      <c r="C2" s="320"/>
      <c r="D2" s="175"/>
      <c r="E2" s="356" t="s">
        <v>78</v>
      </c>
      <c r="F2" s="357"/>
      <c r="G2" s="357"/>
      <c r="H2" s="357"/>
      <c r="I2" s="357"/>
      <c r="J2" s="357"/>
      <c r="K2" s="357"/>
      <c r="L2" s="357"/>
      <c r="M2" s="357"/>
      <c r="N2" s="357"/>
      <c r="O2" s="358"/>
      <c r="P2" s="336" t="s">
        <v>156</v>
      </c>
      <c r="Q2" s="336"/>
      <c r="R2" s="336"/>
      <c r="S2" s="336"/>
      <c r="T2" s="336"/>
      <c r="U2" s="336"/>
      <c r="V2" s="336"/>
      <c r="W2" s="336"/>
      <c r="X2" s="337"/>
      <c r="Y2" s="170"/>
      <c r="Z2" s="176"/>
      <c r="AA2" s="176"/>
      <c r="AB2" s="176"/>
      <c r="AC2" s="176"/>
      <c r="AD2" s="176"/>
      <c r="AE2" s="176"/>
      <c r="AF2" s="176"/>
      <c r="AG2" s="176"/>
      <c r="AH2" s="176"/>
      <c r="AI2" s="176"/>
      <c r="AJ2" s="176"/>
      <c r="AK2" s="176"/>
      <c r="AL2" s="176"/>
      <c r="AM2" s="176"/>
      <c r="AN2" s="176"/>
      <c r="AO2" s="176"/>
      <c r="AP2" s="176"/>
      <c r="AQ2" s="176"/>
      <c r="AR2" s="176"/>
      <c r="AS2" s="176"/>
      <c r="AT2" s="176"/>
      <c r="AU2" s="176"/>
      <c r="AV2" s="176"/>
      <c r="AW2" s="176"/>
      <c r="AX2" s="176"/>
      <c r="AY2" s="176"/>
      <c r="AZ2" s="176"/>
      <c r="BA2" s="176"/>
      <c r="BB2" s="176"/>
      <c r="BC2" s="176"/>
      <c r="BD2" s="176"/>
      <c r="BE2" s="176"/>
      <c r="BF2" s="176"/>
      <c r="BG2" s="176"/>
      <c r="BH2" s="176"/>
      <c r="BI2" s="176"/>
      <c r="BJ2" s="176"/>
      <c r="BK2" s="176"/>
      <c r="BL2" s="176"/>
      <c r="BM2" s="176"/>
      <c r="BN2" s="176"/>
      <c r="BO2" s="176"/>
      <c r="BP2" s="176"/>
      <c r="BQ2" s="176"/>
      <c r="BR2" s="176"/>
      <c r="BS2" s="176"/>
      <c r="BT2" s="176"/>
      <c r="BU2" s="176"/>
      <c r="BV2" s="176"/>
      <c r="BW2" s="176"/>
      <c r="BX2" s="176"/>
      <c r="BY2" s="176"/>
      <c r="BZ2" s="176"/>
      <c r="CA2" s="176"/>
      <c r="CB2" s="176"/>
      <c r="CC2" s="176"/>
      <c r="CD2" s="176"/>
    </row>
    <row r="3" spans="1:82" s="177" customFormat="1" ht="27" customHeight="1" x14ac:dyDescent="0.2">
      <c r="A3" s="347"/>
      <c r="B3" s="348"/>
      <c r="C3" s="349"/>
      <c r="D3" s="174"/>
      <c r="E3" s="340" t="s">
        <v>68</v>
      </c>
      <c r="F3" s="340"/>
      <c r="G3" s="340"/>
      <c r="H3" s="340"/>
      <c r="I3" s="340"/>
      <c r="J3" s="340"/>
      <c r="K3" s="340"/>
      <c r="L3" s="340"/>
      <c r="M3" s="340"/>
      <c r="N3" s="340"/>
      <c r="O3" s="340"/>
      <c r="P3" s="387" t="s">
        <v>153</v>
      </c>
      <c r="Q3" s="388"/>
      <c r="R3" s="388"/>
      <c r="S3" s="388"/>
      <c r="T3" s="388"/>
      <c r="U3" s="388"/>
      <c r="V3" s="388"/>
      <c r="W3" s="388"/>
      <c r="X3" s="389"/>
      <c r="Y3" s="173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/>
      <c r="AK3" s="176"/>
      <c r="AL3" s="176"/>
      <c r="AM3" s="176"/>
      <c r="AN3" s="176"/>
      <c r="AO3" s="176"/>
      <c r="AP3" s="176"/>
      <c r="AQ3" s="176"/>
      <c r="AR3" s="176"/>
      <c r="AS3" s="176"/>
      <c r="AT3" s="176"/>
      <c r="AU3" s="176"/>
      <c r="AV3" s="176"/>
      <c r="AW3" s="176"/>
      <c r="AX3" s="176"/>
      <c r="AY3" s="176"/>
      <c r="AZ3" s="176"/>
      <c r="BA3" s="176"/>
      <c r="BB3" s="176"/>
      <c r="BC3" s="176"/>
      <c r="BD3" s="176"/>
      <c r="BE3" s="176"/>
      <c r="BF3" s="176"/>
      <c r="BG3" s="176"/>
      <c r="BH3" s="176"/>
      <c r="BI3" s="176"/>
      <c r="BJ3" s="176"/>
      <c r="BK3" s="176"/>
      <c r="BL3" s="176"/>
      <c r="BM3" s="176"/>
      <c r="BN3" s="176"/>
      <c r="BO3" s="176"/>
      <c r="BP3" s="176"/>
      <c r="BQ3" s="176"/>
      <c r="BR3" s="176"/>
      <c r="BS3" s="176"/>
      <c r="BT3" s="176"/>
      <c r="BU3" s="176"/>
      <c r="BV3" s="176"/>
      <c r="BW3" s="176"/>
      <c r="BX3" s="176"/>
      <c r="BY3" s="176"/>
      <c r="BZ3" s="176"/>
      <c r="CA3" s="176"/>
      <c r="CB3" s="176"/>
      <c r="CC3" s="176"/>
      <c r="CD3" s="176"/>
    </row>
    <row r="4" spans="1:82" s="177" customFormat="1" ht="27.75" customHeight="1" x14ac:dyDescent="0.2">
      <c r="A4" s="350"/>
      <c r="B4" s="351"/>
      <c r="C4" s="352"/>
      <c r="D4" s="178"/>
      <c r="E4" s="340"/>
      <c r="F4" s="340"/>
      <c r="G4" s="340"/>
      <c r="H4" s="340"/>
      <c r="I4" s="340"/>
      <c r="J4" s="340"/>
      <c r="K4" s="340"/>
      <c r="L4" s="340"/>
      <c r="M4" s="340"/>
      <c r="N4" s="340"/>
      <c r="O4" s="340"/>
      <c r="P4" s="338" t="s">
        <v>155</v>
      </c>
      <c r="Q4" s="338"/>
      <c r="R4" s="338"/>
      <c r="S4" s="338"/>
      <c r="T4" s="338"/>
      <c r="U4" s="338"/>
      <c r="V4" s="338"/>
      <c r="W4" s="338"/>
      <c r="X4" s="339"/>
      <c r="Y4" s="171"/>
      <c r="Z4" s="176"/>
      <c r="AA4" s="176"/>
      <c r="AB4" s="176"/>
      <c r="AC4" s="176"/>
      <c r="AD4" s="176"/>
      <c r="AE4" s="176"/>
      <c r="AF4" s="176"/>
      <c r="AG4" s="176"/>
      <c r="AH4" s="176"/>
      <c r="AI4" s="176"/>
      <c r="AJ4" s="176"/>
      <c r="AK4" s="176"/>
      <c r="AL4" s="176"/>
      <c r="AM4" s="176"/>
      <c r="AN4" s="176"/>
      <c r="AO4" s="176"/>
      <c r="AP4" s="176"/>
      <c r="AQ4" s="176"/>
      <c r="AR4" s="176"/>
      <c r="AS4" s="176"/>
      <c r="AT4" s="176"/>
      <c r="AU4" s="176"/>
      <c r="AV4" s="176"/>
      <c r="AW4" s="176"/>
      <c r="AX4" s="176"/>
      <c r="AY4" s="176"/>
      <c r="AZ4" s="176"/>
      <c r="BA4" s="176"/>
      <c r="BB4" s="176"/>
      <c r="BC4" s="176"/>
      <c r="BD4" s="176"/>
      <c r="BE4" s="176"/>
      <c r="BF4" s="176"/>
      <c r="BG4" s="176"/>
      <c r="BH4" s="176"/>
      <c r="BI4" s="176"/>
      <c r="BJ4" s="176"/>
      <c r="BK4" s="176"/>
      <c r="BL4" s="176"/>
      <c r="BM4" s="176"/>
      <c r="BN4" s="176"/>
      <c r="BO4" s="176"/>
      <c r="BP4" s="176"/>
      <c r="BQ4" s="176"/>
      <c r="BR4" s="176"/>
      <c r="BS4" s="176"/>
      <c r="BT4" s="176"/>
      <c r="BU4" s="176"/>
      <c r="BV4" s="176"/>
      <c r="BW4" s="176"/>
      <c r="BX4" s="176"/>
      <c r="BY4" s="176"/>
      <c r="BZ4" s="176"/>
      <c r="CA4" s="176"/>
      <c r="CB4" s="176"/>
      <c r="CC4" s="176"/>
      <c r="CD4" s="176"/>
    </row>
    <row r="5" spans="1:82" s="177" customFormat="1" ht="24.75" customHeight="1" x14ac:dyDescent="0.2">
      <c r="A5" s="350"/>
      <c r="B5" s="351"/>
      <c r="C5" s="352"/>
      <c r="D5" s="178"/>
      <c r="E5" s="381" t="s">
        <v>69</v>
      </c>
      <c r="F5" s="382"/>
      <c r="G5" s="382"/>
      <c r="H5" s="382"/>
      <c r="I5" s="382"/>
      <c r="J5" s="382"/>
      <c r="K5" s="382"/>
      <c r="L5" s="382"/>
      <c r="M5" s="382"/>
      <c r="N5" s="382"/>
      <c r="O5" s="383"/>
      <c r="P5" s="341" t="s">
        <v>77</v>
      </c>
      <c r="Q5" s="342"/>
      <c r="R5" s="342"/>
      <c r="S5" s="342"/>
      <c r="T5" s="342"/>
      <c r="U5" s="342"/>
      <c r="V5" s="342"/>
      <c r="W5" s="342"/>
      <c r="X5" s="343"/>
      <c r="Y5" s="171"/>
      <c r="Z5" s="176"/>
      <c r="AA5" s="176"/>
      <c r="AB5" s="176"/>
      <c r="AC5" s="176"/>
      <c r="AD5" s="176"/>
      <c r="AE5" s="176"/>
      <c r="AF5" s="176"/>
      <c r="AG5" s="176"/>
      <c r="AH5" s="176"/>
      <c r="AI5" s="176"/>
      <c r="AJ5" s="176"/>
      <c r="AK5" s="176"/>
      <c r="AL5" s="176"/>
      <c r="AM5" s="176"/>
      <c r="AN5" s="176"/>
      <c r="AO5" s="176"/>
      <c r="AP5" s="176"/>
      <c r="AQ5" s="176"/>
      <c r="AR5" s="176"/>
      <c r="AS5" s="176"/>
      <c r="AT5" s="176"/>
      <c r="AU5" s="176"/>
      <c r="AV5" s="176"/>
      <c r="AW5" s="176"/>
      <c r="AX5" s="176"/>
      <c r="AY5" s="176"/>
      <c r="AZ5" s="176"/>
      <c r="BA5" s="176"/>
      <c r="BB5" s="176"/>
      <c r="BC5" s="176"/>
      <c r="BD5" s="176"/>
      <c r="BE5" s="176"/>
      <c r="BF5" s="176"/>
      <c r="BG5" s="176"/>
      <c r="BH5" s="176"/>
      <c r="BI5" s="176"/>
      <c r="BJ5" s="176"/>
      <c r="BK5" s="176"/>
      <c r="BL5" s="176"/>
      <c r="BM5" s="176"/>
      <c r="BN5" s="176"/>
      <c r="BO5" s="176"/>
      <c r="BP5" s="176"/>
      <c r="BQ5" s="176"/>
      <c r="BR5" s="176"/>
      <c r="BS5" s="176"/>
      <c r="BT5" s="176"/>
      <c r="BU5" s="176"/>
      <c r="BV5" s="176"/>
      <c r="BW5" s="176"/>
      <c r="BX5" s="176"/>
      <c r="BY5" s="176"/>
      <c r="BZ5" s="176"/>
      <c r="CA5" s="176"/>
      <c r="CB5" s="176"/>
      <c r="CC5" s="176"/>
      <c r="CD5" s="176"/>
    </row>
    <row r="6" spans="1:82" s="177" customFormat="1" ht="33" customHeight="1" thickBot="1" x14ac:dyDescent="0.25">
      <c r="A6" s="353"/>
      <c r="B6" s="354"/>
      <c r="C6" s="355"/>
      <c r="D6" s="179"/>
      <c r="E6" s="384" t="s">
        <v>76</v>
      </c>
      <c r="F6" s="385"/>
      <c r="G6" s="385"/>
      <c r="H6" s="385"/>
      <c r="I6" s="385"/>
      <c r="J6" s="385"/>
      <c r="K6" s="385"/>
      <c r="L6" s="385"/>
      <c r="M6" s="385"/>
      <c r="N6" s="385"/>
      <c r="O6" s="386"/>
      <c r="P6" s="344"/>
      <c r="Q6" s="345"/>
      <c r="R6" s="345"/>
      <c r="S6" s="345"/>
      <c r="T6" s="345"/>
      <c r="U6" s="345"/>
      <c r="V6" s="345"/>
      <c r="W6" s="345"/>
      <c r="X6" s="346"/>
      <c r="Y6" s="172"/>
      <c r="Z6" s="176"/>
      <c r="AA6" s="176"/>
      <c r="AB6" s="176"/>
      <c r="AC6" s="176"/>
      <c r="AD6" s="176"/>
      <c r="AE6" s="176"/>
      <c r="AF6" s="176"/>
      <c r="AG6" s="176"/>
      <c r="AH6" s="176"/>
      <c r="AI6" s="176"/>
      <c r="AJ6" s="176"/>
      <c r="AK6" s="176"/>
      <c r="AL6" s="176"/>
      <c r="AM6" s="176"/>
      <c r="AN6" s="176"/>
      <c r="AO6" s="176"/>
      <c r="AP6" s="176"/>
      <c r="AQ6" s="176"/>
      <c r="AR6" s="176"/>
      <c r="AS6" s="176"/>
      <c r="AT6" s="176"/>
      <c r="AU6" s="176"/>
      <c r="AV6" s="176"/>
      <c r="AW6" s="176"/>
      <c r="AX6" s="176"/>
      <c r="AY6" s="176"/>
      <c r="AZ6" s="176"/>
      <c r="BA6" s="176"/>
      <c r="BB6" s="176"/>
      <c r="BC6" s="176"/>
      <c r="BD6" s="176"/>
      <c r="BE6" s="176"/>
      <c r="BF6" s="176"/>
      <c r="BG6" s="176"/>
      <c r="BH6" s="176"/>
      <c r="BI6" s="176"/>
      <c r="BJ6" s="176"/>
      <c r="BK6" s="176"/>
      <c r="BL6" s="176"/>
      <c r="BM6" s="176"/>
      <c r="BN6" s="176"/>
      <c r="BO6" s="176"/>
      <c r="BP6" s="176"/>
      <c r="BQ6" s="176"/>
      <c r="BR6" s="176"/>
      <c r="BS6" s="176"/>
      <c r="BT6" s="176"/>
      <c r="BU6" s="176"/>
      <c r="BV6" s="176"/>
      <c r="BW6" s="176"/>
      <c r="BX6" s="176"/>
      <c r="BY6" s="176"/>
      <c r="BZ6" s="176"/>
      <c r="CA6" s="176"/>
      <c r="CB6" s="176"/>
      <c r="CC6" s="176"/>
      <c r="CD6" s="176"/>
    </row>
    <row r="7" spans="1:82" s="23" customFormat="1" ht="33" customHeight="1" thickBot="1" x14ac:dyDescent="0.25">
      <c r="A7" s="316"/>
      <c r="B7" s="317"/>
      <c r="C7" s="317"/>
      <c r="D7" s="317"/>
      <c r="E7" s="317"/>
      <c r="F7" s="317"/>
      <c r="G7" s="317"/>
      <c r="H7" s="317"/>
      <c r="I7" s="317"/>
      <c r="J7" s="317"/>
      <c r="K7" s="317"/>
      <c r="L7" s="317"/>
      <c r="M7" s="317"/>
      <c r="N7" s="317"/>
      <c r="O7" s="317"/>
      <c r="P7" s="317"/>
      <c r="Q7" s="317"/>
      <c r="R7" s="317"/>
      <c r="S7" s="317"/>
      <c r="T7" s="317"/>
      <c r="U7" s="317"/>
      <c r="V7" s="317"/>
      <c r="W7" s="317"/>
      <c r="X7" s="317"/>
      <c r="Y7" s="318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</row>
    <row r="8" spans="1:82" s="1" customFormat="1" ht="29.25" customHeight="1" thickBot="1" x14ac:dyDescent="0.3">
      <c r="A8" s="14"/>
      <c r="B8" s="15"/>
      <c r="C8" s="15"/>
      <c r="D8" s="15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</row>
    <row r="9" spans="1:82" s="1" customFormat="1" ht="33.75" customHeight="1" thickBot="1" x14ac:dyDescent="0.3">
      <c r="A9" s="390" t="s">
        <v>52</v>
      </c>
      <c r="B9" s="391"/>
      <c r="C9" s="391"/>
      <c r="D9" s="391"/>
      <c r="E9" s="391"/>
      <c r="F9" s="391"/>
      <c r="G9" s="391"/>
      <c r="H9" s="391"/>
      <c r="I9" s="391"/>
      <c r="J9" s="391"/>
      <c r="K9" s="391"/>
      <c r="L9" s="391"/>
      <c r="M9" s="391"/>
      <c r="N9" s="391"/>
      <c r="O9" s="391"/>
      <c r="P9" s="391"/>
      <c r="Q9" s="391"/>
      <c r="R9" s="391"/>
      <c r="S9" s="391"/>
      <c r="T9" s="391"/>
      <c r="U9" s="391"/>
      <c r="V9" s="391"/>
      <c r="W9" s="391"/>
      <c r="X9" s="85">
        <v>5</v>
      </c>
      <c r="Y9" s="80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</row>
    <row r="10" spans="1:82" s="1" customFormat="1" ht="63" customHeight="1" thickBot="1" x14ac:dyDescent="0.3">
      <c r="A10" s="325" t="s">
        <v>135</v>
      </c>
      <c r="B10" s="326" t="s">
        <v>12</v>
      </c>
      <c r="C10" s="327"/>
      <c r="D10" s="328"/>
      <c r="E10" s="329"/>
      <c r="F10" s="322" t="s">
        <v>49</v>
      </c>
      <c r="G10" s="333" t="s">
        <v>60</v>
      </c>
      <c r="H10" s="331"/>
      <c r="I10" s="331"/>
      <c r="J10" s="331"/>
      <c r="K10" s="331"/>
      <c r="L10" s="331"/>
      <c r="M10" s="331"/>
      <c r="N10" s="332"/>
      <c r="O10" s="81"/>
      <c r="P10" s="81"/>
      <c r="Q10" s="331"/>
      <c r="R10" s="331"/>
      <c r="S10" s="331"/>
      <c r="T10" s="331"/>
      <c r="U10" s="331"/>
      <c r="V10" s="331"/>
      <c r="W10" s="331"/>
      <c r="X10" s="331"/>
      <c r="Y10" s="332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</row>
    <row r="11" spans="1:82" ht="144" customHeight="1" thickBot="1" x14ac:dyDescent="0.3">
      <c r="A11" s="323"/>
      <c r="B11" s="82" t="s">
        <v>42</v>
      </c>
      <c r="C11" s="83" t="s">
        <v>44</v>
      </c>
      <c r="D11" s="83"/>
      <c r="E11" s="101" t="s">
        <v>45</v>
      </c>
      <c r="F11" s="323"/>
      <c r="G11" s="84" t="s">
        <v>80</v>
      </c>
      <c r="H11" s="84" t="s">
        <v>83</v>
      </c>
      <c r="I11" s="86" t="s">
        <v>150</v>
      </c>
      <c r="J11" s="86" t="s">
        <v>149</v>
      </c>
      <c r="K11" s="84" t="s">
        <v>97</v>
      </c>
      <c r="L11" s="84" t="s">
        <v>47</v>
      </c>
      <c r="M11" s="83" t="s">
        <v>48</v>
      </c>
      <c r="N11" s="83" t="s">
        <v>59</v>
      </c>
      <c r="O11" s="82" t="s">
        <v>105</v>
      </c>
      <c r="P11" s="82" t="s">
        <v>93</v>
      </c>
      <c r="Q11" s="82" t="s">
        <v>100</v>
      </c>
      <c r="R11" s="334" t="s">
        <v>98</v>
      </c>
      <c r="S11" s="335"/>
      <c r="T11" s="322"/>
      <c r="U11" s="82"/>
      <c r="V11" s="82" t="s">
        <v>92</v>
      </c>
      <c r="W11" s="101" t="s">
        <v>96</v>
      </c>
      <c r="X11" s="101" t="s">
        <v>95</v>
      </c>
      <c r="Y11" s="82" t="s">
        <v>46</v>
      </c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</row>
    <row r="12" spans="1:82" ht="55.5" customHeight="1" x14ac:dyDescent="0.25">
      <c r="A12" s="392"/>
      <c r="B12" s="330" t="str">
        <f>+IF($A$43=$X$9,'FT-Mapa de riesgos'!#REF!,"")</f>
        <v/>
      </c>
      <c r="C12" s="321" t="str">
        <f>+IF(B12=1,'FT-Mapa de riesgos'!#REF!,"")</f>
        <v/>
      </c>
      <c r="D12" s="321" t="str">
        <f>+IF(B12=1,1,"NA")</f>
        <v>NA</v>
      </c>
      <c r="E12" s="321" t="str">
        <f>+IF(B12=1,'FT-Mapa de riesgos'!#REF!,"")</f>
        <v/>
      </c>
      <c r="F12" s="321"/>
      <c r="G12" s="324" t="str">
        <f>IFERROR(IF($F12="","No",IF($F12="No","No"," "))," ")</f>
        <v>No</v>
      </c>
      <c r="H12" s="324" t="str">
        <f t="shared" ref="H12:N12" si="0">IFERROR(IF($F12="","No",IF($F12="No","No"," "))," ")</f>
        <v>No</v>
      </c>
      <c r="I12" s="324" t="str">
        <f t="shared" si="0"/>
        <v>No</v>
      </c>
      <c r="J12" s="324" t="str">
        <f t="shared" si="0"/>
        <v>No</v>
      </c>
      <c r="K12" s="324" t="str">
        <f t="shared" si="0"/>
        <v>No</v>
      </c>
      <c r="L12" s="324" t="str">
        <f t="shared" si="0"/>
        <v>No</v>
      </c>
      <c r="M12" s="324" t="str">
        <f t="shared" si="0"/>
        <v>No</v>
      </c>
      <c r="N12" s="324" t="str">
        <f t="shared" si="0"/>
        <v>No</v>
      </c>
      <c r="O12" s="106" t="e">
        <f>IF('FT-Mapa de riesgos'!#REF!="","",'FT-Mapa de riesgos'!#REF!)</f>
        <v>#REF!</v>
      </c>
      <c r="P12" s="75" t="e">
        <f>+IF('FT-Mapa de riesgos'!#REF!="","",'FT-Mapa de riesgos'!#REF!)</f>
        <v>#REF!</v>
      </c>
      <c r="Q12" s="72" t="s">
        <v>101</v>
      </c>
      <c r="R12" s="72" t="e">
        <f>+IF('FT-Mapa de riesgos'!#REF!="","",'FT-Mapa de riesgos'!#REF!)</f>
        <v>#REF!</v>
      </c>
      <c r="S12" s="72" t="e">
        <f>+'FT-Mapa de riesgos'!#REF!</f>
        <v>#REF!</v>
      </c>
      <c r="T12" s="72" t="e">
        <f>+'FT-Mapa de riesgos'!#REF!</f>
        <v>#REF!</v>
      </c>
      <c r="U12" s="72" t="e">
        <f>IF(OR(Q12=R12,Q12=S12,Q12=T12),1,0)</f>
        <v>#REF!</v>
      </c>
      <c r="V12" s="94" t="e">
        <f>+IF(U12=1,"Si","No")</f>
        <v>#REF!</v>
      </c>
      <c r="W12" s="98" t="e">
        <f t="shared" ref="W12:X16" si="1">IF($V12="","No",IF($V12="No","No"," "))</f>
        <v>#REF!</v>
      </c>
      <c r="X12" s="134" t="e">
        <f t="shared" si="1"/>
        <v>#REF!</v>
      </c>
      <c r="Y12" s="133" t="str">
        <f>+IFERROR((X12/W12)," ")</f>
        <v xml:space="preserve"> </v>
      </c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</row>
    <row r="13" spans="1:82" ht="55.5" customHeight="1" x14ac:dyDescent="0.25">
      <c r="A13" s="393"/>
      <c r="B13" s="307"/>
      <c r="C13" s="309"/>
      <c r="D13" s="309"/>
      <c r="E13" s="309"/>
      <c r="F13" s="309"/>
      <c r="G13" s="282"/>
      <c r="H13" s="282"/>
      <c r="I13" s="282"/>
      <c r="J13" s="282"/>
      <c r="K13" s="282"/>
      <c r="L13" s="282"/>
      <c r="M13" s="282"/>
      <c r="N13" s="282"/>
      <c r="O13" s="107" t="e">
        <f>IF('FT-Mapa de riesgos'!#REF!="","",'FT-Mapa de riesgos'!#REF!)</f>
        <v>#REF!</v>
      </c>
      <c r="P13" s="76" t="e">
        <f>+IF('FT-Mapa de riesgos'!#REF!="","",'FT-Mapa de riesgos'!#REF!)</f>
        <v>#REF!</v>
      </c>
      <c r="Q13" s="30" t="s">
        <v>101</v>
      </c>
      <c r="R13" s="30" t="e">
        <f>+IF('FT-Mapa de riesgos'!#REF!="","",'FT-Mapa de riesgos'!#REF!)</f>
        <v>#REF!</v>
      </c>
      <c r="S13" s="30" t="e">
        <f>+'FT-Mapa de riesgos'!#REF!</f>
        <v>#REF!</v>
      </c>
      <c r="T13" s="30" t="e">
        <f>+'FT-Mapa de riesgos'!#REF!</f>
        <v>#REF!</v>
      </c>
      <c r="U13" s="30" t="e">
        <f t="shared" ref="U13:U41" si="2">IF(OR(Q13=R13,Q13=S13,Q13=T13),1,0)</f>
        <v>#REF!</v>
      </c>
      <c r="V13" s="100" t="e">
        <f t="shared" ref="V13:V41" si="3">+IF(U13=1,"Si","No")</f>
        <v>#REF!</v>
      </c>
      <c r="W13" s="34" t="e">
        <f t="shared" si="1"/>
        <v>#REF!</v>
      </c>
      <c r="X13" s="135" t="e">
        <f t="shared" si="1"/>
        <v>#REF!</v>
      </c>
      <c r="Y13" s="133" t="str">
        <f t="shared" ref="Y13:Y41" si="4">+IFERROR((X13/W13)," ")</f>
        <v xml:space="preserve"> </v>
      </c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</row>
    <row r="14" spans="1:82" ht="55.5" customHeight="1" x14ac:dyDescent="0.25">
      <c r="A14" s="393"/>
      <c r="B14" s="307"/>
      <c r="C14" s="309"/>
      <c r="D14" s="309"/>
      <c r="E14" s="309"/>
      <c r="F14" s="309"/>
      <c r="G14" s="282"/>
      <c r="H14" s="282"/>
      <c r="I14" s="282"/>
      <c r="J14" s="282"/>
      <c r="K14" s="282"/>
      <c r="L14" s="282"/>
      <c r="M14" s="282"/>
      <c r="N14" s="282"/>
      <c r="O14" s="107" t="e">
        <f>IF('FT-Mapa de riesgos'!#REF!="","",'FT-Mapa de riesgos'!#REF!)</f>
        <v>#REF!</v>
      </c>
      <c r="P14" s="76" t="e">
        <f>+IF('FT-Mapa de riesgos'!#REF!="","",'FT-Mapa de riesgos'!#REF!)</f>
        <v>#REF!</v>
      </c>
      <c r="Q14" s="30" t="s">
        <v>101</v>
      </c>
      <c r="R14" s="30" t="e">
        <f>+IF('FT-Mapa de riesgos'!#REF!="","",'FT-Mapa de riesgos'!#REF!)</f>
        <v>#REF!</v>
      </c>
      <c r="S14" s="30" t="e">
        <f>+'FT-Mapa de riesgos'!#REF!</f>
        <v>#REF!</v>
      </c>
      <c r="T14" s="30" t="e">
        <f>+'FT-Mapa de riesgos'!#REF!</f>
        <v>#REF!</v>
      </c>
      <c r="U14" s="30" t="e">
        <f t="shared" si="2"/>
        <v>#REF!</v>
      </c>
      <c r="V14" s="100" t="e">
        <f t="shared" si="3"/>
        <v>#REF!</v>
      </c>
      <c r="W14" s="34" t="e">
        <f t="shared" si="1"/>
        <v>#REF!</v>
      </c>
      <c r="X14" s="135" t="e">
        <f t="shared" si="1"/>
        <v>#REF!</v>
      </c>
      <c r="Y14" s="133" t="str">
        <f t="shared" si="4"/>
        <v xml:space="preserve"> </v>
      </c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</row>
    <row r="15" spans="1:82" s="1" customFormat="1" ht="55.5" customHeight="1" x14ac:dyDescent="0.25">
      <c r="A15" s="393"/>
      <c r="B15" s="306" t="str">
        <f>+IF($A$43=$X$9,'FT-Mapa de riesgos'!#REF!,"")</f>
        <v/>
      </c>
      <c r="C15" s="309" t="str">
        <f>+IF(B15=2,'FT-Mapa de riesgos'!#REF!,"")</f>
        <v/>
      </c>
      <c r="D15" s="309" t="str">
        <f>+IF(B15=2,1,"NA")</f>
        <v>NA</v>
      </c>
      <c r="E15" s="309" t="str">
        <f>+IF(B15=2,'FT-Mapa de riesgos'!#REF!,"")</f>
        <v/>
      </c>
      <c r="F15" s="311"/>
      <c r="G15" s="282" t="str">
        <f t="shared" ref="G15:N39" si="5">IFERROR(IF($F15="","No",IF($F15="No","No"," "))," ")</f>
        <v>No</v>
      </c>
      <c r="H15" s="282" t="str">
        <f t="shared" si="5"/>
        <v>No</v>
      </c>
      <c r="I15" s="282" t="str">
        <f t="shared" si="5"/>
        <v>No</v>
      </c>
      <c r="J15" s="282" t="str">
        <f t="shared" si="5"/>
        <v>No</v>
      </c>
      <c r="K15" s="282" t="str">
        <f t="shared" si="5"/>
        <v>No</v>
      </c>
      <c r="L15" s="282" t="str">
        <f t="shared" si="5"/>
        <v>No</v>
      </c>
      <c r="M15" s="282" t="str">
        <f t="shared" si="5"/>
        <v>No</v>
      </c>
      <c r="N15" s="282" t="str">
        <f t="shared" si="5"/>
        <v>No</v>
      </c>
      <c r="O15" s="107" t="e">
        <f>IF('FT-Mapa de riesgos'!#REF!="","",'FT-Mapa de riesgos'!#REF!)</f>
        <v>#REF!</v>
      </c>
      <c r="P15" s="76" t="e">
        <f>+IF('FT-Mapa de riesgos'!#REF!="","",'FT-Mapa de riesgos'!#REF!)</f>
        <v>#REF!</v>
      </c>
      <c r="Q15" s="30" t="s">
        <v>101</v>
      </c>
      <c r="R15" s="30" t="e">
        <f>+IF('FT-Mapa de riesgos'!#REF!="","",'FT-Mapa de riesgos'!#REF!)</f>
        <v>#REF!</v>
      </c>
      <c r="S15" s="30" t="e">
        <f>+'FT-Mapa de riesgos'!#REF!</f>
        <v>#REF!</v>
      </c>
      <c r="T15" s="30" t="e">
        <f>+'FT-Mapa de riesgos'!#REF!</f>
        <v>#REF!</v>
      </c>
      <c r="U15" s="30" t="e">
        <f t="shared" si="2"/>
        <v>#REF!</v>
      </c>
      <c r="V15" s="100" t="e">
        <f t="shared" si="3"/>
        <v>#REF!</v>
      </c>
      <c r="W15" s="34" t="e">
        <f t="shared" si="1"/>
        <v>#REF!</v>
      </c>
      <c r="X15" s="135" t="e">
        <f t="shared" si="1"/>
        <v>#REF!</v>
      </c>
      <c r="Y15" s="133" t="str">
        <f t="shared" si="4"/>
        <v xml:space="preserve"> </v>
      </c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</row>
    <row r="16" spans="1:82" s="1" customFormat="1" ht="55.5" customHeight="1" x14ac:dyDescent="0.25">
      <c r="A16" s="393"/>
      <c r="B16" s="307"/>
      <c r="C16" s="309"/>
      <c r="D16" s="309"/>
      <c r="E16" s="309"/>
      <c r="F16" s="312"/>
      <c r="G16" s="282"/>
      <c r="H16" s="282"/>
      <c r="I16" s="282"/>
      <c r="J16" s="282"/>
      <c r="K16" s="282"/>
      <c r="L16" s="282"/>
      <c r="M16" s="282"/>
      <c r="N16" s="282"/>
      <c r="O16" s="107" t="e">
        <f>IF('FT-Mapa de riesgos'!#REF!="","",'FT-Mapa de riesgos'!#REF!)</f>
        <v>#REF!</v>
      </c>
      <c r="P16" s="76" t="e">
        <f>+IF('FT-Mapa de riesgos'!#REF!="","",'FT-Mapa de riesgos'!#REF!)</f>
        <v>#REF!</v>
      </c>
      <c r="Q16" s="30" t="s">
        <v>101</v>
      </c>
      <c r="R16" s="30" t="e">
        <f>+IF('FT-Mapa de riesgos'!#REF!="","",'FT-Mapa de riesgos'!#REF!)</f>
        <v>#REF!</v>
      </c>
      <c r="S16" s="30" t="e">
        <f>+'FT-Mapa de riesgos'!#REF!</f>
        <v>#REF!</v>
      </c>
      <c r="T16" s="30" t="e">
        <f>+'FT-Mapa de riesgos'!#REF!</f>
        <v>#REF!</v>
      </c>
      <c r="U16" s="30" t="e">
        <f t="shared" si="2"/>
        <v>#REF!</v>
      </c>
      <c r="V16" s="100" t="e">
        <f t="shared" si="3"/>
        <v>#REF!</v>
      </c>
      <c r="W16" s="34" t="e">
        <f t="shared" si="1"/>
        <v>#REF!</v>
      </c>
      <c r="X16" s="135" t="e">
        <f t="shared" si="1"/>
        <v>#REF!</v>
      </c>
      <c r="Y16" s="133" t="str">
        <f t="shared" si="4"/>
        <v xml:space="preserve"> </v>
      </c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</row>
    <row r="17" spans="1:82" s="1" customFormat="1" ht="55.5" customHeight="1" x14ac:dyDescent="0.25">
      <c r="A17" s="393"/>
      <c r="B17" s="307"/>
      <c r="C17" s="309"/>
      <c r="D17" s="309"/>
      <c r="E17" s="309"/>
      <c r="F17" s="315"/>
      <c r="G17" s="282"/>
      <c r="H17" s="282"/>
      <c r="I17" s="282"/>
      <c r="J17" s="282"/>
      <c r="K17" s="282"/>
      <c r="L17" s="282"/>
      <c r="M17" s="282"/>
      <c r="N17" s="282"/>
      <c r="O17" s="107" t="e">
        <f>IF('FT-Mapa de riesgos'!#REF!="","",'FT-Mapa de riesgos'!#REF!)</f>
        <v>#REF!</v>
      </c>
      <c r="P17" s="76" t="e">
        <f>+IF('FT-Mapa de riesgos'!#REF!="","",'FT-Mapa de riesgos'!#REF!)</f>
        <v>#REF!</v>
      </c>
      <c r="Q17" s="30" t="s">
        <v>101</v>
      </c>
      <c r="R17" s="30" t="e">
        <f>+IF('FT-Mapa de riesgos'!#REF!="","",'FT-Mapa de riesgos'!#REF!)</f>
        <v>#REF!</v>
      </c>
      <c r="S17" s="30" t="e">
        <f>+'FT-Mapa de riesgos'!#REF!</f>
        <v>#REF!</v>
      </c>
      <c r="T17" s="30" t="e">
        <f>+'FT-Mapa de riesgos'!#REF!</f>
        <v>#REF!</v>
      </c>
      <c r="U17" s="30" t="e">
        <f t="shared" si="2"/>
        <v>#REF!</v>
      </c>
      <c r="V17" s="100" t="e">
        <f t="shared" si="3"/>
        <v>#REF!</v>
      </c>
      <c r="W17" s="34" t="e">
        <f t="shared" ref="W17:X30" si="6">IF($V17="","No",IF($V17="No","No"," "))</f>
        <v>#REF!</v>
      </c>
      <c r="X17" s="135" t="e">
        <f t="shared" si="6"/>
        <v>#REF!</v>
      </c>
      <c r="Y17" s="133" t="str">
        <f t="shared" si="4"/>
        <v xml:space="preserve"> </v>
      </c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</row>
    <row r="18" spans="1:82" s="1" customFormat="1" ht="55.5" customHeight="1" x14ac:dyDescent="0.25">
      <c r="A18" s="393"/>
      <c r="B18" s="306" t="str">
        <f>+IF($A$43=$X$9,'FT-Mapa de riesgos'!#REF!,"")</f>
        <v/>
      </c>
      <c r="C18" s="309" t="str">
        <f>+IF(B18=3,'FT-Mapa de riesgos'!#REF!,"")</f>
        <v/>
      </c>
      <c r="D18" s="309" t="str">
        <f>+IF(B18=3,1,"NA")</f>
        <v>NA</v>
      </c>
      <c r="E18" s="309" t="str">
        <f>+IF(B18=3,'FT-Mapa de riesgos'!#REF!,"")</f>
        <v/>
      </c>
      <c r="F18" s="311"/>
      <c r="G18" s="282" t="str">
        <f t="shared" ref="G18" si="7">IFERROR(IF($F18="","No",IF($F18="No","No"," "))," ")</f>
        <v>No</v>
      </c>
      <c r="H18" s="282" t="str">
        <f t="shared" si="5"/>
        <v>No</v>
      </c>
      <c r="I18" s="282" t="str">
        <f t="shared" si="5"/>
        <v>No</v>
      </c>
      <c r="J18" s="282" t="str">
        <f t="shared" si="5"/>
        <v>No</v>
      </c>
      <c r="K18" s="282" t="str">
        <f t="shared" si="5"/>
        <v>No</v>
      </c>
      <c r="L18" s="282" t="str">
        <f t="shared" si="5"/>
        <v>No</v>
      </c>
      <c r="M18" s="282" t="str">
        <f t="shared" si="5"/>
        <v>No</v>
      </c>
      <c r="N18" s="282" t="str">
        <f t="shared" si="5"/>
        <v>No</v>
      </c>
      <c r="O18" s="107" t="e">
        <f>IF('FT-Mapa de riesgos'!#REF!="","",'FT-Mapa de riesgos'!#REF!)</f>
        <v>#REF!</v>
      </c>
      <c r="P18" s="76" t="e">
        <f>+IF('FT-Mapa de riesgos'!#REF!="","",'FT-Mapa de riesgos'!#REF!)</f>
        <v>#REF!</v>
      </c>
      <c r="Q18" s="30" t="s">
        <v>101</v>
      </c>
      <c r="R18" s="30" t="e">
        <f>+IF('FT-Mapa de riesgos'!#REF!="","",'FT-Mapa de riesgos'!#REF!)</f>
        <v>#REF!</v>
      </c>
      <c r="S18" s="30" t="e">
        <f>+'FT-Mapa de riesgos'!#REF!</f>
        <v>#REF!</v>
      </c>
      <c r="T18" s="30" t="e">
        <f>+'FT-Mapa de riesgos'!#REF!</f>
        <v>#REF!</v>
      </c>
      <c r="U18" s="30" t="e">
        <f t="shared" si="2"/>
        <v>#REF!</v>
      </c>
      <c r="V18" s="100" t="e">
        <f t="shared" si="3"/>
        <v>#REF!</v>
      </c>
      <c r="W18" s="34" t="e">
        <f t="shared" si="6"/>
        <v>#REF!</v>
      </c>
      <c r="X18" s="135" t="e">
        <f t="shared" si="6"/>
        <v>#REF!</v>
      </c>
      <c r="Y18" s="133" t="str">
        <f t="shared" si="4"/>
        <v xml:space="preserve"> </v>
      </c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</row>
    <row r="19" spans="1:82" s="1" customFormat="1" ht="55.5" customHeight="1" x14ac:dyDescent="0.25">
      <c r="A19" s="393"/>
      <c r="B19" s="307"/>
      <c r="C19" s="309"/>
      <c r="D19" s="309"/>
      <c r="E19" s="309"/>
      <c r="F19" s="312"/>
      <c r="G19" s="282"/>
      <c r="H19" s="282"/>
      <c r="I19" s="282"/>
      <c r="J19" s="282"/>
      <c r="K19" s="282"/>
      <c r="L19" s="282"/>
      <c r="M19" s="282"/>
      <c r="N19" s="282"/>
      <c r="O19" s="107" t="e">
        <f>IF('FT-Mapa de riesgos'!#REF!="","",'FT-Mapa de riesgos'!#REF!)</f>
        <v>#REF!</v>
      </c>
      <c r="P19" s="76" t="e">
        <f>+IF('FT-Mapa de riesgos'!#REF!="","",'FT-Mapa de riesgos'!#REF!)</f>
        <v>#REF!</v>
      </c>
      <c r="Q19" s="30" t="s">
        <v>101</v>
      </c>
      <c r="R19" s="30" t="e">
        <f>+IF('FT-Mapa de riesgos'!#REF!="","",'FT-Mapa de riesgos'!#REF!)</f>
        <v>#REF!</v>
      </c>
      <c r="S19" s="30" t="e">
        <f>+'FT-Mapa de riesgos'!#REF!</f>
        <v>#REF!</v>
      </c>
      <c r="T19" s="30" t="e">
        <f>+'FT-Mapa de riesgos'!#REF!</f>
        <v>#REF!</v>
      </c>
      <c r="U19" s="30" t="e">
        <f t="shared" si="2"/>
        <v>#REF!</v>
      </c>
      <c r="V19" s="100" t="e">
        <f t="shared" si="3"/>
        <v>#REF!</v>
      </c>
      <c r="W19" s="34" t="e">
        <f t="shared" si="6"/>
        <v>#REF!</v>
      </c>
      <c r="X19" s="135" t="e">
        <f t="shared" si="6"/>
        <v>#REF!</v>
      </c>
      <c r="Y19" s="133" t="str">
        <f t="shared" si="4"/>
        <v xml:space="preserve"> </v>
      </c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</row>
    <row r="20" spans="1:82" s="1" customFormat="1" ht="55.5" customHeight="1" x14ac:dyDescent="0.25">
      <c r="A20" s="393"/>
      <c r="B20" s="307"/>
      <c r="C20" s="309"/>
      <c r="D20" s="309"/>
      <c r="E20" s="309"/>
      <c r="F20" s="315"/>
      <c r="G20" s="282"/>
      <c r="H20" s="282"/>
      <c r="I20" s="282"/>
      <c r="J20" s="282"/>
      <c r="K20" s="282"/>
      <c r="L20" s="282"/>
      <c r="M20" s="282"/>
      <c r="N20" s="282"/>
      <c r="O20" s="107" t="e">
        <f>IF('FT-Mapa de riesgos'!#REF!="","",'FT-Mapa de riesgos'!#REF!)</f>
        <v>#REF!</v>
      </c>
      <c r="P20" s="76" t="e">
        <f>+IF('FT-Mapa de riesgos'!#REF!="","",'FT-Mapa de riesgos'!#REF!)</f>
        <v>#REF!</v>
      </c>
      <c r="Q20" s="30" t="s">
        <v>101</v>
      </c>
      <c r="R20" s="30" t="e">
        <f>+IF('FT-Mapa de riesgos'!#REF!="","",'FT-Mapa de riesgos'!#REF!)</f>
        <v>#REF!</v>
      </c>
      <c r="S20" s="30" t="e">
        <f>+'FT-Mapa de riesgos'!#REF!</f>
        <v>#REF!</v>
      </c>
      <c r="T20" s="30" t="e">
        <f>+'FT-Mapa de riesgos'!#REF!</f>
        <v>#REF!</v>
      </c>
      <c r="U20" s="30" t="e">
        <f t="shared" si="2"/>
        <v>#REF!</v>
      </c>
      <c r="V20" s="100" t="e">
        <f t="shared" si="3"/>
        <v>#REF!</v>
      </c>
      <c r="W20" s="34" t="e">
        <f t="shared" si="6"/>
        <v>#REF!</v>
      </c>
      <c r="X20" s="135" t="e">
        <f t="shared" si="6"/>
        <v>#REF!</v>
      </c>
      <c r="Y20" s="133" t="str">
        <f t="shared" si="4"/>
        <v xml:space="preserve"> </v>
      </c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</row>
    <row r="21" spans="1:82" s="1" customFormat="1" ht="55.5" customHeight="1" x14ac:dyDescent="0.25">
      <c r="A21" s="393"/>
      <c r="B21" s="306" t="str">
        <f>+IF($A$43=$X$9,'FT-Mapa de riesgos'!#REF!," ")</f>
        <v xml:space="preserve"> </v>
      </c>
      <c r="C21" s="309" t="str">
        <f>+IF(B21=4,'FT-Mapa de riesgos'!#REF!,"")</f>
        <v/>
      </c>
      <c r="D21" s="309" t="str">
        <f>+IF(B21=4,1,"NA")</f>
        <v>NA</v>
      </c>
      <c r="E21" s="309" t="str">
        <f>+IF(B21=4,'FT-Mapa de riesgos'!#REF!,"")</f>
        <v/>
      </c>
      <c r="F21" s="311"/>
      <c r="G21" s="282" t="str">
        <f t="shared" ref="G21" si="8">IFERROR(IF($F21="","No",IF($F21="No","No"," "))," ")</f>
        <v>No</v>
      </c>
      <c r="H21" s="282" t="str">
        <f t="shared" si="5"/>
        <v>No</v>
      </c>
      <c r="I21" s="282" t="str">
        <f t="shared" si="5"/>
        <v>No</v>
      </c>
      <c r="J21" s="282" t="str">
        <f t="shared" si="5"/>
        <v>No</v>
      </c>
      <c r="K21" s="282" t="str">
        <f t="shared" si="5"/>
        <v>No</v>
      </c>
      <c r="L21" s="282" t="str">
        <f t="shared" si="5"/>
        <v>No</v>
      </c>
      <c r="M21" s="282" t="str">
        <f t="shared" si="5"/>
        <v>No</v>
      </c>
      <c r="N21" s="282" t="str">
        <f t="shared" si="5"/>
        <v>No</v>
      </c>
      <c r="O21" s="107" t="e">
        <f>IF('FT-Mapa de riesgos'!#REF!="","",'FT-Mapa de riesgos'!#REF!)</f>
        <v>#REF!</v>
      </c>
      <c r="P21" s="76" t="e">
        <f>+IF('FT-Mapa de riesgos'!#REF!="","",'FT-Mapa de riesgos'!#REF!)</f>
        <v>#REF!</v>
      </c>
      <c r="Q21" s="30" t="s">
        <v>101</v>
      </c>
      <c r="R21" s="30" t="e">
        <f>+IF('FT-Mapa de riesgos'!#REF!="","",'FT-Mapa de riesgos'!#REF!)</f>
        <v>#REF!</v>
      </c>
      <c r="S21" s="30" t="e">
        <f>+'FT-Mapa de riesgos'!#REF!</f>
        <v>#REF!</v>
      </c>
      <c r="T21" s="30" t="e">
        <f>+'FT-Mapa de riesgos'!#REF!</f>
        <v>#REF!</v>
      </c>
      <c r="U21" s="30" t="e">
        <f t="shared" si="2"/>
        <v>#REF!</v>
      </c>
      <c r="V21" s="100" t="e">
        <f t="shared" si="3"/>
        <v>#REF!</v>
      </c>
      <c r="W21" s="34" t="e">
        <f t="shared" si="6"/>
        <v>#REF!</v>
      </c>
      <c r="X21" s="135" t="e">
        <f t="shared" si="6"/>
        <v>#REF!</v>
      </c>
      <c r="Y21" s="133" t="str">
        <f t="shared" si="4"/>
        <v xml:space="preserve"> </v>
      </c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</row>
    <row r="22" spans="1:82" s="1" customFormat="1" ht="55.5" customHeight="1" x14ac:dyDescent="0.25">
      <c r="A22" s="393"/>
      <c r="B22" s="307"/>
      <c r="C22" s="309"/>
      <c r="D22" s="309"/>
      <c r="E22" s="309"/>
      <c r="F22" s="312"/>
      <c r="G22" s="282"/>
      <c r="H22" s="282"/>
      <c r="I22" s="282"/>
      <c r="J22" s="282"/>
      <c r="K22" s="282"/>
      <c r="L22" s="282"/>
      <c r="M22" s="282"/>
      <c r="N22" s="282"/>
      <c r="O22" s="107" t="e">
        <f>IF('FT-Mapa de riesgos'!#REF!="","",'FT-Mapa de riesgos'!#REF!)</f>
        <v>#REF!</v>
      </c>
      <c r="P22" s="76" t="e">
        <f>+IF('FT-Mapa de riesgos'!#REF!="","",'FT-Mapa de riesgos'!#REF!)</f>
        <v>#REF!</v>
      </c>
      <c r="Q22" s="30" t="s">
        <v>101</v>
      </c>
      <c r="R22" s="30" t="e">
        <f>+IF('FT-Mapa de riesgos'!#REF!="","",'FT-Mapa de riesgos'!#REF!)</f>
        <v>#REF!</v>
      </c>
      <c r="S22" s="30" t="e">
        <f>+'FT-Mapa de riesgos'!#REF!</f>
        <v>#REF!</v>
      </c>
      <c r="T22" s="30" t="e">
        <f>+'FT-Mapa de riesgos'!#REF!</f>
        <v>#REF!</v>
      </c>
      <c r="U22" s="30" t="e">
        <f t="shared" si="2"/>
        <v>#REF!</v>
      </c>
      <c r="V22" s="100" t="e">
        <f t="shared" si="3"/>
        <v>#REF!</v>
      </c>
      <c r="W22" s="34" t="e">
        <f t="shared" si="6"/>
        <v>#REF!</v>
      </c>
      <c r="X22" s="135" t="e">
        <f t="shared" si="6"/>
        <v>#REF!</v>
      </c>
      <c r="Y22" s="133" t="str">
        <f t="shared" si="4"/>
        <v xml:space="preserve"> </v>
      </c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</row>
    <row r="23" spans="1:82" s="1" customFormat="1" ht="55.5" customHeight="1" x14ac:dyDescent="0.25">
      <c r="A23" s="393"/>
      <c r="B23" s="307"/>
      <c r="C23" s="309"/>
      <c r="D23" s="309"/>
      <c r="E23" s="309"/>
      <c r="F23" s="315"/>
      <c r="G23" s="282"/>
      <c r="H23" s="282"/>
      <c r="I23" s="282"/>
      <c r="J23" s="282"/>
      <c r="K23" s="282"/>
      <c r="L23" s="282"/>
      <c r="M23" s="282"/>
      <c r="N23" s="282"/>
      <c r="O23" s="107" t="e">
        <f>IF('FT-Mapa de riesgos'!#REF!="","",'FT-Mapa de riesgos'!#REF!)</f>
        <v>#REF!</v>
      </c>
      <c r="P23" s="76" t="e">
        <f>+IF('FT-Mapa de riesgos'!#REF!="","",'FT-Mapa de riesgos'!#REF!)</f>
        <v>#REF!</v>
      </c>
      <c r="Q23" s="30" t="s">
        <v>101</v>
      </c>
      <c r="R23" s="30" t="e">
        <f>+IF('FT-Mapa de riesgos'!#REF!="","",'FT-Mapa de riesgos'!#REF!)</f>
        <v>#REF!</v>
      </c>
      <c r="S23" s="30" t="e">
        <f>+'FT-Mapa de riesgos'!#REF!</f>
        <v>#REF!</v>
      </c>
      <c r="T23" s="30" t="e">
        <f>+'FT-Mapa de riesgos'!#REF!</f>
        <v>#REF!</v>
      </c>
      <c r="U23" s="30" t="e">
        <f t="shared" si="2"/>
        <v>#REF!</v>
      </c>
      <c r="V23" s="100" t="e">
        <f t="shared" si="3"/>
        <v>#REF!</v>
      </c>
      <c r="W23" s="34" t="e">
        <f t="shared" si="6"/>
        <v>#REF!</v>
      </c>
      <c r="X23" s="135" t="e">
        <f t="shared" si="6"/>
        <v>#REF!</v>
      </c>
      <c r="Y23" s="133" t="str">
        <f t="shared" si="4"/>
        <v xml:space="preserve"> </v>
      </c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</row>
    <row r="24" spans="1:82" s="1" customFormat="1" ht="55.5" customHeight="1" x14ac:dyDescent="0.25">
      <c r="A24" s="393"/>
      <c r="B24" s="306" t="str">
        <f>+IF($A$43=$X$9,'FT-Mapa de riesgos'!#REF!,"")</f>
        <v/>
      </c>
      <c r="C24" s="309" t="str">
        <f>+IF(B24=5,'FT-Mapa de riesgos'!#REF!,"")</f>
        <v/>
      </c>
      <c r="D24" s="309" t="str">
        <f t="shared" ref="D24" si="9">+IF(B24=1,1,"NA")</f>
        <v>NA</v>
      </c>
      <c r="E24" s="309" t="str">
        <f>+IF(B24=5,'FT-Mapa de riesgos'!#REF!,"")</f>
        <v/>
      </c>
      <c r="F24" s="311"/>
      <c r="G24" s="282" t="str">
        <f t="shared" ref="G24" si="10">IFERROR(IF($F24="","No",IF($F24="No","No"," "))," ")</f>
        <v>No</v>
      </c>
      <c r="H24" s="282" t="str">
        <f t="shared" si="5"/>
        <v>No</v>
      </c>
      <c r="I24" s="282" t="str">
        <f t="shared" si="5"/>
        <v>No</v>
      </c>
      <c r="J24" s="282" t="str">
        <f t="shared" si="5"/>
        <v>No</v>
      </c>
      <c r="K24" s="282" t="str">
        <f t="shared" si="5"/>
        <v>No</v>
      </c>
      <c r="L24" s="282" t="str">
        <f t="shared" si="5"/>
        <v>No</v>
      </c>
      <c r="M24" s="282" t="str">
        <f t="shared" si="5"/>
        <v>No</v>
      </c>
      <c r="N24" s="282" t="str">
        <f t="shared" si="5"/>
        <v>No</v>
      </c>
      <c r="O24" s="107" t="e">
        <f>IF('FT-Mapa de riesgos'!#REF!="","",'FT-Mapa de riesgos'!#REF!)</f>
        <v>#REF!</v>
      </c>
      <c r="P24" s="76" t="e">
        <f>+IF('FT-Mapa de riesgos'!#REF!="","",'FT-Mapa de riesgos'!#REF!)</f>
        <v>#REF!</v>
      </c>
      <c r="Q24" s="30" t="s">
        <v>101</v>
      </c>
      <c r="R24" s="30" t="e">
        <f>+IF('FT-Mapa de riesgos'!#REF!="","",'FT-Mapa de riesgos'!#REF!)</f>
        <v>#REF!</v>
      </c>
      <c r="S24" s="30" t="e">
        <f>+'FT-Mapa de riesgos'!#REF!</f>
        <v>#REF!</v>
      </c>
      <c r="T24" s="30" t="e">
        <f>+'FT-Mapa de riesgos'!#REF!</f>
        <v>#REF!</v>
      </c>
      <c r="U24" s="30" t="e">
        <f t="shared" si="2"/>
        <v>#REF!</v>
      </c>
      <c r="V24" s="100" t="e">
        <f t="shared" si="3"/>
        <v>#REF!</v>
      </c>
      <c r="W24" s="34" t="e">
        <f t="shared" si="6"/>
        <v>#REF!</v>
      </c>
      <c r="X24" s="135" t="e">
        <f t="shared" si="6"/>
        <v>#REF!</v>
      </c>
      <c r="Y24" s="133" t="str">
        <f t="shared" si="4"/>
        <v xml:space="preserve"> </v>
      </c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</row>
    <row r="25" spans="1:82" s="1" customFormat="1" ht="55.5" customHeight="1" x14ac:dyDescent="0.25">
      <c r="A25" s="393"/>
      <c r="B25" s="307"/>
      <c r="C25" s="309"/>
      <c r="D25" s="309"/>
      <c r="E25" s="309"/>
      <c r="F25" s="312"/>
      <c r="G25" s="282"/>
      <c r="H25" s="282"/>
      <c r="I25" s="282"/>
      <c r="J25" s="282"/>
      <c r="K25" s="282"/>
      <c r="L25" s="282"/>
      <c r="M25" s="282"/>
      <c r="N25" s="282"/>
      <c r="O25" s="107" t="e">
        <f>IF('FT-Mapa de riesgos'!#REF!="","",'FT-Mapa de riesgos'!#REF!)</f>
        <v>#REF!</v>
      </c>
      <c r="P25" s="76" t="e">
        <f>+IF('FT-Mapa de riesgos'!#REF!="","",'FT-Mapa de riesgos'!#REF!)</f>
        <v>#REF!</v>
      </c>
      <c r="Q25" s="30" t="s">
        <v>101</v>
      </c>
      <c r="R25" s="30" t="e">
        <f>+IF('FT-Mapa de riesgos'!#REF!="","",'FT-Mapa de riesgos'!#REF!)</f>
        <v>#REF!</v>
      </c>
      <c r="S25" s="30" t="e">
        <f>+'FT-Mapa de riesgos'!#REF!</f>
        <v>#REF!</v>
      </c>
      <c r="T25" s="30" t="e">
        <f>+'FT-Mapa de riesgos'!#REF!</f>
        <v>#REF!</v>
      </c>
      <c r="U25" s="30" t="e">
        <f t="shared" si="2"/>
        <v>#REF!</v>
      </c>
      <c r="V25" s="100" t="e">
        <f t="shared" si="3"/>
        <v>#REF!</v>
      </c>
      <c r="W25" s="34" t="e">
        <f t="shared" si="6"/>
        <v>#REF!</v>
      </c>
      <c r="X25" s="135" t="e">
        <f t="shared" si="6"/>
        <v>#REF!</v>
      </c>
      <c r="Y25" s="133" t="str">
        <f t="shared" si="4"/>
        <v xml:space="preserve"> </v>
      </c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</row>
    <row r="26" spans="1:82" s="1" customFormat="1" ht="55.5" customHeight="1" x14ac:dyDescent="0.25">
      <c r="A26" s="393"/>
      <c r="B26" s="307"/>
      <c r="C26" s="309"/>
      <c r="D26" s="309"/>
      <c r="E26" s="309"/>
      <c r="F26" s="315"/>
      <c r="G26" s="282"/>
      <c r="H26" s="282"/>
      <c r="I26" s="282"/>
      <c r="J26" s="282"/>
      <c r="K26" s="282"/>
      <c r="L26" s="282"/>
      <c r="M26" s="282"/>
      <c r="N26" s="282"/>
      <c r="O26" s="107" t="e">
        <f>IF('FT-Mapa de riesgos'!#REF!="","",'FT-Mapa de riesgos'!#REF!)</f>
        <v>#REF!</v>
      </c>
      <c r="P26" s="76" t="e">
        <f>+IF('FT-Mapa de riesgos'!#REF!="","",'FT-Mapa de riesgos'!#REF!)</f>
        <v>#REF!</v>
      </c>
      <c r="Q26" s="30" t="s">
        <v>101</v>
      </c>
      <c r="R26" s="30" t="e">
        <f>+IF('FT-Mapa de riesgos'!#REF!="","",'FT-Mapa de riesgos'!#REF!)</f>
        <v>#REF!</v>
      </c>
      <c r="S26" s="30" t="e">
        <f>+'FT-Mapa de riesgos'!#REF!</f>
        <v>#REF!</v>
      </c>
      <c r="T26" s="30" t="e">
        <f>+'FT-Mapa de riesgos'!#REF!</f>
        <v>#REF!</v>
      </c>
      <c r="U26" s="30" t="e">
        <f t="shared" si="2"/>
        <v>#REF!</v>
      </c>
      <c r="V26" s="100" t="e">
        <f t="shared" si="3"/>
        <v>#REF!</v>
      </c>
      <c r="W26" s="34" t="e">
        <f t="shared" si="6"/>
        <v>#REF!</v>
      </c>
      <c r="X26" s="135" t="e">
        <f t="shared" si="6"/>
        <v>#REF!</v>
      </c>
      <c r="Y26" s="133" t="str">
        <f t="shared" si="4"/>
        <v xml:space="preserve"> </v>
      </c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</row>
    <row r="27" spans="1:82" s="1" customFormat="1" ht="55.5" customHeight="1" x14ac:dyDescent="0.25">
      <c r="A27" s="393"/>
      <c r="B27" s="306" t="str">
        <f>+IF($A$43=$X$9,'FT-Mapa de riesgos'!#REF!,"")</f>
        <v/>
      </c>
      <c r="C27" s="309" t="str">
        <f>+IF(B27=6,'FT-Mapa de riesgos'!#REF!,"")</f>
        <v/>
      </c>
      <c r="D27" s="309" t="str">
        <f t="shared" ref="D27" si="11">+IF(B27=1,1,"NA")</f>
        <v>NA</v>
      </c>
      <c r="E27" s="309" t="str">
        <f>+IF(B27=6,'FT-Mapa de riesgos'!#REF!,"")</f>
        <v/>
      </c>
      <c r="F27" s="311"/>
      <c r="G27" s="282" t="str">
        <f t="shared" ref="G27" si="12">IFERROR(IF($F27="","No",IF($F27="No","No"," "))," ")</f>
        <v>No</v>
      </c>
      <c r="H27" s="282" t="str">
        <f t="shared" si="5"/>
        <v>No</v>
      </c>
      <c r="I27" s="282" t="str">
        <f t="shared" si="5"/>
        <v>No</v>
      </c>
      <c r="J27" s="282" t="str">
        <f t="shared" si="5"/>
        <v>No</v>
      </c>
      <c r="K27" s="282" t="str">
        <f t="shared" si="5"/>
        <v>No</v>
      </c>
      <c r="L27" s="282" t="str">
        <f t="shared" si="5"/>
        <v>No</v>
      </c>
      <c r="M27" s="282" t="str">
        <f t="shared" si="5"/>
        <v>No</v>
      </c>
      <c r="N27" s="282" t="str">
        <f t="shared" si="5"/>
        <v>No</v>
      </c>
      <c r="O27" s="107" t="e">
        <f>IF('FT-Mapa de riesgos'!#REF!="","",'FT-Mapa de riesgos'!#REF!)</f>
        <v>#REF!</v>
      </c>
      <c r="P27" s="76" t="e">
        <f>+IF('FT-Mapa de riesgos'!#REF!="","",'FT-Mapa de riesgos'!#REF!)</f>
        <v>#REF!</v>
      </c>
      <c r="Q27" s="30" t="s">
        <v>101</v>
      </c>
      <c r="R27" s="30" t="e">
        <f>+IF('FT-Mapa de riesgos'!#REF!="","",'FT-Mapa de riesgos'!#REF!)</f>
        <v>#REF!</v>
      </c>
      <c r="S27" s="30" t="e">
        <f>+'FT-Mapa de riesgos'!#REF!</f>
        <v>#REF!</v>
      </c>
      <c r="T27" s="30" t="e">
        <f>+'FT-Mapa de riesgos'!#REF!</f>
        <v>#REF!</v>
      </c>
      <c r="U27" s="30" t="e">
        <f t="shared" si="2"/>
        <v>#REF!</v>
      </c>
      <c r="V27" s="100" t="e">
        <f t="shared" si="3"/>
        <v>#REF!</v>
      </c>
      <c r="W27" s="34" t="e">
        <f t="shared" si="6"/>
        <v>#REF!</v>
      </c>
      <c r="X27" s="135" t="e">
        <f t="shared" si="6"/>
        <v>#REF!</v>
      </c>
      <c r="Y27" s="133" t="str">
        <f t="shared" si="4"/>
        <v xml:space="preserve"> </v>
      </c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</row>
    <row r="28" spans="1:82" s="1" customFormat="1" ht="55.5" customHeight="1" x14ac:dyDescent="0.25">
      <c r="A28" s="393"/>
      <c r="B28" s="307"/>
      <c r="C28" s="309"/>
      <c r="D28" s="309"/>
      <c r="E28" s="309"/>
      <c r="F28" s="312"/>
      <c r="G28" s="282"/>
      <c r="H28" s="282"/>
      <c r="I28" s="282"/>
      <c r="J28" s="282"/>
      <c r="K28" s="282"/>
      <c r="L28" s="282"/>
      <c r="M28" s="282"/>
      <c r="N28" s="282"/>
      <c r="O28" s="107" t="e">
        <f>IF('FT-Mapa de riesgos'!#REF!="","",'FT-Mapa de riesgos'!#REF!)</f>
        <v>#REF!</v>
      </c>
      <c r="P28" s="76" t="e">
        <f>+IF('FT-Mapa de riesgos'!#REF!="","",'FT-Mapa de riesgos'!#REF!)</f>
        <v>#REF!</v>
      </c>
      <c r="Q28" s="30" t="s">
        <v>101</v>
      </c>
      <c r="R28" s="30" t="e">
        <f>+IF('FT-Mapa de riesgos'!#REF!="","",'FT-Mapa de riesgos'!#REF!)</f>
        <v>#REF!</v>
      </c>
      <c r="S28" s="30" t="e">
        <f>+'FT-Mapa de riesgos'!#REF!</f>
        <v>#REF!</v>
      </c>
      <c r="T28" s="30" t="e">
        <f>+'FT-Mapa de riesgos'!#REF!</f>
        <v>#REF!</v>
      </c>
      <c r="U28" s="30" t="e">
        <f t="shared" si="2"/>
        <v>#REF!</v>
      </c>
      <c r="V28" s="100" t="e">
        <f t="shared" si="3"/>
        <v>#REF!</v>
      </c>
      <c r="W28" s="34" t="e">
        <f t="shared" si="6"/>
        <v>#REF!</v>
      </c>
      <c r="X28" s="135" t="e">
        <f t="shared" si="6"/>
        <v>#REF!</v>
      </c>
      <c r="Y28" s="133" t="str">
        <f t="shared" si="4"/>
        <v xml:space="preserve"> </v>
      </c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</row>
    <row r="29" spans="1:82" s="1" customFormat="1" ht="55.5" customHeight="1" x14ac:dyDescent="0.25">
      <c r="A29" s="393"/>
      <c r="B29" s="307"/>
      <c r="C29" s="309"/>
      <c r="D29" s="309"/>
      <c r="E29" s="309"/>
      <c r="F29" s="315"/>
      <c r="G29" s="282"/>
      <c r="H29" s="282"/>
      <c r="I29" s="282"/>
      <c r="J29" s="282"/>
      <c r="K29" s="282"/>
      <c r="L29" s="282"/>
      <c r="M29" s="282"/>
      <c r="N29" s="282"/>
      <c r="O29" s="107" t="e">
        <f>IF('FT-Mapa de riesgos'!#REF!="","",'FT-Mapa de riesgos'!#REF!)</f>
        <v>#REF!</v>
      </c>
      <c r="P29" s="76" t="e">
        <f>+IF('FT-Mapa de riesgos'!#REF!="","",'FT-Mapa de riesgos'!#REF!)</f>
        <v>#REF!</v>
      </c>
      <c r="Q29" s="30" t="s">
        <v>101</v>
      </c>
      <c r="R29" s="30" t="e">
        <f>+IF('FT-Mapa de riesgos'!#REF!="","",'FT-Mapa de riesgos'!#REF!)</f>
        <v>#REF!</v>
      </c>
      <c r="S29" s="30" t="e">
        <f>+'FT-Mapa de riesgos'!#REF!</f>
        <v>#REF!</v>
      </c>
      <c r="T29" s="30" t="e">
        <f>+'FT-Mapa de riesgos'!#REF!</f>
        <v>#REF!</v>
      </c>
      <c r="U29" s="30" t="e">
        <f t="shared" si="2"/>
        <v>#REF!</v>
      </c>
      <c r="V29" s="100" t="e">
        <f t="shared" si="3"/>
        <v>#REF!</v>
      </c>
      <c r="W29" s="34" t="e">
        <f t="shared" si="6"/>
        <v>#REF!</v>
      </c>
      <c r="X29" s="135" t="e">
        <f t="shared" si="6"/>
        <v>#REF!</v>
      </c>
      <c r="Y29" s="133" t="str">
        <f t="shared" si="4"/>
        <v xml:space="preserve"> </v>
      </c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</row>
    <row r="30" spans="1:82" s="1" customFormat="1" ht="55.5" customHeight="1" x14ac:dyDescent="0.25">
      <c r="A30" s="393"/>
      <c r="B30" s="306" t="str">
        <f>+IF($A$43=$X$9,'FT-Mapa de riesgos'!#REF!,"")</f>
        <v/>
      </c>
      <c r="C30" s="309" t="str">
        <f>+IF(B30=7,'FT-Mapa de riesgos'!#REF!,"")</f>
        <v/>
      </c>
      <c r="D30" s="309" t="str">
        <f t="shared" ref="D30" si="13">+IF(B30=1,1,"NA")</f>
        <v>NA</v>
      </c>
      <c r="E30" s="309" t="str">
        <f>+IF(B30=7,'FT-Mapa de riesgos'!#REF!,"")</f>
        <v/>
      </c>
      <c r="F30" s="311"/>
      <c r="G30" s="282" t="str">
        <f t="shared" ref="G30" si="14">IFERROR(IF($F30="","No",IF($F30="No","No"," "))," ")</f>
        <v>No</v>
      </c>
      <c r="H30" s="282" t="str">
        <f t="shared" si="5"/>
        <v>No</v>
      </c>
      <c r="I30" s="282" t="str">
        <f t="shared" si="5"/>
        <v>No</v>
      </c>
      <c r="J30" s="282" t="str">
        <f t="shared" si="5"/>
        <v>No</v>
      </c>
      <c r="K30" s="282" t="str">
        <f t="shared" si="5"/>
        <v>No</v>
      </c>
      <c r="L30" s="282" t="str">
        <f t="shared" si="5"/>
        <v>No</v>
      </c>
      <c r="M30" s="282" t="str">
        <f t="shared" si="5"/>
        <v>No</v>
      </c>
      <c r="N30" s="282" t="str">
        <f t="shared" si="5"/>
        <v>No</v>
      </c>
      <c r="O30" s="107" t="e">
        <f>IF('FT-Mapa de riesgos'!#REF!="","",'FT-Mapa de riesgos'!#REF!)</f>
        <v>#REF!</v>
      </c>
      <c r="P30" s="76" t="e">
        <f>+IF('FT-Mapa de riesgos'!#REF!="","",'FT-Mapa de riesgos'!#REF!)</f>
        <v>#REF!</v>
      </c>
      <c r="Q30" s="30" t="s">
        <v>101</v>
      </c>
      <c r="R30" s="30" t="e">
        <f>+IF('FT-Mapa de riesgos'!#REF!="","",'FT-Mapa de riesgos'!#REF!)</f>
        <v>#REF!</v>
      </c>
      <c r="S30" s="30" t="e">
        <f>+'FT-Mapa de riesgos'!#REF!</f>
        <v>#REF!</v>
      </c>
      <c r="T30" s="30" t="e">
        <f>+'FT-Mapa de riesgos'!#REF!</f>
        <v>#REF!</v>
      </c>
      <c r="U30" s="30" t="e">
        <f t="shared" si="2"/>
        <v>#REF!</v>
      </c>
      <c r="V30" s="100" t="e">
        <f t="shared" si="3"/>
        <v>#REF!</v>
      </c>
      <c r="W30" s="34" t="e">
        <f t="shared" si="6"/>
        <v>#REF!</v>
      </c>
      <c r="X30" s="135" t="e">
        <f t="shared" si="6"/>
        <v>#REF!</v>
      </c>
      <c r="Y30" s="133" t="str">
        <f t="shared" si="4"/>
        <v xml:space="preserve"> </v>
      </c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</row>
    <row r="31" spans="1:82" s="1" customFormat="1" ht="55.5" customHeight="1" x14ac:dyDescent="0.25">
      <c r="A31" s="393"/>
      <c r="B31" s="307"/>
      <c r="C31" s="309"/>
      <c r="D31" s="309"/>
      <c r="E31" s="309"/>
      <c r="F31" s="312"/>
      <c r="G31" s="282"/>
      <c r="H31" s="282"/>
      <c r="I31" s="282"/>
      <c r="J31" s="282"/>
      <c r="K31" s="282"/>
      <c r="L31" s="282"/>
      <c r="M31" s="282"/>
      <c r="N31" s="282"/>
      <c r="O31" s="107" t="e">
        <f>IF('FT-Mapa de riesgos'!#REF!="","",'FT-Mapa de riesgos'!#REF!)</f>
        <v>#REF!</v>
      </c>
      <c r="P31" s="76" t="e">
        <f>+IF('FT-Mapa de riesgos'!#REF!="","",'FT-Mapa de riesgos'!#REF!)</f>
        <v>#REF!</v>
      </c>
      <c r="Q31" s="30" t="s">
        <v>101</v>
      </c>
      <c r="R31" s="30" t="e">
        <f>+IF('FT-Mapa de riesgos'!#REF!="","",'FT-Mapa de riesgos'!#REF!)</f>
        <v>#REF!</v>
      </c>
      <c r="S31" s="30" t="e">
        <f>+'FT-Mapa de riesgos'!#REF!</f>
        <v>#REF!</v>
      </c>
      <c r="T31" s="30" t="e">
        <f>+'FT-Mapa de riesgos'!#REF!</f>
        <v>#REF!</v>
      </c>
      <c r="U31" s="30" t="e">
        <f t="shared" si="2"/>
        <v>#REF!</v>
      </c>
      <c r="V31" s="100" t="e">
        <f t="shared" si="3"/>
        <v>#REF!</v>
      </c>
      <c r="W31" s="34" t="e">
        <f t="shared" ref="W31:X41" si="15">IF($V31="","No",IF($V31="No","No"," "))</f>
        <v>#REF!</v>
      </c>
      <c r="X31" s="135" t="e">
        <f t="shared" si="15"/>
        <v>#REF!</v>
      </c>
      <c r="Y31" s="133" t="str">
        <f t="shared" si="4"/>
        <v xml:space="preserve"> </v>
      </c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</row>
    <row r="32" spans="1:82" s="1" customFormat="1" ht="55.5" customHeight="1" x14ac:dyDescent="0.25">
      <c r="A32" s="393"/>
      <c r="B32" s="307"/>
      <c r="C32" s="309"/>
      <c r="D32" s="309"/>
      <c r="E32" s="309"/>
      <c r="F32" s="315"/>
      <c r="G32" s="282"/>
      <c r="H32" s="282"/>
      <c r="I32" s="282"/>
      <c r="J32" s="282"/>
      <c r="K32" s="282"/>
      <c r="L32" s="282"/>
      <c r="M32" s="282"/>
      <c r="N32" s="282"/>
      <c r="O32" s="107" t="e">
        <f>IF('FT-Mapa de riesgos'!#REF!="","",'FT-Mapa de riesgos'!#REF!)</f>
        <v>#REF!</v>
      </c>
      <c r="P32" s="76" t="e">
        <f>+IF('FT-Mapa de riesgos'!#REF!="","",'FT-Mapa de riesgos'!#REF!)</f>
        <v>#REF!</v>
      </c>
      <c r="Q32" s="30" t="s">
        <v>101</v>
      </c>
      <c r="R32" s="30" t="e">
        <f>+IF('FT-Mapa de riesgos'!#REF!="","",'FT-Mapa de riesgos'!#REF!)</f>
        <v>#REF!</v>
      </c>
      <c r="S32" s="30" t="e">
        <f>+'FT-Mapa de riesgos'!#REF!</f>
        <v>#REF!</v>
      </c>
      <c r="T32" s="30" t="e">
        <f>+'FT-Mapa de riesgos'!#REF!</f>
        <v>#REF!</v>
      </c>
      <c r="U32" s="30" t="e">
        <f t="shared" si="2"/>
        <v>#REF!</v>
      </c>
      <c r="V32" s="100" t="e">
        <f t="shared" si="3"/>
        <v>#REF!</v>
      </c>
      <c r="W32" s="34" t="e">
        <f t="shared" si="15"/>
        <v>#REF!</v>
      </c>
      <c r="X32" s="135" t="e">
        <f t="shared" si="15"/>
        <v>#REF!</v>
      </c>
      <c r="Y32" s="133" t="str">
        <f t="shared" si="4"/>
        <v xml:space="preserve"> </v>
      </c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</row>
    <row r="33" spans="1:82" s="1" customFormat="1" ht="55.5" customHeight="1" x14ac:dyDescent="0.25">
      <c r="A33" s="393"/>
      <c r="B33" s="306" t="str">
        <f>+IF($A$43=$X$9,'FT-Mapa de riesgos'!B20,"")</f>
        <v/>
      </c>
      <c r="C33" s="309" t="str">
        <f>+IF(B33=8,'FT-Mapa de riesgos'!C20,"")</f>
        <v/>
      </c>
      <c r="D33" s="309" t="str">
        <f t="shared" ref="D33" si="16">+IF(B33=1,1,"NA")</f>
        <v>NA</v>
      </c>
      <c r="E33" s="309" t="str">
        <f>+IF(B33=8,'FT-Mapa de riesgos'!E20,"")</f>
        <v/>
      </c>
      <c r="F33" s="311"/>
      <c r="G33" s="282" t="str">
        <f t="shared" ref="G33" si="17">IFERROR(IF($F33="","No",IF($F33="No","No"," "))," ")</f>
        <v>No</v>
      </c>
      <c r="H33" s="282" t="str">
        <f t="shared" si="5"/>
        <v>No</v>
      </c>
      <c r="I33" s="282" t="str">
        <f t="shared" si="5"/>
        <v>No</v>
      </c>
      <c r="J33" s="282" t="str">
        <f t="shared" si="5"/>
        <v>No</v>
      </c>
      <c r="K33" s="282" t="str">
        <f t="shared" si="5"/>
        <v>No</v>
      </c>
      <c r="L33" s="282" t="str">
        <f t="shared" si="5"/>
        <v>No</v>
      </c>
      <c r="M33" s="282" t="str">
        <f t="shared" si="5"/>
        <v>No</v>
      </c>
      <c r="N33" s="282" t="str">
        <f t="shared" si="5"/>
        <v>No</v>
      </c>
      <c r="O33" s="107" t="str">
        <f>IF('FT-Mapa de riesgos'!M20="","",'FT-Mapa de riesgos'!M20)</f>
        <v>Monitoreo de asignación de citas</v>
      </c>
      <c r="P33" s="76" t="str">
        <f>+IF('FT-Mapa de riesgos'!V20="","",'FT-Mapa de riesgos'!V20)</f>
        <v>Permanente</v>
      </c>
      <c r="Q33" s="30" t="s">
        <v>101</v>
      </c>
      <c r="R33" s="30" t="str">
        <f>+IF('FT-Mapa de riesgos'!W20="","",'FT-Mapa de riesgos'!W20)</f>
        <v>Enero-Abril</v>
      </c>
      <c r="S33" s="30" t="str">
        <f>+'FT-Mapa de riesgos'!X20</f>
        <v>Mayo-Agosto</v>
      </c>
      <c r="T33" s="30" t="str">
        <f>+'FT-Mapa de riesgos'!Y20</f>
        <v>Septiembre-Diciembre</v>
      </c>
      <c r="U33" s="30">
        <f t="shared" si="2"/>
        <v>1</v>
      </c>
      <c r="V33" s="100" t="str">
        <f t="shared" si="3"/>
        <v>Si</v>
      </c>
      <c r="W33" s="34" t="str">
        <f t="shared" si="15"/>
        <v xml:space="preserve"> </v>
      </c>
      <c r="X33" s="135" t="str">
        <f t="shared" si="15"/>
        <v xml:space="preserve"> </v>
      </c>
      <c r="Y33" s="133" t="str">
        <f t="shared" si="4"/>
        <v xml:space="preserve"> </v>
      </c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</row>
    <row r="34" spans="1:82" s="1" customFormat="1" ht="55.5" customHeight="1" x14ac:dyDescent="0.25">
      <c r="A34" s="393"/>
      <c r="B34" s="307"/>
      <c r="C34" s="309"/>
      <c r="D34" s="309"/>
      <c r="E34" s="309"/>
      <c r="F34" s="312"/>
      <c r="G34" s="282"/>
      <c r="H34" s="282"/>
      <c r="I34" s="282"/>
      <c r="J34" s="282"/>
      <c r="K34" s="282"/>
      <c r="L34" s="282"/>
      <c r="M34" s="282"/>
      <c r="N34" s="282"/>
      <c r="O34" s="107" t="str">
        <f>IF('FT-Mapa de riesgos'!M21="","",'FT-Mapa de riesgos'!M21)</f>
        <v/>
      </c>
      <c r="P34" s="76" t="str">
        <f>+IF('FT-Mapa de riesgos'!V21="","",'FT-Mapa de riesgos'!V21)</f>
        <v/>
      </c>
      <c r="Q34" s="30" t="s">
        <v>101</v>
      </c>
      <c r="R34" s="30" t="str">
        <f>+IF('FT-Mapa de riesgos'!W21="","",'FT-Mapa de riesgos'!W21)</f>
        <v/>
      </c>
      <c r="S34" s="30">
        <f>+'FT-Mapa de riesgos'!X21</f>
        <v>0</v>
      </c>
      <c r="T34" s="30">
        <f>+'FT-Mapa de riesgos'!Y21</f>
        <v>0</v>
      </c>
      <c r="U34" s="30">
        <f t="shared" si="2"/>
        <v>0</v>
      </c>
      <c r="V34" s="100" t="str">
        <f t="shared" si="3"/>
        <v>No</v>
      </c>
      <c r="W34" s="34" t="str">
        <f t="shared" si="15"/>
        <v>No</v>
      </c>
      <c r="X34" s="135" t="str">
        <f t="shared" si="15"/>
        <v>No</v>
      </c>
      <c r="Y34" s="133" t="str">
        <f t="shared" si="4"/>
        <v xml:space="preserve"> </v>
      </c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</row>
    <row r="35" spans="1:82" s="1" customFormat="1" ht="55.5" customHeight="1" x14ac:dyDescent="0.25">
      <c r="A35" s="393"/>
      <c r="B35" s="307"/>
      <c r="C35" s="309"/>
      <c r="D35" s="309"/>
      <c r="E35" s="309"/>
      <c r="F35" s="315"/>
      <c r="G35" s="282"/>
      <c r="H35" s="282"/>
      <c r="I35" s="282"/>
      <c r="J35" s="282"/>
      <c r="K35" s="282"/>
      <c r="L35" s="282"/>
      <c r="M35" s="282"/>
      <c r="N35" s="282"/>
      <c r="O35" s="107" t="str">
        <f>IF('FT-Mapa de riesgos'!M22="","",'FT-Mapa de riesgos'!M22)</f>
        <v/>
      </c>
      <c r="P35" s="76" t="str">
        <f>+IF('FT-Mapa de riesgos'!V22="","",'FT-Mapa de riesgos'!V22)</f>
        <v/>
      </c>
      <c r="Q35" s="30" t="s">
        <v>101</v>
      </c>
      <c r="R35" s="30" t="str">
        <f>+IF('FT-Mapa de riesgos'!W22="","",'FT-Mapa de riesgos'!W22)</f>
        <v/>
      </c>
      <c r="S35" s="30">
        <f>+'FT-Mapa de riesgos'!X22</f>
        <v>0</v>
      </c>
      <c r="T35" s="30">
        <f>+'FT-Mapa de riesgos'!Y22</f>
        <v>0</v>
      </c>
      <c r="U35" s="30">
        <f t="shared" si="2"/>
        <v>0</v>
      </c>
      <c r="V35" s="100" t="str">
        <f t="shared" si="3"/>
        <v>No</v>
      </c>
      <c r="W35" s="34" t="str">
        <f t="shared" si="15"/>
        <v>No</v>
      </c>
      <c r="X35" s="135" t="str">
        <f t="shared" si="15"/>
        <v>No</v>
      </c>
      <c r="Y35" s="133" t="str">
        <f t="shared" si="4"/>
        <v xml:space="preserve"> </v>
      </c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</row>
    <row r="36" spans="1:82" s="1" customFormat="1" ht="55.5" customHeight="1" x14ac:dyDescent="0.25">
      <c r="A36" s="393"/>
      <c r="B36" s="306" t="str">
        <f>+IF($A$43=$X$9,'FT-Mapa de riesgos'!#REF!,"")</f>
        <v/>
      </c>
      <c r="C36" s="309" t="str">
        <f>+IF(B36=9,'FT-Mapa de riesgos'!#REF!,"")</f>
        <v/>
      </c>
      <c r="D36" s="309" t="str">
        <f t="shared" ref="D36" si="18">+IF(B36=1,1,"NA")</f>
        <v>NA</v>
      </c>
      <c r="E36" s="309" t="str">
        <f>+IF(B36=9,'FT-Mapa de riesgos'!#REF!,"")</f>
        <v/>
      </c>
      <c r="F36" s="311"/>
      <c r="G36" s="282" t="str">
        <f t="shared" ref="G36" si="19">IFERROR(IF($F36="","No",IF($F36="No","No"," "))," ")</f>
        <v>No</v>
      </c>
      <c r="H36" s="282" t="str">
        <f t="shared" si="5"/>
        <v>No</v>
      </c>
      <c r="I36" s="282" t="str">
        <f t="shared" si="5"/>
        <v>No</v>
      </c>
      <c r="J36" s="282" t="str">
        <f t="shared" si="5"/>
        <v>No</v>
      </c>
      <c r="K36" s="282" t="str">
        <f t="shared" si="5"/>
        <v>No</v>
      </c>
      <c r="L36" s="282" t="str">
        <f t="shared" si="5"/>
        <v>No</v>
      </c>
      <c r="M36" s="282" t="str">
        <f t="shared" si="5"/>
        <v>No</v>
      </c>
      <c r="N36" s="282" t="str">
        <f t="shared" si="5"/>
        <v>No</v>
      </c>
      <c r="O36" s="107" t="e">
        <f>IF('FT-Mapa de riesgos'!#REF!="","",'FT-Mapa de riesgos'!#REF!)</f>
        <v>#REF!</v>
      </c>
      <c r="P36" s="76" t="e">
        <f>+IF('FT-Mapa de riesgos'!#REF!="","",'FT-Mapa de riesgos'!#REF!)</f>
        <v>#REF!</v>
      </c>
      <c r="Q36" s="30" t="s">
        <v>101</v>
      </c>
      <c r="R36" s="30" t="e">
        <f>+IF('FT-Mapa de riesgos'!#REF!="","",'FT-Mapa de riesgos'!#REF!)</f>
        <v>#REF!</v>
      </c>
      <c r="S36" s="30" t="e">
        <f>+'FT-Mapa de riesgos'!#REF!</f>
        <v>#REF!</v>
      </c>
      <c r="T36" s="30" t="e">
        <f>+'FT-Mapa de riesgos'!#REF!</f>
        <v>#REF!</v>
      </c>
      <c r="U36" s="30" t="e">
        <f t="shared" si="2"/>
        <v>#REF!</v>
      </c>
      <c r="V36" s="100" t="e">
        <f t="shared" si="3"/>
        <v>#REF!</v>
      </c>
      <c r="W36" s="34" t="e">
        <f t="shared" si="15"/>
        <v>#REF!</v>
      </c>
      <c r="X36" s="135" t="e">
        <f t="shared" si="15"/>
        <v>#REF!</v>
      </c>
      <c r="Y36" s="133" t="str">
        <f t="shared" si="4"/>
        <v xml:space="preserve"> </v>
      </c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</row>
    <row r="37" spans="1:82" s="1" customFormat="1" ht="55.5" customHeight="1" x14ac:dyDescent="0.25">
      <c r="A37" s="393"/>
      <c r="B37" s="307"/>
      <c r="C37" s="309"/>
      <c r="D37" s="309"/>
      <c r="E37" s="309"/>
      <c r="F37" s="312"/>
      <c r="G37" s="282"/>
      <c r="H37" s="282"/>
      <c r="I37" s="282"/>
      <c r="J37" s="282"/>
      <c r="K37" s="282"/>
      <c r="L37" s="282"/>
      <c r="M37" s="282"/>
      <c r="N37" s="282"/>
      <c r="O37" s="107" t="e">
        <f>IF('FT-Mapa de riesgos'!#REF!="","",'FT-Mapa de riesgos'!#REF!)</f>
        <v>#REF!</v>
      </c>
      <c r="P37" s="76" t="e">
        <f>+IF('FT-Mapa de riesgos'!#REF!="","",'FT-Mapa de riesgos'!#REF!)</f>
        <v>#REF!</v>
      </c>
      <c r="Q37" s="30" t="s">
        <v>101</v>
      </c>
      <c r="R37" s="30" t="e">
        <f>+IF('FT-Mapa de riesgos'!#REF!="","",'FT-Mapa de riesgos'!#REF!)</f>
        <v>#REF!</v>
      </c>
      <c r="S37" s="30" t="e">
        <f>+'FT-Mapa de riesgos'!#REF!</f>
        <v>#REF!</v>
      </c>
      <c r="T37" s="30" t="e">
        <f>+'FT-Mapa de riesgos'!#REF!</f>
        <v>#REF!</v>
      </c>
      <c r="U37" s="30" t="e">
        <f t="shared" si="2"/>
        <v>#REF!</v>
      </c>
      <c r="V37" s="100" t="e">
        <f t="shared" si="3"/>
        <v>#REF!</v>
      </c>
      <c r="W37" s="34" t="e">
        <f t="shared" si="15"/>
        <v>#REF!</v>
      </c>
      <c r="X37" s="135" t="e">
        <f t="shared" si="15"/>
        <v>#REF!</v>
      </c>
      <c r="Y37" s="133" t="str">
        <f t="shared" si="4"/>
        <v xml:space="preserve"> </v>
      </c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</row>
    <row r="38" spans="1:82" s="1" customFormat="1" ht="55.5" customHeight="1" x14ac:dyDescent="0.25">
      <c r="A38" s="393"/>
      <c r="B38" s="307"/>
      <c r="C38" s="309"/>
      <c r="D38" s="309"/>
      <c r="E38" s="309"/>
      <c r="F38" s="315"/>
      <c r="G38" s="282"/>
      <c r="H38" s="282"/>
      <c r="I38" s="282"/>
      <c r="J38" s="282"/>
      <c r="K38" s="282"/>
      <c r="L38" s="282"/>
      <c r="M38" s="282"/>
      <c r="N38" s="282"/>
      <c r="O38" s="107" t="e">
        <f>IF('FT-Mapa de riesgos'!#REF!="","",'FT-Mapa de riesgos'!#REF!)</f>
        <v>#REF!</v>
      </c>
      <c r="P38" s="76" t="e">
        <f>+IF('FT-Mapa de riesgos'!#REF!="","",'FT-Mapa de riesgos'!#REF!)</f>
        <v>#REF!</v>
      </c>
      <c r="Q38" s="30" t="s">
        <v>101</v>
      </c>
      <c r="R38" s="30" t="e">
        <f>+IF('FT-Mapa de riesgos'!#REF!="","",'FT-Mapa de riesgos'!#REF!)</f>
        <v>#REF!</v>
      </c>
      <c r="S38" s="30" t="e">
        <f>+'FT-Mapa de riesgos'!#REF!</f>
        <v>#REF!</v>
      </c>
      <c r="T38" s="30" t="e">
        <f>+'FT-Mapa de riesgos'!#REF!</f>
        <v>#REF!</v>
      </c>
      <c r="U38" s="30" t="e">
        <f t="shared" si="2"/>
        <v>#REF!</v>
      </c>
      <c r="V38" s="100" t="e">
        <f t="shared" si="3"/>
        <v>#REF!</v>
      </c>
      <c r="W38" s="34" t="e">
        <f t="shared" si="15"/>
        <v>#REF!</v>
      </c>
      <c r="X38" s="135" t="e">
        <f t="shared" si="15"/>
        <v>#REF!</v>
      </c>
      <c r="Y38" s="133" t="str">
        <f t="shared" si="4"/>
        <v xml:space="preserve"> </v>
      </c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</row>
    <row r="39" spans="1:82" s="1" customFormat="1" ht="55.5" customHeight="1" x14ac:dyDescent="0.25">
      <c r="A39" s="393"/>
      <c r="B39" s="306" t="str">
        <f>+IF($A$43=$X$9,'FT-Mapa de riesgos'!#REF!,"")</f>
        <v/>
      </c>
      <c r="C39" s="309" t="str">
        <f>+IF(B39=10,'FT-Mapa de riesgos'!#REF!,"")</f>
        <v/>
      </c>
      <c r="D39" s="309" t="str">
        <f t="shared" ref="D39" si="20">+IF(B39=1,1,"NA")</f>
        <v>NA</v>
      </c>
      <c r="E39" s="309" t="str">
        <f>+IF(B39=10,'FT-Mapa de riesgos'!#REF!,"")</f>
        <v/>
      </c>
      <c r="F39" s="311"/>
      <c r="G39" s="282" t="str">
        <f t="shared" ref="G39" si="21">IFERROR(IF($F39="","No",IF($F39="No","No"," "))," ")</f>
        <v>No</v>
      </c>
      <c r="H39" s="282" t="str">
        <f t="shared" si="5"/>
        <v>No</v>
      </c>
      <c r="I39" s="282" t="str">
        <f t="shared" si="5"/>
        <v>No</v>
      </c>
      <c r="J39" s="282" t="str">
        <f t="shared" si="5"/>
        <v>No</v>
      </c>
      <c r="K39" s="282" t="str">
        <f t="shared" si="5"/>
        <v>No</v>
      </c>
      <c r="L39" s="282" t="str">
        <f t="shared" si="5"/>
        <v>No</v>
      </c>
      <c r="M39" s="282" t="str">
        <f t="shared" si="5"/>
        <v>No</v>
      </c>
      <c r="N39" s="282" t="str">
        <f t="shared" si="5"/>
        <v>No</v>
      </c>
      <c r="O39" s="107" t="e">
        <f>IF('FT-Mapa de riesgos'!#REF!="","",'FT-Mapa de riesgos'!#REF!)</f>
        <v>#REF!</v>
      </c>
      <c r="P39" s="76" t="e">
        <f>+IF('FT-Mapa de riesgos'!#REF!="","",'FT-Mapa de riesgos'!#REF!)</f>
        <v>#REF!</v>
      </c>
      <c r="Q39" s="30" t="s">
        <v>101</v>
      </c>
      <c r="R39" s="30" t="e">
        <f>+IF('FT-Mapa de riesgos'!#REF!="","",'FT-Mapa de riesgos'!#REF!)</f>
        <v>#REF!</v>
      </c>
      <c r="S39" s="30" t="e">
        <f>+'FT-Mapa de riesgos'!#REF!</f>
        <v>#REF!</v>
      </c>
      <c r="T39" s="30" t="e">
        <f>+'FT-Mapa de riesgos'!#REF!</f>
        <v>#REF!</v>
      </c>
      <c r="U39" s="30" t="e">
        <f t="shared" si="2"/>
        <v>#REF!</v>
      </c>
      <c r="V39" s="100" t="e">
        <f t="shared" si="3"/>
        <v>#REF!</v>
      </c>
      <c r="W39" s="34" t="e">
        <f t="shared" si="15"/>
        <v>#REF!</v>
      </c>
      <c r="X39" s="135" t="e">
        <f t="shared" si="15"/>
        <v>#REF!</v>
      </c>
      <c r="Y39" s="133" t="str">
        <f t="shared" si="4"/>
        <v xml:space="preserve"> </v>
      </c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</row>
    <row r="40" spans="1:82" s="1" customFormat="1" ht="55.5" customHeight="1" x14ac:dyDescent="0.25">
      <c r="A40" s="393"/>
      <c r="B40" s="307"/>
      <c r="C40" s="309"/>
      <c r="D40" s="309"/>
      <c r="E40" s="309"/>
      <c r="F40" s="312"/>
      <c r="G40" s="282"/>
      <c r="H40" s="282"/>
      <c r="I40" s="282"/>
      <c r="J40" s="282"/>
      <c r="K40" s="282"/>
      <c r="L40" s="282"/>
      <c r="M40" s="282"/>
      <c r="N40" s="282"/>
      <c r="O40" s="107" t="e">
        <f>IF('FT-Mapa de riesgos'!#REF!="","",'FT-Mapa de riesgos'!#REF!)</f>
        <v>#REF!</v>
      </c>
      <c r="P40" s="76" t="e">
        <f>+IF('FT-Mapa de riesgos'!#REF!="","",'FT-Mapa de riesgos'!#REF!)</f>
        <v>#REF!</v>
      </c>
      <c r="Q40" s="30" t="s">
        <v>101</v>
      </c>
      <c r="R40" s="30" t="e">
        <f>+IF('FT-Mapa de riesgos'!#REF!="","",'FT-Mapa de riesgos'!#REF!)</f>
        <v>#REF!</v>
      </c>
      <c r="S40" s="30" t="e">
        <f>+'FT-Mapa de riesgos'!#REF!</f>
        <v>#REF!</v>
      </c>
      <c r="T40" s="30" t="e">
        <f>+'FT-Mapa de riesgos'!#REF!</f>
        <v>#REF!</v>
      </c>
      <c r="U40" s="30" t="e">
        <f t="shared" si="2"/>
        <v>#REF!</v>
      </c>
      <c r="V40" s="100" t="e">
        <f t="shared" si="3"/>
        <v>#REF!</v>
      </c>
      <c r="W40" s="34" t="e">
        <f t="shared" si="15"/>
        <v>#REF!</v>
      </c>
      <c r="X40" s="135" t="e">
        <f t="shared" si="15"/>
        <v>#REF!</v>
      </c>
      <c r="Y40" s="133" t="str">
        <f t="shared" si="4"/>
        <v xml:space="preserve"> </v>
      </c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</row>
    <row r="41" spans="1:82" s="1" customFormat="1" ht="55.5" customHeight="1" thickBot="1" x14ac:dyDescent="0.3">
      <c r="A41" s="394"/>
      <c r="B41" s="308"/>
      <c r="C41" s="310"/>
      <c r="D41" s="310"/>
      <c r="E41" s="310"/>
      <c r="F41" s="313"/>
      <c r="G41" s="314"/>
      <c r="H41" s="314"/>
      <c r="I41" s="314"/>
      <c r="J41" s="314"/>
      <c r="K41" s="314"/>
      <c r="L41" s="314"/>
      <c r="M41" s="314"/>
      <c r="N41" s="314"/>
      <c r="O41" s="108" t="e">
        <f>IF('FT-Mapa de riesgos'!#REF!="","",'FT-Mapa de riesgos'!#REF!)</f>
        <v>#REF!</v>
      </c>
      <c r="P41" s="77" t="e">
        <f>+IF('FT-Mapa de riesgos'!#REF!="","",'FT-Mapa de riesgos'!#REF!)</f>
        <v>#REF!</v>
      </c>
      <c r="Q41" s="74" t="s">
        <v>101</v>
      </c>
      <c r="R41" s="74" t="e">
        <f>+IF('FT-Mapa de riesgos'!#REF!="","",'FT-Mapa de riesgos'!#REF!)</f>
        <v>#REF!</v>
      </c>
      <c r="S41" s="74" t="e">
        <f>+'FT-Mapa de riesgos'!#REF!</f>
        <v>#REF!</v>
      </c>
      <c r="T41" s="74" t="e">
        <f>+'FT-Mapa de riesgos'!#REF!</f>
        <v>#REF!</v>
      </c>
      <c r="U41" s="74" t="e">
        <f t="shared" si="2"/>
        <v>#REF!</v>
      </c>
      <c r="V41" s="99" t="e">
        <f t="shared" si="3"/>
        <v>#REF!</v>
      </c>
      <c r="W41" s="73" t="e">
        <f t="shared" si="15"/>
        <v>#REF!</v>
      </c>
      <c r="X41" s="136" t="e">
        <f t="shared" si="15"/>
        <v>#REF!</v>
      </c>
      <c r="Y41" s="133" t="str">
        <f t="shared" si="4"/>
        <v xml:space="preserve"> </v>
      </c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</row>
    <row r="42" spans="1:82" s="1" customFormat="1" ht="42" customHeight="1" x14ac:dyDescent="0.25">
      <c r="A42" s="131"/>
      <c r="B42" s="35"/>
      <c r="C42" s="36"/>
      <c r="D42" s="36"/>
      <c r="E42" s="36"/>
      <c r="F42" s="36"/>
      <c r="G42" s="37"/>
      <c r="H42" s="37"/>
      <c r="I42" s="37"/>
      <c r="J42" s="37"/>
      <c r="K42" s="37"/>
      <c r="L42" s="37"/>
      <c r="M42" s="37"/>
      <c r="N42" s="37"/>
      <c r="O42" s="119"/>
      <c r="P42" s="120"/>
      <c r="Q42" s="39"/>
      <c r="R42" s="39"/>
      <c r="S42" s="39"/>
      <c r="T42" s="39"/>
      <c r="U42" s="39"/>
      <c r="V42" s="36"/>
      <c r="W42" s="37"/>
      <c r="X42" s="37"/>
      <c r="Y42" s="3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</row>
    <row r="43" spans="1:82" s="128" customFormat="1" ht="19.5" hidden="1" x14ac:dyDescent="0.3">
      <c r="A43" s="132" t="str">
        <f>+IF(A12="","",MONTH(A12))</f>
        <v/>
      </c>
      <c r="B43" s="121"/>
      <c r="C43" s="122"/>
      <c r="D43" s="122">
        <f>+COUNTIF(D12:D41,1)</f>
        <v>0</v>
      </c>
      <c r="E43" s="122" t="e">
        <f>1-(F43/D43)</f>
        <v>#DIV/0!</v>
      </c>
      <c r="F43" s="122">
        <f>+COUNTIF(F12:F41,"Si")</f>
        <v>0</v>
      </c>
      <c r="G43" s="123"/>
      <c r="H43" s="123"/>
      <c r="I43" s="123"/>
      <c r="J43" s="123"/>
      <c r="K43" s="124"/>
      <c r="L43" s="124"/>
      <c r="M43" s="124"/>
      <c r="N43" s="124"/>
      <c r="O43" s="124"/>
      <c r="P43" s="124"/>
      <c r="Q43" s="125"/>
      <c r="R43" s="125"/>
      <c r="S43" s="125"/>
      <c r="T43" s="125"/>
      <c r="U43" s="125"/>
      <c r="V43" s="122"/>
      <c r="W43" s="123"/>
      <c r="X43" s="123"/>
      <c r="Y43" s="126"/>
      <c r="Z43" s="127"/>
      <c r="AA43" s="127"/>
      <c r="AB43" s="127"/>
      <c r="AC43" s="127"/>
      <c r="AD43" s="127"/>
      <c r="AE43" s="127"/>
      <c r="AF43" s="127"/>
      <c r="AG43" s="127"/>
      <c r="AH43" s="127"/>
      <c r="AI43" s="127"/>
      <c r="AJ43" s="127"/>
      <c r="AK43" s="127"/>
      <c r="AL43" s="127"/>
      <c r="AM43" s="127"/>
      <c r="AN43" s="127"/>
      <c r="AO43" s="127"/>
      <c r="AP43" s="127"/>
      <c r="AQ43" s="127"/>
      <c r="AR43" s="127"/>
      <c r="AS43" s="127"/>
      <c r="AT43" s="127"/>
      <c r="AU43" s="127"/>
      <c r="AV43" s="127"/>
      <c r="AW43" s="127"/>
      <c r="AX43" s="127"/>
      <c r="AY43" s="127"/>
      <c r="AZ43" s="127"/>
      <c r="BA43" s="127"/>
      <c r="BB43" s="127"/>
      <c r="BC43" s="127"/>
      <c r="BD43" s="127"/>
      <c r="BE43" s="127"/>
      <c r="BF43" s="127"/>
      <c r="BG43" s="127"/>
      <c r="BH43" s="127"/>
      <c r="BI43" s="127"/>
      <c r="BJ43" s="127"/>
      <c r="BK43" s="127"/>
      <c r="BL43" s="127"/>
      <c r="BM43" s="127"/>
      <c r="BN43" s="127"/>
      <c r="BO43" s="127"/>
      <c r="BP43" s="127"/>
      <c r="BQ43" s="127"/>
      <c r="BR43" s="127"/>
      <c r="BS43" s="127"/>
      <c r="BT43" s="127"/>
      <c r="BU43" s="127"/>
      <c r="BV43" s="127"/>
      <c r="BW43" s="127"/>
      <c r="BX43" s="127"/>
      <c r="BY43" s="127"/>
      <c r="BZ43" s="127"/>
      <c r="CA43" s="127"/>
      <c r="CB43" s="127"/>
      <c r="CC43" s="127"/>
      <c r="CD43" s="127"/>
    </row>
    <row r="44" spans="1:82" s="1" customFormat="1" ht="42" customHeight="1" thickBot="1" x14ac:dyDescent="0.35">
      <c r="A44" s="118"/>
      <c r="B44" s="35"/>
      <c r="C44" s="36"/>
      <c r="D44" s="36"/>
      <c r="E44" s="36"/>
      <c r="F44" s="36"/>
      <c r="G44" s="37"/>
      <c r="H44" s="37"/>
      <c r="I44" s="37"/>
      <c r="J44" s="37"/>
      <c r="K44" s="38"/>
      <c r="L44" s="38"/>
      <c r="M44" s="38"/>
      <c r="N44" s="38"/>
      <c r="O44" s="38"/>
      <c r="P44" s="38"/>
      <c r="Q44" s="39"/>
      <c r="R44" s="39"/>
      <c r="S44" s="39"/>
      <c r="T44" s="39"/>
      <c r="U44" s="39"/>
      <c r="V44" s="36"/>
      <c r="W44" s="37"/>
      <c r="X44" s="37"/>
      <c r="Y44" s="40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</row>
    <row r="45" spans="1:82" s="1" customFormat="1" ht="33.75" customHeight="1" thickBot="1" x14ac:dyDescent="0.3">
      <c r="A45" s="290" t="s">
        <v>63</v>
      </c>
      <c r="B45" s="291"/>
      <c r="C45" s="291"/>
      <c r="D45" s="291"/>
      <c r="E45" s="291"/>
      <c r="F45" s="291"/>
      <c r="G45" s="291"/>
      <c r="H45" s="291"/>
      <c r="I45" s="291"/>
      <c r="J45" s="291"/>
      <c r="K45" s="291"/>
      <c r="L45" s="291"/>
      <c r="M45" s="291"/>
      <c r="N45" s="291"/>
      <c r="O45" s="291"/>
      <c r="P45" s="291"/>
      <c r="Q45" s="291"/>
      <c r="R45" s="291"/>
      <c r="S45" s="291"/>
      <c r="T45" s="291"/>
      <c r="U45" s="291"/>
      <c r="V45" s="291"/>
      <c r="W45" s="291"/>
      <c r="X45" s="67">
        <v>9</v>
      </c>
      <c r="Y45" s="64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</row>
    <row r="46" spans="1:82" s="1" customFormat="1" ht="63" customHeight="1" thickBot="1" x14ac:dyDescent="0.3">
      <c r="A46" s="372" t="s">
        <v>135</v>
      </c>
      <c r="B46" s="291" t="s">
        <v>12</v>
      </c>
      <c r="C46" s="291"/>
      <c r="D46" s="291"/>
      <c r="E46" s="292"/>
      <c r="F46" s="372" t="s">
        <v>49</v>
      </c>
      <c r="G46" s="290" t="s">
        <v>60</v>
      </c>
      <c r="H46" s="291"/>
      <c r="I46" s="291"/>
      <c r="J46" s="291"/>
      <c r="K46" s="291"/>
      <c r="L46" s="291"/>
      <c r="M46" s="291"/>
      <c r="N46" s="292"/>
      <c r="O46" s="69"/>
      <c r="P46" s="69"/>
      <c r="Q46" s="291"/>
      <c r="R46" s="291"/>
      <c r="S46" s="291"/>
      <c r="T46" s="291"/>
      <c r="U46" s="291"/>
      <c r="V46" s="291"/>
      <c r="W46" s="291"/>
      <c r="X46" s="291"/>
      <c r="Y46" s="292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7"/>
      <c r="CB46" s="17"/>
      <c r="CC46" s="17"/>
      <c r="CD46" s="17"/>
    </row>
    <row r="47" spans="1:82" s="1" customFormat="1" ht="174" customHeight="1" thickBot="1" x14ac:dyDescent="0.3">
      <c r="A47" s="373"/>
      <c r="B47" s="27" t="str">
        <f>+B11</f>
        <v>No</v>
      </c>
      <c r="C47" s="27" t="s">
        <v>44</v>
      </c>
      <c r="D47" s="27"/>
      <c r="E47" s="27" t="s">
        <v>45</v>
      </c>
      <c r="F47" s="373"/>
      <c r="G47" s="31" t="s">
        <v>80</v>
      </c>
      <c r="H47" s="31" t="s">
        <v>83</v>
      </c>
      <c r="I47" s="87"/>
      <c r="J47" s="87"/>
      <c r="K47" s="31" t="s">
        <v>97</v>
      </c>
      <c r="L47" s="31" t="s">
        <v>47</v>
      </c>
      <c r="M47" s="31" t="s">
        <v>48</v>
      </c>
      <c r="N47" s="31" t="s">
        <v>59</v>
      </c>
      <c r="O47" s="71"/>
      <c r="P47" s="71"/>
      <c r="Q47" s="27" t="s">
        <v>100</v>
      </c>
      <c r="R47" s="290" t="s">
        <v>98</v>
      </c>
      <c r="S47" s="291"/>
      <c r="T47" s="292"/>
      <c r="U47" s="27"/>
      <c r="V47" s="27" t="s">
        <v>92</v>
      </c>
      <c r="W47" s="27" t="s">
        <v>96</v>
      </c>
      <c r="X47" s="27" t="s">
        <v>95</v>
      </c>
      <c r="Y47" s="27" t="s">
        <v>46</v>
      </c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7"/>
      <c r="CB47" s="17"/>
      <c r="CC47" s="17"/>
      <c r="CD47" s="17"/>
    </row>
    <row r="48" spans="1:82" s="1" customFormat="1" ht="42.75" customHeight="1" x14ac:dyDescent="0.25">
      <c r="A48" s="296"/>
      <c r="B48" s="371" t="str">
        <f>+IF($A$79=$X$45,'FT-Mapa de riesgos'!#REF!,"")</f>
        <v/>
      </c>
      <c r="C48" s="360" t="str">
        <f>+IF(B48=1,'FT-Mapa de riesgos'!#REF!,"")</f>
        <v/>
      </c>
      <c r="D48" s="365" t="str">
        <f>+IF(B48=1,1,"NA")</f>
        <v>NA</v>
      </c>
      <c r="E48" s="360" t="str">
        <f>+IF(B48=1,'FT-Mapa de riesgos'!#REF!,"")</f>
        <v/>
      </c>
      <c r="F48" s="360"/>
      <c r="G48" s="305" t="str">
        <f>IF($F48="","No",IF($F48="No","No"," "))</f>
        <v>No</v>
      </c>
      <c r="H48" s="305" t="str">
        <f t="shared" ref="H48:N48" si="22">IF($F48="","No",IF($F48="No","No"," "))</f>
        <v>No</v>
      </c>
      <c r="I48" s="305" t="str">
        <f t="shared" si="22"/>
        <v>No</v>
      </c>
      <c r="J48" s="305" t="str">
        <f t="shared" si="22"/>
        <v>No</v>
      </c>
      <c r="K48" s="305" t="str">
        <f t="shared" si="22"/>
        <v>No</v>
      </c>
      <c r="L48" s="305" t="str">
        <f t="shared" si="22"/>
        <v>No</v>
      </c>
      <c r="M48" s="305" t="str">
        <f t="shared" si="22"/>
        <v>No</v>
      </c>
      <c r="N48" s="305" t="str">
        <f t="shared" si="22"/>
        <v>No</v>
      </c>
      <c r="O48" s="144" t="e">
        <f t="shared" ref="O48:P77" si="23">+O12</f>
        <v>#REF!</v>
      </c>
      <c r="P48" s="145" t="e">
        <f t="shared" si="23"/>
        <v>#REF!</v>
      </c>
      <c r="Q48" s="146" t="s">
        <v>102</v>
      </c>
      <c r="R48" s="146" t="e">
        <f t="shared" ref="R48:R77" si="24">+R12</f>
        <v>#REF!</v>
      </c>
      <c r="S48" s="146" t="e">
        <f>+'FT-Mapa de riesgos'!#REF!</f>
        <v>#REF!</v>
      </c>
      <c r="T48" s="146" t="e">
        <f>+'FT-Mapa de riesgos'!#REF!</f>
        <v>#REF!</v>
      </c>
      <c r="U48" s="146" t="e">
        <f>IF(OR(Q48=R48,Q48=S48,Q48=T48),1,IF(R48="Enero-Diciembre",1,0))</f>
        <v>#REF!</v>
      </c>
      <c r="V48" s="146" t="e">
        <f>+IF(U48=1,"Si","No")</f>
        <v>#REF!</v>
      </c>
      <c r="W48" s="144" t="e">
        <f t="shared" ref="W48:X50" si="25">IF($V48="","No",IF($V48="No","No"," "))</f>
        <v>#REF!</v>
      </c>
      <c r="X48" s="147" t="e">
        <f t="shared" si="25"/>
        <v>#REF!</v>
      </c>
      <c r="Y48" s="143" t="str">
        <f>+IFERROR((X48/W48)," ")</f>
        <v xml:space="preserve"> </v>
      </c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7"/>
      <c r="CB48" s="17"/>
      <c r="CC48" s="17"/>
      <c r="CD48" s="17"/>
    </row>
    <row r="49" spans="1:82" s="1" customFormat="1" ht="42.75" customHeight="1" x14ac:dyDescent="0.25">
      <c r="A49" s="369"/>
      <c r="B49" s="361"/>
      <c r="C49" s="303"/>
      <c r="D49" s="364"/>
      <c r="E49" s="303"/>
      <c r="F49" s="303"/>
      <c r="G49" s="288"/>
      <c r="H49" s="288"/>
      <c r="I49" s="288"/>
      <c r="J49" s="288"/>
      <c r="K49" s="288"/>
      <c r="L49" s="288"/>
      <c r="M49" s="288"/>
      <c r="N49" s="288"/>
      <c r="O49" s="96" t="e">
        <f t="shared" si="23"/>
        <v>#REF!</v>
      </c>
      <c r="P49" s="78" t="e">
        <f t="shared" si="23"/>
        <v>#REF!</v>
      </c>
      <c r="Q49" s="97" t="s">
        <v>102</v>
      </c>
      <c r="R49" s="97" t="e">
        <f t="shared" si="24"/>
        <v>#REF!</v>
      </c>
      <c r="S49" s="97" t="e">
        <f>+'FT-Mapa de riesgos'!#REF!</f>
        <v>#REF!</v>
      </c>
      <c r="T49" s="97" t="e">
        <f>+'FT-Mapa de riesgos'!#REF!</f>
        <v>#REF!</v>
      </c>
      <c r="U49" s="97" t="e">
        <f t="shared" ref="U49:U77" si="26">IF(OR(Q49=R49,Q49=S49,Q49=T49),1,IF(R49="Enero-Diciembre",1,0))</f>
        <v>#REF!</v>
      </c>
      <c r="V49" s="97" t="e">
        <f t="shared" ref="V49:V77" si="27">+IF(U49=1,"Si","No")</f>
        <v>#REF!</v>
      </c>
      <c r="W49" s="96" t="e">
        <f t="shared" si="25"/>
        <v>#REF!</v>
      </c>
      <c r="X49" s="148" t="e">
        <f t="shared" si="25"/>
        <v>#REF!</v>
      </c>
      <c r="Y49" s="143" t="str">
        <f t="shared" ref="Y49:Y77" si="28">+IFERROR((X49/W49)," ")</f>
        <v xml:space="preserve"> </v>
      </c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</row>
    <row r="50" spans="1:82" s="1" customFormat="1" ht="42.75" customHeight="1" thickBot="1" x14ac:dyDescent="0.3">
      <c r="A50" s="369"/>
      <c r="B50" s="362"/>
      <c r="C50" s="303"/>
      <c r="D50" s="302"/>
      <c r="E50" s="303"/>
      <c r="F50" s="303"/>
      <c r="G50" s="288"/>
      <c r="H50" s="288"/>
      <c r="I50" s="288"/>
      <c r="J50" s="288"/>
      <c r="K50" s="288"/>
      <c r="L50" s="288"/>
      <c r="M50" s="288"/>
      <c r="N50" s="288"/>
      <c r="O50" s="96" t="e">
        <f t="shared" si="23"/>
        <v>#REF!</v>
      </c>
      <c r="P50" s="78" t="e">
        <f t="shared" si="23"/>
        <v>#REF!</v>
      </c>
      <c r="Q50" s="97" t="s">
        <v>102</v>
      </c>
      <c r="R50" s="97" t="e">
        <f t="shared" si="24"/>
        <v>#REF!</v>
      </c>
      <c r="S50" s="97" t="e">
        <f>+'FT-Mapa de riesgos'!#REF!</f>
        <v>#REF!</v>
      </c>
      <c r="T50" s="97" t="e">
        <f>+'FT-Mapa de riesgos'!#REF!</f>
        <v>#REF!</v>
      </c>
      <c r="U50" s="97" t="e">
        <f t="shared" si="26"/>
        <v>#REF!</v>
      </c>
      <c r="V50" s="97" t="e">
        <f t="shared" si="27"/>
        <v>#REF!</v>
      </c>
      <c r="W50" s="96" t="e">
        <f t="shared" si="25"/>
        <v>#REF!</v>
      </c>
      <c r="X50" s="148" t="e">
        <f t="shared" si="25"/>
        <v>#REF!</v>
      </c>
      <c r="Y50" s="143" t="str">
        <f t="shared" si="28"/>
        <v xml:space="preserve"> </v>
      </c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</row>
    <row r="51" spans="1:82" s="1" customFormat="1" ht="42.75" customHeight="1" x14ac:dyDescent="0.25">
      <c r="A51" s="369"/>
      <c r="B51" s="361" t="str">
        <f>+IF($A$79=$X$45,'FT-Mapa de riesgos'!#REF!,"")</f>
        <v/>
      </c>
      <c r="C51" s="302" t="str">
        <f>+IF(B51=2,'FT-Mapa de riesgos'!#REF!,"")</f>
        <v/>
      </c>
      <c r="D51" s="365" t="str">
        <f t="shared" ref="D51" si="29">+IF(B51=1,1,"NA")</f>
        <v>NA</v>
      </c>
      <c r="E51" s="302" t="str">
        <f>+IF(B51=2,'FT-Mapa de riesgos'!#REF!,"")</f>
        <v/>
      </c>
      <c r="F51" s="303"/>
      <c r="G51" s="287" t="str">
        <f t="shared" ref="G51:N75" si="30">IF($F51="","No",IF($F51="No","No"," "))</f>
        <v>No</v>
      </c>
      <c r="H51" s="287" t="str">
        <f t="shared" si="30"/>
        <v>No</v>
      </c>
      <c r="I51" s="287" t="str">
        <f t="shared" si="30"/>
        <v>No</v>
      </c>
      <c r="J51" s="287" t="str">
        <f t="shared" si="30"/>
        <v>No</v>
      </c>
      <c r="K51" s="287" t="str">
        <f t="shared" si="30"/>
        <v>No</v>
      </c>
      <c r="L51" s="287" t="str">
        <f t="shared" si="30"/>
        <v>No</v>
      </c>
      <c r="M51" s="287" t="str">
        <f t="shared" si="30"/>
        <v>No</v>
      </c>
      <c r="N51" s="287" t="str">
        <f t="shared" si="30"/>
        <v>No</v>
      </c>
      <c r="O51" s="96" t="e">
        <f t="shared" si="23"/>
        <v>#REF!</v>
      </c>
      <c r="P51" s="78" t="e">
        <f t="shared" si="23"/>
        <v>#REF!</v>
      </c>
      <c r="Q51" s="97" t="s">
        <v>102</v>
      </c>
      <c r="R51" s="97" t="e">
        <f t="shared" si="24"/>
        <v>#REF!</v>
      </c>
      <c r="S51" s="97" t="e">
        <f>+'FT-Mapa de riesgos'!#REF!</f>
        <v>#REF!</v>
      </c>
      <c r="T51" s="97" t="e">
        <f>+'FT-Mapa de riesgos'!#REF!</f>
        <v>#REF!</v>
      </c>
      <c r="U51" s="97" t="e">
        <f t="shared" si="26"/>
        <v>#REF!</v>
      </c>
      <c r="V51" s="97" t="e">
        <f t="shared" si="27"/>
        <v>#REF!</v>
      </c>
      <c r="W51" s="96" t="e">
        <f t="shared" ref="W51:X77" si="31">IF($V51="","No",IF($V51="No","No"," "))</f>
        <v>#REF!</v>
      </c>
      <c r="X51" s="148" t="e">
        <f t="shared" si="31"/>
        <v>#REF!</v>
      </c>
      <c r="Y51" s="143" t="str">
        <f t="shared" si="28"/>
        <v xml:space="preserve"> </v>
      </c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7"/>
      <c r="CB51" s="17"/>
      <c r="CC51" s="17"/>
      <c r="CD51" s="17"/>
    </row>
    <row r="52" spans="1:82" s="1" customFormat="1" ht="42.75" customHeight="1" x14ac:dyDescent="0.25">
      <c r="A52" s="369"/>
      <c r="B52" s="361"/>
      <c r="C52" s="303"/>
      <c r="D52" s="364"/>
      <c r="E52" s="303"/>
      <c r="F52" s="303"/>
      <c r="G52" s="288"/>
      <c r="H52" s="288"/>
      <c r="I52" s="288"/>
      <c r="J52" s="288"/>
      <c r="K52" s="288"/>
      <c r="L52" s="288"/>
      <c r="M52" s="288"/>
      <c r="N52" s="288"/>
      <c r="O52" s="96" t="e">
        <f t="shared" si="23"/>
        <v>#REF!</v>
      </c>
      <c r="P52" s="78" t="e">
        <f t="shared" si="23"/>
        <v>#REF!</v>
      </c>
      <c r="Q52" s="97" t="s">
        <v>102</v>
      </c>
      <c r="R52" s="97" t="e">
        <f t="shared" si="24"/>
        <v>#REF!</v>
      </c>
      <c r="S52" s="97" t="e">
        <f>+'FT-Mapa de riesgos'!#REF!</f>
        <v>#REF!</v>
      </c>
      <c r="T52" s="97" t="e">
        <f>+'FT-Mapa de riesgos'!#REF!</f>
        <v>#REF!</v>
      </c>
      <c r="U52" s="97" t="e">
        <f t="shared" si="26"/>
        <v>#REF!</v>
      </c>
      <c r="V52" s="97" t="e">
        <f t="shared" si="27"/>
        <v>#REF!</v>
      </c>
      <c r="W52" s="96" t="e">
        <f t="shared" si="31"/>
        <v>#REF!</v>
      </c>
      <c r="X52" s="148" t="e">
        <f t="shared" si="31"/>
        <v>#REF!</v>
      </c>
      <c r="Y52" s="143" t="str">
        <f t="shared" si="28"/>
        <v xml:space="preserve"> </v>
      </c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7"/>
      <c r="BO52" s="17"/>
      <c r="BP52" s="17"/>
      <c r="BQ52" s="17"/>
      <c r="BR52" s="17"/>
      <c r="BS52" s="17"/>
      <c r="BT52" s="17"/>
      <c r="BU52" s="17"/>
      <c r="BV52" s="17"/>
      <c r="BW52" s="17"/>
      <c r="BX52" s="17"/>
      <c r="BY52" s="17"/>
      <c r="BZ52" s="17"/>
      <c r="CA52" s="17"/>
      <c r="CB52" s="17"/>
      <c r="CC52" s="17"/>
      <c r="CD52" s="17"/>
    </row>
    <row r="53" spans="1:82" s="1" customFormat="1" ht="42.75" customHeight="1" thickBot="1" x14ac:dyDescent="0.3">
      <c r="A53" s="369"/>
      <c r="B53" s="362"/>
      <c r="C53" s="303"/>
      <c r="D53" s="302"/>
      <c r="E53" s="303"/>
      <c r="F53" s="303"/>
      <c r="G53" s="288"/>
      <c r="H53" s="288"/>
      <c r="I53" s="288"/>
      <c r="J53" s="288"/>
      <c r="K53" s="288"/>
      <c r="L53" s="288"/>
      <c r="M53" s="288"/>
      <c r="N53" s="288"/>
      <c r="O53" s="96" t="e">
        <f t="shared" si="23"/>
        <v>#REF!</v>
      </c>
      <c r="P53" s="78" t="e">
        <f t="shared" si="23"/>
        <v>#REF!</v>
      </c>
      <c r="Q53" s="97" t="s">
        <v>102</v>
      </c>
      <c r="R53" s="97" t="e">
        <f t="shared" si="24"/>
        <v>#REF!</v>
      </c>
      <c r="S53" s="97" t="e">
        <f>+'FT-Mapa de riesgos'!#REF!</f>
        <v>#REF!</v>
      </c>
      <c r="T53" s="97" t="e">
        <f>+'FT-Mapa de riesgos'!#REF!</f>
        <v>#REF!</v>
      </c>
      <c r="U53" s="97" t="e">
        <f t="shared" si="26"/>
        <v>#REF!</v>
      </c>
      <c r="V53" s="97" t="e">
        <f t="shared" si="27"/>
        <v>#REF!</v>
      </c>
      <c r="W53" s="96" t="e">
        <f t="shared" si="31"/>
        <v>#REF!</v>
      </c>
      <c r="X53" s="148" t="e">
        <f t="shared" si="31"/>
        <v>#REF!</v>
      </c>
      <c r="Y53" s="143" t="str">
        <f t="shared" si="28"/>
        <v xml:space="preserve"> </v>
      </c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</row>
    <row r="54" spans="1:82" s="1" customFormat="1" ht="19.5" x14ac:dyDescent="0.25">
      <c r="A54" s="369"/>
      <c r="B54" s="361" t="str">
        <f>+IF($A$79=$X$45,'FT-Mapa de riesgos'!#REF!,"")</f>
        <v/>
      </c>
      <c r="C54" s="302" t="str">
        <f>+IF(B54=3,'FT-Mapa de riesgos'!#REF!,"")</f>
        <v/>
      </c>
      <c r="D54" s="365" t="str">
        <f t="shared" ref="D54" si="32">+IF(B54=1,1,"NA")</f>
        <v>NA</v>
      </c>
      <c r="E54" s="302" t="str">
        <f>+IF(B54=3,'FT-Mapa de riesgos'!#REF!,"")</f>
        <v/>
      </c>
      <c r="F54" s="303"/>
      <c r="G54" s="287" t="str">
        <f t="shared" ref="G54" si="33">IF($F54="","No",IF($F54="No","No"," "))</f>
        <v>No</v>
      </c>
      <c r="H54" s="287" t="str">
        <f t="shared" si="30"/>
        <v>No</v>
      </c>
      <c r="I54" s="287" t="str">
        <f t="shared" si="30"/>
        <v>No</v>
      </c>
      <c r="J54" s="287" t="str">
        <f t="shared" si="30"/>
        <v>No</v>
      </c>
      <c r="K54" s="287" t="str">
        <f t="shared" si="30"/>
        <v>No</v>
      </c>
      <c r="L54" s="287" t="str">
        <f t="shared" si="30"/>
        <v>No</v>
      </c>
      <c r="M54" s="287" t="str">
        <f t="shared" si="30"/>
        <v>No</v>
      </c>
      <c r="N54" s="287" t="str">
        <f t="shared" si="30"/>
        <v>No</v>
      </c>
      <c r="O54" s="96" t="e">
        <f t="shared" si="23"/>
        <v>#REF!</v>
      </c>
      <c r="P54" s="78" t="e">
        <f t="shared" si="23"/>
        <v>#REF!</v>
      </c>
      <c r="Q54" s="97" t="s">
        <v>102</v>
      </c>
      <c r="R54" s="97" t="e">
        <f t="shared" si="24"/>
        <v>#REF!</v>
      </c>
      <c r="S54" s="97" t="e">
        <f>+'FT-Mapa de riesgos'!#REF!</f>
        <v>#REF!</v>
      </c>
      <c r="T54" s="97" t="e">
        <f>+'FT-Mapa de riesgos'!#REF!</f>
        <v>#REF!</v>
      </c>
      <c r="U54" s="97" t="e">
        <f t="shared" si="26"/>
        <v>#REF!</v>
      </c>
      <c r="V54" s="97" t="e">
        <f t="shared" si="27"/>
        <v>#REF!</v>
      </c>
      <c r="W54" s="96" t="e">
        <f t="shared" si="31"/>
        <v>#REF!</v>
      </c>
      <c r="X54" s="148" t="e">
        <f t="shared" si="31"/>
        <v>#REF!</v>
      </c>
      <c r="Y54" s="143" t="str">
        <f t="shared" si="28"/>
        <v xml:space="preserve"> </v>
      </c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  <c r="BP54" s="17"/>
      <c r="BQ54" s="17"/>
      <c r="BR54" s="17"/>
      <c r="BS54" s="17"/>
      <c r="BT54" s="17"/>
      <c r="BU54" s="17"/>
      <c r="BV54" s="17"/>
      <c r="BW54" s="17"/>
      <c r="BX54" s="17"/>
      <c r="BY54" s="17"/>
      <c r="BZ54" s="17"/>
      <c r="CA54" s="17"/>
      <c r="CB54" s="17"/>
      <c r="CC54" s="17"/>
      <c r="CD54" s="17"/>
    </row>
    <row r="55" spans="1:82" s="1" customFormat="1" ht="42.75" customHeight="1" x14ac:dyDescent="0.25">
      <c r="A55" s="369"/>
      <c r="B55" s="361"/>
      <c r="C55" s="303"/>
      <c r="D55" s="364"/>
      <c r="E55" s="303"/>
      <c r="F55" s="303"/>
      <c r="G55" s="288"/>
      <c r="H55" s="288"/>
      <c r="I55" s="288"/>
      <c r="J55" s="288"/>
      <c r="K55" s="288"/>
      <c r="L55" s="288"/>
      <c r="M55" s="288"/>
      <c r="N55" s="288"/>
      <c r="O55" s="96" t="e">
        <f t="shared" si="23"/>
        <v>#REF!</v>
      </c>
      <c r="P55" s="78" t="e">
        <f t="shared" si="23"/>
        <v>#REF!</v>
      </c>
      <c r="Q55" s="97" t="s">
        <v>102</v>
      </c>
      <c r="R55" s="97" t="e">
        <f t="shared" si="24"/>
        <v>#REF!</v>
      </c>
      <c r="S55" s="97" t="e">
        <f>+'FT-Mapa de riesgos'!#REF!</f>
        <v>#REF!</v>
      </c>
      <c r="T55" s="97" t="e">
        <f>+'FT-Mapa de riesgos'!#REF!</f>
        <v>#REF!</v>
      </c>
      <c r="U55" s="97" t="e">
        <f t="shared" si="26"/>
        <v>#REF!</v>
      </c>
      <c r="V55" s="97" t="e">
        <f t="shared" si="27"/>
        <v>#REF!</v>
      </c>
      <c r="W55" s="96" t="e">
        <f t="shared" si="31"/>
        <v>#REF!</v>
      </c>
      <c r="X55" s="148" t="e">
        <f t="shared" si="31"/>
        <v>#REF!</v>
      </c>
      <c r="Y55" s="143" t="str">
        <f t="shared" si="28"/>
        <v xml:space="preserve"> </v>
      </c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7"/>
      <c r="BQ55" s="17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</row>
    <row r="56" spans="1:82" s="1" customFormat="1" ht="42.75" customHeight="1" thickBot="1" x14ac:dyDescent="0.3">
      <c r="A56" s="369"/>
      <c r="B56" s="362"/>
      <c r="C56" s="303"/>
      <c r="D56" s="302"/>
      <c r="E56" s="303"/>
      <c r="F56" s="303"/>
      <c r="G56" s="288"/>
      <c r="H56" s="288"/>
      <c r="I56" s="288"/>
      <c r="J56" s="288"/>
      <c r="K56" s="288"/>
      <c r="L56" s="288"/>
      <c r="M56" s="288"/>
      <c r="N56" s="288"/>
      <c r="O56" s="96" t="e">
        <f t="shared" si="23"/>
        <v>#REF!</v>
      </c>
      <c r="P56" s="78" t="e">
        <f t="shared" si="23"/>
        <v>#REF!</v>
      </c>
      <c r="Q56" s="97" t="s">
        <v>102</v>
      </c>
      <c r="R56" s="97" t="e">
        <f t="shared" si="24"/>
        <v>#REF!</v>
      </c>
      <c r="S56" s="97" t="e">
        <f>+'FT-Mapa de riesgos'!#REF!</f>
        <v>#REF!</v>
      </c>
      <c r="T56" s="97" t="e">
        <f>+'FT-Mapa de riesgos'!#REF!</f>
        <v>#REF!</v>
      </c>
      <c r="U56" s="97" t="e">
        <f t="shared" si="26"/>
        <v>#REF!</v>
      </c>
      <c r="V56" s="97" t="e">
        <f t="shared" si="27"/>
        <v>#REF!</v>
      </c>
      <c r="W56" s="96" t="e">
        <f t="shared" si="31"/>
        <v>#REF!</v>
      </c>
      <c r="X56" s="148" t="e">
        <f t="shared" si="31"/>
        <v>#REF!</v>
      </c>
      <c r="Y56" s="143" t="str">
        <f t="shared" si="28"/>
        <v xml:space="preserve"> </v>
      </c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</row>
    <row r="57" spans="1:82" s="1" customFormat="1" ht="42.75" customHeight="1" x14ac:dyDescent="0.25">
      <c r="A57" s="369"/>
      <c r="B57" s="361" t="str">
        <f>+IF($A$79=$X$45,'FT-Mapa de riesgos'!#REF!,"")</f>
        <v/>
      </c>
      <c r="C57" s="302" t="str">
        <f>+IF(B57=4,'FT-Mapa de riesgos'!#REF!,"")</f>
        <v/>
      </c>
      <c r="D57" s="365" t="str">
        <f t="shared" ref="D57" si="34">+IF(B57=1,1,"NA")</f>
        <v>NA</v>
      </c>
      <c r="E57" s="302" t="str">
        <f>+IF(B57=4,'FT-Mapa de riesgos'!#REF!,"")</f>
        <v/>
      </c>
      <c r="F57" s="303"/>
      <c r="G57" s="287" t="str">
        <f t="shared" ref="G57" si="35">IF($F57="","No",IF($F57="No","No"," "))</f>
        <v>No</v>
      </c>
      <c r="H57" s="287" t="str">
        <f t="shared" si="30"/>
        <v>No</v>
      </c>
      <c r="I57" s="287" t="str">
        <f t="shared" si="30"/>
        <v>No</v>
      </c>
      <c r="J57" s="287" t="str">
        <f t="shared" si="30"/>
        <v>No</v>
      </c>
      <c r="K57" s="287" t="str">
        <f t="shared" si="30"/>
        <v>No</v>
      </c>
      <c r="L57" s="287" t="str">
        <f t="shared" si="30"/>
        <v>No</v>
      </c>
      <c r="M57" s="287" t="str">
        <f t="shared" si="30"/>
        <v>No</v>
      </c>
      <c r="N57" s="287" t="str">
        <f t="shared" si="30"/>
        <v>No</v>
      </c>
      <c r="O57" s="96" t="e">
        <f t="shared" si="23"/>
        <v>#REF!</v>
      </c>
      <c r="P57" s="78" t="e">
        <f t="shared" si="23"/>
        <v>#REF!</v>
      </c>
      <c r="Q57" s="97" t="s">
        <v>102</v>
      </c>
      <c r="R57" s="97" t="e">
        <f t="shared" si="24"/>
        <v>#REF!</v>
      </c>
      <c r="S57" s="97" t="e">
        <f>+'FT-Mapa de riesgos'!#REF!</f>
        <v>#REF!</v>
      </c>
      <c r="T57" s="97" t="e">
        <f>+'FT-Mapa de riesgos'!#REF!</f>
        <v>#REF!</v>
      </c>
      <c r="U57" s="97" t="e">
        <f t="shared" si="26"/>
        <v>#REF!</v>
      </c>
      <c r="V57" s="97" t="e">
        <f t="shared" si="27"/>
        <v>#REF!</v>
      </c>
      <c r="W57" s="96" t="e">
        <f t="shared" si="31"/>
        <v>#REF!</v>
      </c>
      <c r="X57" s="148" t="e">
        <f t="shared" si="31"/>
        <v>#REF!</v>
      </c>
      <c r="Y57" s="143" t="str">
        <f t="shared" si="28"/>
        <v xml:space="preserve"> </v>
      </c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</row>
    <row r="58" spans="1:82" s="1" customFormat="1" ht="42.75" customHeight="1" x14ac:dyDescent="0.25">
      <c r="A58" s="369"/>
      <c r="B58" s="361"/>
      <c r="C58" s="303"/>
      <c r="D58" s="364"/>
      <c r="E58" s="303"/>
      <c r="F58" s="303"/>
      <c r="G58" s="288"/>
      <c r="H58" s="288"/>
      <c r="I58" s="288"/>
      <c r="J58" s="288"/>
      <c r="K58" s="288"/>
      <c r="L58" s="288"/>
      <c r="M58" s="288"/>
      <c r="N58" s="288"/>
      <c r="O58" s="96" t="e">
        <f t="shared" si="23"/>
        <v>#REF!</v>
      </c>
      <c r="P58" s="78" t="e">
        <f t="shared" si="23"/>
        <v>#REF!</v>
      </c>
      <c r="Q58" s="97" t="s">
        <v>102</v>
      </c>
      <c r="R58" s="97" t="e">
        <f t="shared" si="24"/>
        <v>#REF!</v>
      </c>
      <c r="S58" s="97" t="e">
        <f>+'FT-Mapa de riesgos'!#REF!</f>
        <v>#REF!</v>
      </c>
      <c r="T58" s="97" t="e">
        <f>+'FT-Mapa de riesgos'!#REF!</f>
        <v>#REF!</v>
      </c>
      <c r="U58" s="97" t="e">
        <f t="shared" si="26"/>
        <v>#REF!</v>
      </c>
      <c r="V58" s="97" t="e">
        <f t="shared" si="27"/>
        <v>#REF!</v>
      </c>
      <c r="W58" s="96" t="e">
        <f t="shared" si="31"/>
        <v>#REF!</v>
      </c>
      <c r="X58" s="148" t="e">
        <f t="shared" si="31"/>
        <v>#REF!</v>
      </c>
      <c r="Y58" s="143" t="str">
        <f t="shared" si="28"/>
        <v xml:space="preserve"> </v>
      </c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</row>
    <row r="59" spans="1:82" s="1" customFormat="1" ht="42.75" customHeight="1" thickBot="1" x14ac:dyDescent="0.3">
      <c r="A59" s="369"/>
      <c r="B59" s="362"/>
      <c r="C59" s="303"/>
      <c r="D59" s="302"/>
      <c r="E59" s="303"/>
      <c r="F59" s="303"/>
      <c r="G59" s="288"/>
      <c r="H59" s="288"/>
      <c r="I59" s="288"/>
      <c r="J59" s="288"/>
      <c r="K59" s="288"/>
      <c r="L59" s="288"/>
      <c r="M59" s="288"/>
      <c r="N59" s="288"/>
      <c r="O59" s="96" t="e">
        <f t="shared" si="23"/>
        <v>#REF!</v>
      </c>
      <c r="P59" s="78" t="e">
        <f t="shared" si="23"/>
        <v>#REF!</v>
      </c>
      <c r="Q59" s="97" t="s">
        <v>102</v>
      </c>
      <c r="R59" s="97" t="e">
        <f t="shared" si="24"/>
        <v>#REF!</v>
      </c>
      <c r="S59" s="97" t="e">
        <f>+'FT-Mapa de riesgos'!#REF!</f>
        <v>#REF!</v>
      </c>
      <c r="T59" s="97" t="e">
        <f>+'FT-Mapa de riesgos'!#REF!</f>
        <v>#REF!</v>
      </c>
      <c r="U59" s="97" t="e">
        <f t="shared" si="26"/>
        <v>#REF!</v>
      </c>
      <c r="V59" s="97" t="e">
        <f t="shared" si="27"/>
        <v>#REF!</v>
      </c>
      <c r="W59" s="96" t="e">
        <f t="shared" si="31"/>
        <v>#REF!</v>
      </c>
      <c r="X59" s="148" t="e">
        <f t="shared" si="31"/>
        <v>#REF!</v>
      </c>
      <c r="Y59" s="143" t="str">
        <f t="shared" si="28"/>
        <v xml:space="preserve"> </v>
      </c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</row>
    <row r="60" spans="1:82" s="1" customFormat="1" ht="42.75" customHeight="1" x14ac:dyDescent="0.25">
      <c r="A60" s="369"/>
      <c r="B60" s="361" t="str">
        <f>+IF($A$79=$X$45,'FT-Mapa de riesgos'!#REF!,"")</f>
        <v/>
      </c>
      <c r="C60" s="302" t="str">
        <f>+IF(B60=5,'FT-Mapa de riesgos'!#REF!,"")</f>
        <v/>
      </c>
      <c r="D60" s="365" t="str">
        <f t="shared" ref="D60" si="36">+IF(B60=1,1,"NA")</f>
        <v>NA</v>
      </c>
      <c r="E60" s="302" t="str">
        <f>+IF(B60=5,'FT-Mapa de riesgos'!#REF!,"")</f>
        <v/>
      </c>
      <c r="F60" s="303"/>
      <c r="G60" s="287" t="str">
        <f t="shared" ref="G60" si="37">IF($F60="","No",IF($F60="No","No"," "))</f>
        <v>No</v>
      </c>
      <c r="H60" s="287" t="str">
        <f t="shared" si="30"/>
        <v>No</v>
      </c>
      <c r="I60" s="287" t="str">
        <f t="shared" si="30"/>
        <v>No</v>
      </c>
      <c r="J60" s="287" t="str">
        <f t="shared" si="30"/>
        <v>No</v>
      </c>
      <c r="K60" s="287" t="str">
        <f t="shared" si="30"/>
        <v>No</v>
      </c>
      <c r="L60" s="287" t="str">
        <f t="shared" si="30"/>
        <v>No</v>
      </c>
      <c r="M60" s="287" t="str">
        <f t="shared" si="30"/>
        <v>No</v>
      </c>
      <c r="N60" s="287" t="str">
        <f t="shared" si="30"/>
        <v>No</v>
      </c>
      <c r="O60" s="96" t="e">
        <f t="shared" si="23"/>
        <v>#REF!</v>
      </c>
      <c r="P60" s="78" t="e">
        <f t="shared" si="23"/>
        <v>#REF!</v>
      </c>
      <c r="Q60" s="97" t="s">
        <v>102</v>
      </c>
      <c r="R60" s="97" t="e">
        <f t="shared" si="24"/>
        <v>#REF!</v>
      </c>
      <c r="S60" s="97" t="e">
        <f>+'FT-Mapa de riesgos'!#REF!</f>
        <v>#REF!</v>
      </c>
      <c r="T60" s="97" t="e">
        <f>+'FT-Mapa de riesgos'!#REF!</f>
        <v>#REF!</v>
      </c>
      <c r="U60" s="97" t="e">
        <f t="shared" si="26"/>
        <v>#REF!</v>
      </c>
      <c r="V60" s="97" t="e">
        <f t="shared" si="27"/>
        <v>#REF!</v>
      </c>
      <c r="W60" s="96" t="e">
        <f t="shared" si="31"/>
        <v>#REF!</v>
      </c>
      <c r="X60" s="148" t="e">
        <f t="shared" si="31"/>
        <v>#REF!</v>
      </c>
      <c r="Y60" s="143" t="str">
        <f t="shared" si="28"/>
        <v xml:space="preserve"> </v>
      </c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  <c r="BT60" s="17"/>
      <c r="BU60" s="17"/>
      <c r="BV60" s="17"/>
      <c r="BW60" s="17"/>
      <c r="BX60" s="17"/>
      <c r="BY60" s="17"/>
      <c r="BZ60" s="17"/>
      <c r="CA60" s="17"/>
      <c r="CB60" s="17"/>
      <c r="CC60" s="17"/>
      <c r="CD60" s="17"/>
    </row>
    <row r="61" spans="1:82" s="1" customFormat="1" ht="42.75" customHeight="1" x14ac:dyDescent="0.25">
      <c r="A61" s="369"/>
      <c r="B61" s="361"/>
      <c r="C61" s="303"/>
      <c r="D61" s="364"/>
      <c r="E61" s="303"/>
      <c r="F61" s="303"/>
      <c r="G61" s="288"/>
      <c r="H61" s="288"/>
      <c r="I61" s="288"/>
      <c r="J61" s="288"/>
      <c r="K61" s="288"/>
      <c r="L61" s="288"/>
      <c r="M61" s="288"/>
      <c r="N61" s="288"/>
      <c r="O61" s="96" t="e">
        <f t="shared" si="23"/>
        <v>#REF!</v>
      </c>
      <c r="P61" s="78" t="e">
        <f t="shared" si="23"/>
        <v>#REF!</v>
      </c>
      <c r="Q61" s="97" t="s">
        <v>102</v>
      </c>
      <c r="R61" s="97" t="e">
        <f t="shared" si="24"/>
        <v>#REF!</v>
      </c>
      <c r="S61" s="97" t="e">
        <f>+'FT-Mapa de riesgos'!#REF!</f>
        <v>#REF!</v>
      </c>
      <c r="T61" s="97" t="e">
        <f>+'FT-Mapa de riesgos'!#REF!</f>
        <v>#REF!</v>
      </c>
      <c r="U61" s="97" t="e">
        <f t="shared" si="26"/>
        <v>#REF!</v>
      </c>
      <c r="V61" s="97" t="e">
        <f t="shared" si="27"/>
        <v>#REF!</v>
      </c>
      <c r="W61" s="96" t="e">
        <f t="shared" si="31"/>
        <v>#REF!</v>
      </c>
      <c r="X61" s="148" t="e">
        <f t="shared" si="31"/>
        <v>#REF!</v>
      </c>
      <c r="Y61" s="143" t="str">
        <f t="shared" si="28"/>
        <v xml:space="preserve"> </v>
      </c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  <c r="BV61" s="17"/>
      <c r="BW61" s="17"/>
      <c r="BX61" s="17"/>
      <c r="BY61" s="17"/>
      <c r="BZ61" s="17"/>
      <c r="CA61" s="17"/>
      <c r="CB61" s="17"/>
      <c r="CC61" s="17"/>
      <c r="CD61" s="17"/>
    </row>
    <row r="62" spans="1:82" s="1" customFormat="1" ht="42.75" customHeight="1" thickBot="1" x14ac:dyDescent="0.3">
      <c r="A62" s="369"/>
      <c r="B62" s="362"/>
      <c r="C62" s="303"/>
      <c r="D62" s="302"/>
      <c r="E62" s="303"/>
      <c r="F62" s="303"/>
      <c r="G62" s="288"/>
      <c r="H62" s="288"/>
      <c r="I62" s="288"/>
      <c r="J62" s="288"/>
      <c r="K62" s="288"/>
      <c r="L62" s="288"/>
      <c r="M62" s="288"/>
      <c r="N62" s="288"/>
      <c r="O62" s="96" t="e">
        <f t="shared" si="23"/>
        <v>#REF!</v>
      </c>
      <c r="P62" s="78" t="e">
        <f t="shared" si="23"/>
        <v>#REF!</v>
      </c>
      <c r="Q62" s="97" t="s">
        <v>102</v>
      </c>
      <c r="R62" s="97" t="e">
        <f t="shared" si="24"/>
        <v>#REF!</v>
      </c>
      <c r="S62" s="97" t="e">
        <f>+'FT-Mapa de riesgos'!#REF!</f>
        <v>#REF!</v>
      </c>
      <c r="T62" s="97" t="e">
        <f>+'FT-Mapa de riesgos'!#REF!</f>
        <v>#REF!</v>
      </c>
      <c r="U62" s="97" t="e">
        <f t="shared" si="26"/>
        <v>#REF!</v>
      </c>
      <c r="V62" s="97" t="e">
        <f t="shared" si="27"/>
        <v>#REF!</v>
      </c>
      <c r="W62" s="96" t="e">
        <f t="shared" si="31"/>
        <v>#REF!</v>
      </c>
      <c r="X62" s="148" t="e">
        <f t="shared" si="31"/>
        <v>#REF!</v>
      </c>
      <c r="Y62" s="143" t="str">
        <f t="shared" si="28"/>
        <v xml:space="preserve"> </v>
      </c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7"/>
      <c r="BU62" s="17"/>
      <c r="BV62" s="17"/>
      <c r="BW62" s="17"/>
      <c r="BX62" s="17"/>
      <c r="BY62" s="17"/>
      <c r="BZ62" s="17"/>
      <c r="CA62" s="17"/>
      <c r="CB62" s="17"/>
      <c r="CC62" s="17"/>
      <c r="CD62" s="17"/>
    </row>
    <row r="63" spans="1:82" s="1" customFormat="1" ht="42.75" customHeight="1" x14ac:dyDescent="0.25">
      <c r="A63" s="369"/>
      <c r="B63" s="361" t="str">
        <f>+IF($A$79=$X$45,'FT-Mapa de riesgos'!#REF!,"")</f>
        <v/>
      </c>
      <c r="C63" s="302" t="str">
        <f>+IF(B63=6,'FT-Mapa de riesgos'!#REF!,"")</f>
        <v/>
      </c>
      <c r="D63" s="365" t="str">
        <f t="shared" ref="D63" si="38">+IF(B63=1,1,"NA")</f>
        <v>NA</v>
      </c>
      <c r="E63" s="302" t="str">
        <f>+IF(B63=6,'FT-Mapa de riesgos'!#REF!,"")</f>
        <v/>
      </c>
      <c r="F63" s="303"/>
      <c r="G63" s="287" t="str">
        <f t="shared" ref="G63" si="39">IF($F63="","No",IF($F63="No","No"," "))</f>
        <v>No</v>
      </c>
      <c r="H63" s="287" t="str">
        <f t="shared" si="30"/>
        <v>No</v>
      </c>
      <c r="I63" s="287" t="str">
        <f t="shared" si="30"/>
        <v>No</v>
      </c>
      <c r="J63" s="287" t="str">
        <f t="shared" si="30"/>
        <v>No</v>
      </c>
      <c r="K63" s="287" t="str">
        <f t="shared" si="30"/>
        <v>No</v>
      </c>
      <c r="L63" s="287" t="str">
        <f t="shared" si="30"/>
        <v>No</v>
      </c>
      <c r="M63" s="287" t="str">
        <f t="shared" si="30"/>
        <v>No</v>
      </c>
      <c r="N63" s="287" t="str">
        <f t="shared" si="30"/>
        <v>No</v>
      </c>
      <c r="O63" s="96" t="e">
        <f t="shared" si="23"/>
        <v>#REF!</v>
      </c>
      <c r="P63" s="78" t="e">
        <f t="shared" si="23"/>
        <v>#REF!</v>
      </c>
      <c r="Q63" s="97" t="s">
        <v>102</v>
      </c>
      <c r="R63" s="97" t="e">
        <f t="shared" si="24"/>
        <v>#REF!</v>
      </c>
      <c r="S63" s="97" t="e">
        <f>+'FT-Mapa de riesgos'!#REF!</f>
        <v>#REF!</v>
      </c>
      <c r="T63" s="97" t="e">
        <f>+'FT-Mapa de riesgos'!#REF!</f>
        <v>#REF!</v>
      </c>
      <c r="U63" s="97" t="e">
        <f t="shared" si="26"/>
        <v>#REF!</v>
      </c>
      <c r="V63" s="97" t="e">
        <f t="shared" si="27"/>
        <v>#REF!</v>
      </c>
      <c r="W63" s="96" t="e">
        <f t="shared" si="31"/>
        <v>#REF!</v>
      </c>
      <c r="X63" s="148" t="e">
        <f t="shared" si="31"/>
        <v>#REF!</v>
      </c>
      <c r="Y63" s="143" t="str">
        <f t="shared" si="28"/>
        <v xml:space="preserve"> </v>
      </c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/>
      <c r="CA63" s="17"/>
      <c r="CB63" s="17"/>
      <c r="CC63" s="17"/>
      <c r="CD63" s="17"/>
    </row>
    <row r="64" spans="1:82" s="1" customFormat="1" ht="42.75" customHeight="1" x14ac:dyDescent="0.25">
      <c r="A64" s="369"/>
      <c r="B64" s="361"/>
      <c r="C64" s="303"/>
      <c r="D64" s="364"/>
      <c r="E64" s="303"/>
      <c r="F64" s="303"/>
      <c r="G64" s="288"/>
      <c r="H64" s="288"/>
      <c r="I64" s="288"/>
      <c r="J64" s="288"/>
      <c r="K64" s="288"/>
      <c r="L64" s="288"/>
      <c r="M64" s="288"/>
      <c r="N64" s="288"/>
      <c r="O64" s="96" t="e">
        <f t="shared" si="23"/>
        <v>#REF!</v>
      </c>
      <c r="P64" s="78" t="e">
        <f t="shared" si="23"/>
        <v>#REF!</v>
      </c>
      <c r="Q64" s="97" t="s">
        <v>102</v>
      </c>
      <c r="R64" s="97" t="e">
        <f t="shared" si="24"/>
        <v>#REF!</v>
      </c>
      <c r="S64" s="97" t="e">
        <f>+'FT-Mapa de riesgos'!#REF!</f>
        <v>#REF!</v>
      </c>
      <c r="T64" s="97" t="e">
        <f>+'FT-Mapa de riesgos'!#REF!</f>
        <v>#REF!</v>
      </c>
      <c r="U64" s="97" t="e">
        <f t="shared" si="26"/>
        <v>#REF!</v>
      </c>
      <c r="V64" s="97" t="e">
        <f t="shared" si="27"/>
        <v>#REF!</v>
      </c>
      <c r="W64" s="96" t="e">
        <f t="shared" si="31"/>
        <v>#REF!</v>
      </c>
      <c r="X64" s="148" t="e">
        <f t="shared" si="31"/>
        <v>#REF!</v>
      </c>
      <c r="Y64" s="143" t="str">
        <f t="shared" si="28"/>
        <v xml:space="preserve"> </v>
      </c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</row>
    <row r="65" spans="1:82" s="1" customFormat="1" ht="42.75" customHeight="1" thickBot="1" x14ac:dyDescent="0.3">
      <c r="A65" s="369"/>
      <c r="B65" s="362"/>
      <c r="C65" s="303"/>
      <c r="D65" s="302"/>
      <c r="E65" s="303"/>
      <c r="F65" s="303"/>
      <c r="G65" s="288"/>
      <c r="H65" s="288"/>
      <c r="I65" s="288"/>
      <c r="J65" s="288"/>
      <c r="K65" s="288"/>
      <c r="L65" s="288"/>
      <c r="M65" s="288"/>
      <c r="N65" s="288"/>
      <c r="O65" s="96" t="e">
        <f t="shared" si="23"/>
        <v>#REF!</v>
      </c>
      <c r="P65" s="78" t="e">
        <f t="shared" si="23"/>
        <v>#REF!</v>
      </c>
      <c r="Q65" s="97" t="s">
        <v>102</v>
      </c>
      <c r="R65" s="97" t="e">
        <f t="shared" si="24"/>
        <v>#REF!</v>
      </c>
      <c r="S65" s="97" t="e">
        <f>+'FT-Mapa de riesgos'!#REF!</f>
        <v>#REF!</v>
      </c>
      <c r="T65" s="97" t="e">
        <f>+'FT-Mapa de riesgos'!#REF!</f>
        <v>#REF!</v>
      </c>
      <c r="U65" s="97" t="e">
        <f t="shared" si="26"/>
        <v>#REF!</v>
      </c>
      <c r="V65" s="97" t="e">
        <f t="shared" si="27"/>
        <v>#REF!</v>
      </c>
      <c r="W65" s="96" t="e">
        <f t="shared" si="31"/>
        <v>#REF!</v>
      </c>
      <c r="X65" s="148" t="e">
        <f t="shared" si="31"/>
        <v>#REF!</v>
      </c>
      <c r="Y65" s="143" t="str">
        <f t="shared" si="28"/>
        <v xml:space="preserve"> </v>
      </c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</row>
    <row r="66" spans="1:82" s="1" customFormat="1" ht="42.75" customHeight="1" x14ac:dyDescent="0.25">
      <c r="A66" s="369"/>
      <c r="B66" s="361" t="str">
        <f>+IF($A$79=$X$45,'FT-Mapa de riesgos'!#REF!,"")</f>
        <v/>
      </c>
      <c r="C66" s="302" t="str">
        <f>+IF(B66=7,'FT-Mapa de riesgos'!#REF!,"")</f>
        <v/>
      </c>
      <c r="D66" s="365" t="str">
        <f t="shared" ref="D66" si="40">+IF(B66=1,1,"NA")</f>
        <v>NA</v>
      </c>
      <c r="E66" s="302" t="str">
        <f>+IF(B66=7,'FT-Mapa de riesgos'!#REF!,"")</f>
        <v/>
      </c>
      <c r="F66" s="303"/>
      <c r="G66" s="287" t="str">
        <f t="shared" ref="G66" si="41">IF($F66="","No",IF($F66="No","No"," "))</f>
        <v>No</v>
      </c>
      <c r="H66" s="287" t="str">
        <f t="shared" si="30"/>
        <v>No</v>
      </c>
      <c r="I66" s="287" t="str">
        <f t="shared" si="30"/>
        <v>No</v>
      </c>
      <c r="J66" s="287" t="str">
        <f t="shared" si="30"/>
        <v>No</v>
      </c>
      <c r="K66" s="287" t="str">
        <f t="shared" si="30"/>
        <v>No</v>
      </c>
      <c r="L66" s="287" t="str">
        <f t="shared" si="30"/>
        <v>No</v>
      </c>
      <c r="M66" s="287" t="str">
        <f t="shared" si="30"/>
        <v>No</v>
      </c>
      <c r="N66" s="287" t="str">
        <f t="shared" si="30"/>
        <v>No</v>
      </c>
      <c r="O66" s="96" t="e">
        <f t="shared" si="23"/>
        <v>#REF!</v>
      </c>
      <c r="P66" s="78" t="e">
        <f t="shared" si="23"/>
        <v>#REF!</v>
      </c>
      <c r="Q66" s="97" t="s">
        <v>102</v>
      </c>
      <c r="R66" s="97" t="e">
        <f t="shared" si="24"/>
        <v>#REF!</v>
      </c>
      <c r="S66" s="97" t="e">
        <f>+'FT-Mapa de riesgos'!#REF!</f>
        <v>#REF!</v>
      </c>
      <c r="T66" s="97" t="e">
        <f>+'FT-Mapa de riesgos'!#REF!</f>
        <v>#REF!</v>
      </c>
      <c r="U66" s="97" t="e">
        <f t="shared" si="26"/>
        <v>#REF!</v>
      </c>
      <c r="V66" s="97" t="e">
        <f t="shared" si="27"/>
        <v>#REF!</v>
      </c>
      <c r="W66" s="96" t="e">
        <f t="shared" si="31"/>
        <v>#REF!</v>
      </c>
      <c r="X66" s="148" t="e">
        <f t="shared" si="31"/>
        <v>#REF!</v>
      </c>
      <c r="Y66" s="143" t="str">
        <f t="shared" si="28"/>
        <v xml:space="preserve"> </v>
      </c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</row>
    <row r="67" spans="1:82" s="1" customFormat="1" ht="42.75" customHeight="1" x14ac:dyDescent="0.25">
      <c r="A67" s="369"/>
      <c r="B67" s="361"/>
      <c r="C67" s="303"/>
      <c r="D67" s="364"/>
      <c r="E67" s="303"/>
      <c r="F67" s="303"/>
      <c r="G67" s="288"/>
      <c r="H67" s="288"/>
      <c r="I67" s="288"/>
      <c r="J67" s="288"/>
      <c r="K67" s="288"/>
      <c r="L67" s="288"/>
      <c r="M67" s="288"/>
      <c r="N67" s="288"/>
      <c r="O67" s="96" t="e">
        <f t="shared" si="23"/>
        <v>#REF!</v>
      </c>
      <c r="P67" s="78" t="e">
        <f t="shared" si="23"/>
        <v>#REF!</v>
      </c>
      <c r="Q67" s="97" t="s">
        <v>102</v>
      </c>
      <c r="R67" s="97" t="e">
        <f t="shared" si="24"/>
        <v>#REF!</v>
      </c>
      <c r="S67" s="97" t="e">
        <f>+'FT-Mapa de riesgos'!#REF!</f>
        <v>#REF!</v>
      </c>
      <c r="T67" s="97" t="e">
        <f>+'FT-Mapa de riesgos'!#REF!</f>
        <v>#REF!</v>
      </c>
      <c r="U67" s="97" t="e">
        <f t="shared" si="26"/>
        <v>#REF!</v>
      </c>
      <c r="V67" s="97" t="e">
        <f t="shared" si="27"/>
        <v>#REF!</v>
      </c>
      <c r="W67" s="96" t="e">
        <f t="shared" si="31"/>
        <v>#REF!</v>
      </c>
      <c r="X67" s="148" t="e">
        <f t="shared" si="31"/>
        <v>#REF!</v>
      </c>
      <c r="Y67" s="143" t="str">
        <f t="shared" si="28"/>
        <v xml:space="preserve"> </v>
      </c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</row>
    <row r="68" spans="1:82" s="1" customFormat="1" ht="42.75" customHeight="1" thickBot="1" x14ac:dyDescent="0.3">
      <c r="A68" s="369"/>
      <c r="B68" s="362"/>
      <c r="C68" s="303"/>
      <c r="D68" s="302"/>
      <c r="E68" s="303"/>
      <c r="F68" s="303"/>
      <c r="G68" s="288"/>
      <c r="H68" s="288"/>
      <c r="I68" s="288"/>
      <c r="J68" s="288"/>
      <c r="K68" s="288"/>
      <c r="L68" s="288"/>
      <c r="M68" s="288"/>
      <c r="N68" s="288"/>
      <c r="O68" s="96" t="e">
        <f t="shared" si="23"/>
        <v>#REF!</v>
      </c>
      <c r="P68" s="78" t="e">
        <f t="shared" si="23"/>
        <v>#REF!</v>
      </c>
      <c r="Q68" s="97" t="s">
        <v>102</v>
      </c>
      <c r="R68" s="97" t="e">
        <f t="shared" si="24"/>
        <v>#REF!</v>
      </c>
      <c r="S68" s="97" t="e">
        <f>+'FT-Mapa de riesgos'!#REF!</f>
        <v>#REF!</v>
      </c>
      <c r="T68" s="97" t="e">
        <f>+'FT-Mapa de riesgos'!#REF!</f>
        <v>#REF!</v>
      </c>
      <c r="U68" s="97" t="e">
        <f t="shared" si="26"/>
        <v>#REF!</v>
      </c>
      <c r="V68" s="97" t="e">
        <f t="shared" si="27"/>
        <v>#REF!</v>
      </c>
      <c r="W68" s="96" t="e">
        <f t="shared" si="31"/>
        <v>#REF!</v>
      </c>
      <c r="X68" s="148" t="e">
        <f t="shared" si="31"/>
        <v>#REF!</v>
      </c>
      <c r="Y68" s="143" t="str">
        <f t="shared" si="28"/>
        <v xml:space="preserve"> </v>
      </c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7"/>
      <c r="BX68" s="17"/>
      <c r="BY68" s="17"/>
      <c r="BZ68" s="17"/>
      <c r="CA68" s="17"/>
      <c r="CB68" s="17"/>
      <c r="CC68" s="17"/>
      <c r="CD68" s="17"/>
    </row>
    <row r="69" spans="1:82" s="1" customFormat="1" ht="42.75" customHeight="1" x14ac:dyDescent="0.25">
      <c r="A69" s="369"/>
      <c r="B69" s="361" t="str">
        <f>+IF($A$79=$X$45,'FT-Mapa de riesgos'!B20,"")</f>
        <v/>
      </c>
      <c r="C69" s="302" t="str">
        <f>+IF(B69=8,'FT-Mapa de riesgos'!C20,"")</f>
        <v/>
      </c>
      <c r="D69" s="365" t="str">
        <f t="shared" ref="D69" si="42">+IF(B69=1,1,"NA")</f>
        <v>NA</v>
      </c>
      <c r="E69" s="302" t="str">
        <f>+IF(B69=8,'FT-Mapa de riesgos'!E20,"")</f>
        <v/>
      </c>
      <c r="F69" s="303"/>
      <c r="G69" s="287" t="str">
        <f t="shared" ref="G69" si="43">IF($F69="","No",IF($F69="No","No"," "))</f>
        <v>No</v>
      </c>
      <c r="H69" s="287" t="str">
        <f t="shared" si="30"/>
        <v>No</v>
      </c>
      <c r="I69" s="287" t="str">
        <f t="shared" si="30"/>
        <v>No</v>
      </c>
      <c r="J69" s="287" t="str">
        <f t="shared" si="30"/>
        <v>No</v>
      </c>
      <c r="K69" s="287" t="str">
        <f t="shared" si="30"/>
        <v>No</v>
      </c>
      <c r="L69" s="287" t="str">
        <f t="shared" si="30"/>
        <v>No</v>
      </c>
      <c r="M69" s="287" t="str">
        <f t="shared" si="30"/>
        <v>No</v>
      </c>
      <c r="N69" s="287" t="str">
        <f t="shared" si="30"/>
        <v>No</v>
      </c>
      <c r="O69" s="96" t="str">
        <f t="shared" si="23"/>
        <v>Monitoreo de asignación de citas</v>
      </c>
      <c r="P69" s="78" t="str">
        <f t="shared" si="23"/>
        <v>Permanente</v>
      </c>
      <c r="Q69" s="97" t="s">
        <v>102</v>
      </c>
      <c r="R69" s="97" t="str">
        <f t="shared" si="24"/>
        <v>Enero-Abril</v>
      </c>
      <c r="S69" s="97" t="str">
        <f>+'FT-Mapa de riesgos'!X20</f>
        <v>Mayo-Agosto</v>
      </c>
      <c r="T69" s="97" t="str">
        <f>+'FT-Mapa de riesgos'!Y20</f>
        <v>Septiembre-Diciembre</v>
      </c>
      <c r="U69" s="97">
        <f t="shared" si="26"/>
        <v>1</v>
      </c>
      <c r="V69" s="97" t="str">
        <f t="shared" si="27"/>
        <v>Si</v>
      </c>
      <c r="W69" s="96" t="str">
        <f t="shared" si="31"/>
        <v xml:space="preserve"> </v>
      </c>
      <c r="X69" s="148" t="str">
        <f t="shared" si="31"/>
        <v xml:space="preserve"> </v>
      </c>
      <c r="Y69" s="143" t="str">
        <f t="shared" si="28"/>
        <v xml:space="preserve"> </v>
      </c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  <c r="BT69" s="17"/>
      <c r="BU69" s="17"/>
      <c r="BV69" s="17"/>
      <c r="BW69" s="17"/>
      <c r="BX69" s="17"/>
      <c r="BY69" s="17"/>
      <c r="BZ69" s="17"/>
      <c r="CA69" s="17"/>
      <c r="CB69" s="17"/>
      <c r="CC69" s="17"/>
      <c r="CD69" s="17"/>
    </row>
    <row r="70" spans="1:82" s="1" customFormat="1" ht="42.75" customHeight="1" x14ac:dyDescent="0.25">
      <c r="A70" s="369"/>
      <c r="B70" s="361"/>
      <c r="C70" s="303"/>
      <c r="D70" s="364"/>
      <c r="E70" s="303"/>
      <c r="F70" s="303"/>
      <c r="G70" s="288"/>
      <c r="H70" s="288"/>
      <c r="I70" s="288"/>
      <c r="J70" s="288"/>
      <c r="K70" s="288"/>
      <c r="L70" s="288"/>
      <c r="M70" s="288"/>
      <c r="N70" s="288"/>
      <c r="O70" s="96" t="str">
        <f t="shared" si="23"/>
        <v/>
      </c>
      <c r="P70" s="78" t="str">
        <f t="shared" si="23"/>
        <v/>
      </c>
      <c r="Q70" s="97" t="s">
        <v>102</v>
      </c>
      <c r="R70" s="97" t="str">
        <f t="shared" si="24"/>
        <v/>
      </c>
      <c r="S70" s="97">
        <f>+'FT-Mapa de riesgos'!X21</f>
        <v>0</v>
      </c>
      <c r="T70" s="97">
        <f>+'FT-Mapa de riesgos'!Y21</f>
        <v>0</v>
      </c>
      <c r="U70" s="97">
        <f t="shared" si="26"/>
        <v>0</v>
      </c>
      <c r="V70" s="97" t="str">
        <f t="shared" si="27"/>
        <v>No</v>
      </c>
      <c r="W70" s="96" t="str">
        <f t="shared" si="31"/>
        <v>No</v>
      </c>
      <c r="X70" s="148" t="str">
        <f t="shared" si="31"/>
        <v>No</v>
      </c>
      <c r="Y70" s="143" t="str">
        <f t="shared" si="28"/>
        <v xml:space="preserve"> </v>
      </c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  <c r="BR70" s="17"/>
      <c r="BS70" s="17"/>
      <c r="BT70" s="17"/>
      <c r="BU70" s="17"/>
      <c r="BV70" s="17"/>
      <c r="BW70" s="17"/>
      <c r="BX70" s="17"/>
      <c r="BY70" s="17"/>
      <c r="BZ70" s="17"/>
      <c r="CA70" s="17"/>
      <c r="CB70" s="17"/>
      <c r="CC70" s="17"/>
      <c r="CD70" s="17"/>
    </row>
    <row r="71" spans="1:82" s="1" customFormat="1" ht="42.75" customHeight="1" thickBot="1" x14ac:dyDescent="0.3">
      <c r="A71" s="369"/>
      <c r="B71" s="362"/>
      <c r="C71" s="303"/>
      <c r="D71" s="302"/>
      <c r="E71" s="303"/>
      <c r="F71" s="303"/>
      <c r="G71" s="288"/>
      <c r="H71" s="288"/>
      <c r="I71" s="288"/>
      <c r="J71" s="288"/>
      <c r="K71" s="288"/>
      <c r="L71" s="288"/>
      <c r="M71" s="288"/>
      <c r="N71" s="288"/>
      <c r="O71" s="96" t="str">
        <f t="shared" si="23"/>
        <v/>
      </c>
      <c r="P71" s="78" t="str">
        <f t="shared" si="23"/>
        <v/>
      </c>
      <c r="Q71" s="97" t="s">
        <v>102</v>
      </c>
      <c r="R71" s="97" t="str">
        <f t="shared" si="24"/>
        <v/>
      </c>
      <c r="S71" s="97">
        <f>+'FT-Mapa de riesgos'!X22</f>
        <v>0</v>
      </c>
      <c r="T71" s="97">
        <f>+'FT-Mapa de riesgos'!Y22</f>
        <v>0</v>
      </c>
      <c r="U71" s="97">
        <f t="shared" si="26"/>
        <v>0</v>
      </c>
      <c r="V71" s="97" t="str">
        <f t="shared" si="27"/>
        <v>No</v>
      </c>
      <c r="W71" s="96" t="str">
        <f t="shared" si="31"/>
        <v>No</v>
      </c>
      <c r="X71" s="148" t="str">
        <f t="shared" si="31"/>
        <v>No</v>
      </c>
      <c r="Y71" s="143" t="str">
        <f t="shared" si="28"/>
        <v xml:space="preserve"> </v>
      </c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  <c r="BT71" s="17"/>
      <c r="BU71" s="17"/>
      <c r="BV71" s="17"/>
      <c r="BW71" s="17"/>
      <c r="BX71" s="17"/>
      <c r="BY71" s="17"/>
      <c r="BZ71" s="17"/>
      <c r="CA71" s="17"/>
      <c r="CB71" s="17"/>
      <c r="CC71" s="17"/>
      <c r="CD71" s="17"/>
    </row>
    <row r="72" spans="1:82" s="1" customFormat="1" ht="42.75" customHeight="1" x14ac:dyDescent="0.25">
      <c r="A72" s="369"/>
      <c r="B72" s="361" t="str">
        <f>+IF($A$79=$X$45,'FT-Mapa de riesgos'!#REF!,"")</f>
        <v/>
      </c>
      <c r="C72" s="302" t="str">
        <f>+IF(B72=9,'FT-Mapa de riesgos'!#REF!,"")</f>
        <v/>
      </c>
      <c r="D72" s="365" t="str">
        <f t="shared" ref="D72" si="44">+IF(B72=1,1,"NA")</f>
        <v>NA</v>
      </c>
      <c r="E72" s="302" t="str">
        <f>+IF(B72=8,'FT-Mapa de riesgos'!#REF!,"")</f>
        <v/>
      </c>
      <c r="F72" s="363"/>
      <c r="G72" s="287" t="str">
        <f t="shared" ref="G72" si="45">IF($F72="","No",IF($F72="No","No"," "))</f>
        <v>No</v>
      </c>
      <c r="H72" s="287" t="str">
        <f t="shared" si="30"/>
        <v>No</v>
      </c>
      <c r="I72" s="287" t="str">
        <f t="shared" si="30"/>
        <v>No</v>
      </c>
      <c r="J72" s="287" t="str">
        <f t="shared" si="30"/>
        <v>No</v>
      </c>
      <c r="K72" s="287" t="str">
        <f t="shared" si="30"/>
        <v>No</v>
      </c>
      <c r="L72" s="287" t="str">
        <f t="shared" si="30"/>
        <v>No</v>
      </c>
      <c r="M72" s="287" t="str">
        <f t="shared" si="30"/>
        <v>No</v>
      </c>
      <c r="N72" s="287" t="str">
        <f t="shared" si="30"/>
        <v>No</v>
      </c>
      <c r="O72" s="96" t="e">
        <f t="shared" si="23"/>
        <v>#REF!</v>
      </c>
      <c r="P72" s="78" t="e">
        <f t="shared" si="23"/>
        <v>#REF!</v>
      </c>
      <c r="Q72" s="97" t="s">
        <v>102</v>
      </c>
      <c r="R72" s="97" t="e">
        <f t="shared" si="24"/>
        <v>#REF!</v>
      </c>
      <c r="S72" s="97" t="e">
        <f>+'FT-Mapa de riesgos'!#REF!</f>
        <v>#REF!</v>
      </c>
      <c r="T72" s="97" t="e">
        <f>+'FT-Mapa de riesgos'!#REF!</f>
        <v>#REF!</v>
      </c>
      <c r="U72" s="97" t="e">
        <f t="shared" si="26"/>
        <v>#REF!</v>
      </c>
      <c r="V72" s="97" t="e">
        <f t="shared" si="27"/>
        <v>#REF!</v>
      </c>
      <c r="W72" s="96" t="e">
        <f t="shared" si="31"/>
        <v>#REF!</v>
      </c>
      <c r="X72" s="148" t="e">
        <f t="shared" si="31"/>
        <v>#REF!</v>
      </c>
      <c r="Y72" s="143" t="str">
        <f t="shared" si="28"/>
        <v xml:space="preserve"> </v>
      </c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</row>
    <row r="73" spans="1:82" s="1" customFormat="1" ht="42.75" customHeight="1" x14ac:dyDescent="0.25">
      <c r="A73" s="369"/>
      <c r="B73" s="361"/>
      <c r="C73" s="303"/>
      <c r="D73" s="364"/>
      <c r="E73" s="303"/>
      <c r="F73" s="364"/>
      <c r="G73" s="288"/>
      <c r="H73" s="288"/>
      <c r="I73" s="288"/>
      <c r="J73" s="288"/>
      <c r="K73" s="288"/>
      <c r="L73" s="288"/>
      <c r="M73" s="288"/>
      <c r="N73" s="288"/>
      <c r="O73" s="96" t="e">
        <f t="shared" si="23"/>
        <v>#REF!</v>
      </c>
      <c r="P73" s="78" t="e">
        <f t="shared" si="23"/>
        <v>#REF!</v>
      </c>
      <c r="Q73" s="97" t="s">
        <v>102</v>
      </c>
      <c r="R73" s="97" t="e">
        <f t="shared" si="24"/>
        <v>#REF!</v>
      </c>
      <c r="S73" s="97" t="e">
        <f>+'FT-Mapa de riesgos'!#REF!</f>
        <v>#REF!</v>
      </c>
      <c r="T73" s="97" t="e">
        <f>+'FT-Mapa de riesgos'!#REF!</f>
        <v>#REF!</v>
      </c>
      <c r="U73" s="97" t="e">
        <f t="shared" si="26"/>
        <v>#REF!</v>
      </c>
      <c r="V73" s="97" t="e">
        <f t="shared" si="27"/>
        <v>#REF!</v>
      </c>
      <c r="W73" s="96" t="e">
        <f t="shared" si="31"/>
        <v>#REF!</v>
      </c>
      <c r="X73" s="148" t="e">
        <f t="shared" si="31"/>
        <v>#REF!</v>
      </c>
      <c r="Y73" s="143" t="str">
        <f t="shared" si="28"/>
        <v xml:space="preserve"> </v>
      </c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7"/>
      <c r="BR73" s="17"/>
      <c r="BS73" s="17"/>
      <c r="BT73" s="17"/>
      <c r="BU73" s="17"/>
      <c r="BV73" s="17"/>
      <c r="BW73" s="17"/>
      <c r="BX73" s="17"/>
      <c r="BY73" s="17"/>
      <c r="BZ73" s="17"/>
      <c r="CA73" s="17"/>
      <c r="CB73" s="17"/>
      <c r="CC73" s="17"/>
      <c r="CD73" s="17"/>
    </row>
    <row r="74" spans="1:82" s="1" customFormat="1" ht="42.75" customHeight="1" thickBot="1" x14ac:dyDescent="0.3">
      <c r="A74" s="369"/>
      <c r="B74" s="362"/>
      <c r="C74" s="303"/>
      <c r="D74" s="302"/>
      <c r="E74" s="303"/>
      <c r="F74" s="302"/>
      <c r="G74" s="288"/>
      <c r="H74" s="288"/>
      <c r="I74" s="288"/>
      <c r="J74" s="288"/>
      <c r="K74" s="288"/>
      <c r="L74" s="288"/>
      <c r="M74" s="288"/>
      <c r="N74" s="288"/>
      <c r="O74" s="96" t="e">
        <f t="shared" si="23"/>
        <v>#REF!</v>
      </c>
      <c r="P74" s="78" t="e">
        <f t="shared" si="23"/>
        <v>#REF!</v>
      </c>
      <c r="Q74" s="97" t="s">
        <v>102</v>
      </c>
      <c r="R74" s="97" t="e">
        <f t="shared" si="24"/>
        <v>#REF!</v>
      </c>
      <c r="S74" s="97" t="e">
        <f>+'FT-Mapa de riesgos'!#REF!</f>
        <v>#REF!</v>
      </c>
      <c r="T74" s="97" t="e">
        <f>+'FT-Mapa de riesgos'!#REF!</f>
        <v>#REF!</v>
      </c>
      <c r="U74" s="97" t="e">
        <f t="shared" si="26"/>
        <v>#REF!</v>
      </c>
      <c r="V74" s="97" t="e">
        <f t="shared" si="27"/>
        <v>#REF!</v>
      </c>
      <c r="W74" s="96" t="e">
        <f t="shared" si="31"/>
        <v>#REF!</v>
      </c>
      <c r="X74" s="148" t="e">
        <f t="shared" si="31"/>
        <v>#REF!</v>
      </c>
      <c r="Y74" s="143" t="str">
        <f t="shared" si="28"/>
        <v xml:space="preserve"> </v>
      </c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7"/>
      <c r="BO74" s="17"/>
      <c r="BP74" s="17"/>
      <c r="BQ74" s="17"/>
      <c r="BR74" s="17"/>
      <c r="BS74" s="17"/>
      <c r="BT74" s="17"/>
      <c r="BU74" s="17"/>
      <c r="BV74" s="17"/>
      <c r="BW74" s="17"/>
      <c r="BX74" s="17"/>
      <c r="BY74" s="17"/>
      <c r="BZ74" s="17"/>
      <c r="CA74" s="17"/>
      <c r="CB74" s="17"/>
      <c r="CC74" s="17"/>
      <c r="CD74" s="17"/>
    </row>
    <row r="75" spans="1:82" s="1" customFormat="1" ht="42.75" customHeight="1" x14ac:dyDescent="0.25">
      <c r="A75" s="369"/>
      <c r="B75" s="361" t="str">
        <f>+IF($A$79=$X$45,'FT-Mapa de riesgos'!#REF!,"")</f>
        <v/>
      </c>
      <c r="C75" s="302" t="str">
        <f>+IF(B75=10,'FT-Mapa de riesgos'!#REF!,"")</f>
        <v/>
      </c>
      <c r="D75" s="365" t="str">
        <f t="shared" ref="D75" si="46">+IF(B75=1,1,"NA")</f>
        <v>NA</v>
      </c>
      <c r="E75" s="302" t="str">
        <f>+IF(B75=10,'FT-Mapa de riesgos'!#REF!,"")</f>
        <v/>
      </c>
      <c r="F75" s="363"/>
      <c r="G75" s="287" t="str">
        <f t="shared" ref="G75" si="47">IF($F75="","No",IF($F75="No","No"," "))</f>
        <v>No</v>
      </c>
      <c r="H75" s="287" t="str">
        <f t="shared" si="30"/>
        <v>No</v>
      </c>
      <c r="I75" s="287" t="str">
        <f t="shared" si="30"/>
        <v>No</v>
      </c>
      <c r="J75" s="287" t="str">
        <f t="shared" si="30"/>
        <v>No</v>
      </c>
      <c r="K75" s="287" t="str">
        <f t="shared" si="30"/>
        <v>No</v>
      </c>
      <c r="L75" s="287" t="str">
        <f t="shared" si="30"/>
        <v>No</v>
      </c>
      <c r="M75" s="287" t="str">
        <f t="shared" si="30"/>
        <v>No</v>
      </c>
      <c r="N75" s="287" t="str">
        <f t="shared" si="30"/>
        <v>No</v>
      </c>
      <c r="O75" s="96" t="e">
        <f t="shared" si="23"/>
        <v>#REF!</v>
      </c>
      <c r="P75" s="78" t="e">
        <f t="shared" si="23"/>
        <v>#REF!</v>
      </c>
      <c r="Q75" s="97" t="s">
        <v>102</v>
      </c>
      <c r="R75" s="97" t="e">
        <f t="shared" si="24"/>
        <v>#REF!</v>
      </c>
      <c r="S75" s="97" t="e">
        <f>+'FT-Mapa de riesgos'!#REF!</f>
        <v>#REF!</v>
      </c>
      <c r="T75" s="97" t="e">
        <f>+'FT-Mapa de riesgos'!#REF!</f>
        <v>#REF!</v>
      </c>
      <c r="U75" s="97" t="e">
        <f t="shared" si="26"/>
        <v>#REF!</v>
      </c>
      <c r="V75" s="97" t="e">
        <f t="shared" si="27"/>
        <v>#REF!</v>
      </c>
      <c r="W75" s="96" t="e">
        <f t="shared" si="31"/>
        <v>#REF!</v>
      </c>
      <c r="X75" s="148" t="e">
        <f t="shared" si="31"/>
        <v>#REF!</v>
      </c>
      <c r="Y75" s="143" t="str">
        <f t="shared" si="28"/>
        <v xml:space="preserve"> </v>
      </c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  <c r="BY75" s="17"/>
      <c r="BZ75" s="17"/>
      <c r="CA75" s="17"/>
      <c r="CB75" s="17"/>
      <c r="CC75" s="17"/>
      <c r="CD75" s="17"/>
    </row>
    <row r="76" spans="1:82" s="1" customFormat="1" ht="42.75" customHeight="1" x14ac:dyDescent="0.25">
      <c r="A76" s="369"/>
      <c r="B76" s="361"/>
      <c r="C76" s="303"/>
      <c r="D76" s="364"/>
      <c r="E76" s="303"/>
      <c r="F76" s="364"/>
      <c r="G76" s="288"/>
      <c r="H76" s="288"/>
      <c r="I76" s="288"/>
      <c r="J76" s="288"/>
      <c r="K76" s="288"/>
      <c r="L76" s="288"/>
      <c r="M76" s="288"/>
      <c r="N76" s="288"/>
      <c r="O76" s="96" t="e">
        <f t="shared" si="23"/>
        <v>#REF!</v>
      </c>
      <c r="P76" s="78" t="e">
        <f t="shared" si="23"/>
        <v>#REF!</v>
      </c>
      <c r="Q76" s="97" t="s">
        <v>102</v>
      </c>
      <c r="R76" s="97" t="e">
        <f t="shared" si="24"/>
        <v>#REF!</v>
      </c>
      <c r="S76" s="97" t="e">
        <f>+'FT-Mapa de riesgos'!#REF!</f>
        <v>#REF!</v>
      </c>
      <c r="T76" s="97" t="e">
        <f>+'FT-Mapa de riesgos'!#REF!</f>
        <v>#REF!</v>
      </c>
      <c r="U76" s="97" t="e">
        <f t="shared" si="26"/>
        <v>#REF!</v>
      </c>
      <c r="V76" s="97" t="e">
        <f t="shared" si="27"/>
        <v>#REF!</v>
      </c>
      <c r="W76" s="96" t="e">
        <f t="shared" si="31"/>
        <v>#REF!</v>
      </c>
      <c r="X76" s="148" t="e">
        <f t="shared" si="31"/>
        <v>#REF!</v>
      </c>
      <c r="Y76" s="143" t="str">
        <f t="shared" si="28"/>
        <v xml:space="preserve"> </v>
      </c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7"/>
      <c r="BZ76" s="17"/>
      <c r="CA76" s="17"/>
      <c r="CB76" s="17"/>
      <c r="CC76" s="17"/>
      <c r="CD76" s="17"/>
    </row>
    <row r="77" spans="1:82" s="1" customFormat="1" ht="42.75" customHeight="1" thickBot="1" x14ac:dyDescent="0.3">
      <c r="A77" s="370"/>
      <c r="B77" s="377"/>
      <c r="C77" s="304"/>
      <c r="D77" s="366"/>
      <c r="E77" s="304"/>
      <c r="F77" s="366"/>
      <c r="G77" s="289"/>
      <c r="H77" s="289"/>
      <c r="I77" s="289"/>
      <c r="J77" s="289"/>
      <c r="K77" s="289"/>
      <c r="L77" s="289"/>
      <c r="M77" s="289"/>
      <c r="N77" s="289"/>
      <c r="O77" s="149" t="e">
        <f t="shared" si="23"/>
        <v>#REF!</v>
      </c>
      <c r="P77" s="150" t="e">
        <f t="shared" si="23"/>
        <v>#REF!</v>
      </c>
      <c r="Q77" s="151" t="s">
        <v>102</v>
      </c>
      <c r="R77" s="151" t="e">
        <f t="shared" si="24"/>
        <v>#REF!</v>
      </c>
      <c r="S77" s="151" t="e">
        <f>+'FT-Mapa de riesgos'!#REF!</f>
        <v>#REF!</v>
      </c>
      <c r="T77" s="151" t="e">
        <f>+'FT-Mapa de riesgos'!#REF!</f>
        <v>#REF!</v>
      </c>
      <c r="U77" s="151" t="e">
        <f t="shared" si="26"/>
        <v>#REF!</v>
      </c>
      <c r="V77" s="151" t="e">
        <f t="shared" si="27"/>
        <v>#REF!</v>
      </c>
      <c r="W77" s="149" t="e">
        <f t="shared" si="31"/>
        <v>#REF!</v>
      </c>
      <c r="X77" s="152" t="e">
        <f t="shared" si="31"/>
        <v>#REF!</v>
      </c>
      <c r="Y77" s="143" t="str">
        <f t="shared" si="28"/>
        <v xml:space="preserve"> </v>
      </c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7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7"/>
      <c r="BR77" s="17"/>
      <c r="BS77" s="17"/>
      <c r="BT77" s="17"/>
      <c r="BU77" s="17"/>
      <c r="BV77" s="17"/>
      <c r="BW77" s="17"/>
      <c r="BX77" s="17"/>
      <c r="BY77" s="17"/>
      <c r="BZ77" s="17"/>
      <c r="CA77" s="17"/>
      <c r="CB77" s="17"/>
      <c r="CC77" s="17"/>
      <c r="CD77" s="17"/>
    </row>
    <row r="78" spans="1:82" s="1" customFormat="1" ht="42" customHeight="1" x14ac:dyDescent="0.25">
      <c r="A78" s="41"/>
      <c r="B78" s="41"/>
      <c r="C78" s="42"/>
      <c r="D78" s="42"/>
      <c r="E78" s="42"/>
      <c r="F78" s="42"/>
      <c r="G78" s="43"/>
      <c r="H78" s="43"/>
      <c r="I78" s="43"/>
      <c r="J78" s="43"/>
      <c r="K78" s="43"/>
      <c r="L78" s="43"/>
      <c r="M78" s="43"/>
      <c r="N78" s="43"/>
      <c r="O78" s="43"/>
      <c r="P78" s="129"/>
      <c r="Q78" s="42"/>
      <c r="R78" s="42"/>
      <c r="S78" s="42"/>
      <c r="T78" s="42"/>
      <c r="U78" s="42"/>
      <c r="V78" s="42"/>
      <c r="W78" s="43"/>
      <c r="X78" s="43"/>
      <c r="Y78" s="130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</row>
    <row r="79" spans="1:82" s="142" customFormat="1" ht="18.75" hidden="1" x14ac:dyDescent="0.25">
      <c r="A79" s="137" t="str">
        <f>+IF(A48="","",MONTH(A48))</f>
        <v/>
      </c>
      <c r="B79" s="137"/>
      <c r="C79" s="138"/>
      <c r="D79" s="138">
        <f>+COUNTIF(D48:D77,"1")</f>
        <v>0</v>
      </c>
      <c r="E79" s="138" t="e">
        <f>1-(F79/D79)</f>
        <v>#DIV/0!</v>
      </c>
      <c r="F79" s="138">
        <f>+COUNTIF(F48:F77,"Si")</f>
        <v>0</v>
      </c>
      <c r="G79" s="139"/>
      <c r="H79" s="139"/>
      <c r="I79" s="139"/>
      <c r="J79" s="139"/>
      <c r="K79" s="139"/>
      <c r="L79" s="139"/>
      <c r="M79" s="139"/>
      <c r="N79" s="139"/>
      <c r="O79" s="139"/>
      <c r="P79" s="139"/>
      <c r="Q79" s="138"/>
      <c r="R79" s="138"/>
      <c r="S79" s="138"/>
      <c r="T79" s="138"/>
      <c r="U79" s="138"/>
      <c r="V79" s="138"/>
      <c r="W79" s="139"/>
      <c r="X79" s="139"/>
      <c r="Y79" s="140"/>
      <c r="Z79" s="141"/>
      <c r="AA79" s="141"/>
      <c r="AB79" s="141"/>
      <c r="AC79" s="141"/>
      <c r="AD79" s="141"/>
      <c r="AE79" s="141"/>
      <c r="AF79" s="141"/>
      <c r="AG79" s="141"/>
      <c r="AH79" s="141"/>
      <c r="AI79" s="141"/>
      <c r="AJ79" s="141"/>
      <c r="AK79" s="141"/>
      <c r="AL79" s="141"/>
      <c r="AM79" s="141"/>
      <c r="AN79" s="141"/>
      <c r="AO79" s="141"/>
      <c r="AP79" s="141"/>
      <c r="AQ79" s="141"/>
      <c r="AR79" s="141"/>
      <c r="AS79" s="141"/>
      <c r="AT79" s="141"/>
      <c r="AU79" s="141"/>
      <c r="AV79" s="141"/>
      <c r="AW79" s="141"/>
      <c r="AX79" s="141"/>
      <c r="AY79" s="141"/>
      <c r="AZ79" s="141"/>
      <c r="BA79" s="141"/>
      <c r="BB79" s="141"/>
      <c r="BC79" s="141"/>
      <c r="BD79" s="141"/>
      <c r="BE79" s="141"/>
      <c r="BF79" s="141"/>
      <c r="BG79" s="141"/>
      <c r="BH79" s="141"/>
      <c r="BI79" s="141"/>
      <c r="BJ79" s="141"/>
      <c r="BK79" s="141"/>
      <c r="BL79" s="141"/>
      <c r="BM79" s="141"/>
      <c r="BN79" s="141"/>
      <c r="BO79" s="141"/>
      <c r="BP79" s="141"/>
      <c r="BQ79" s="141"/>
      <c r="BR79" s="141"/>
      <c r="BS79" s="141"/>
      <c r="BT79" s="141"/>
      <c r="BU79" s="141"/>
      <c r="BV79" s="141"/>
      <c r="BW79" s="141"/>
      <c r="BX79" s="141"/>
      <c r="BY79" s="141"/>
      <c r="BZ79" s="141"/>
      <c r="CA79" s="141"/>
      <c r="CB79" s="141"/>
      <c r="CC79" s="141"/>
      <c r="CD79" s="141"/>
    </row>
    <row r="80" spans="1:82" s="1" customFormat="1" ht="42" customHeight="1" thickBot="1" x14ac:dyDescent="0.3">
      <c r="A80" s="65"/>
      <c r="B80" s="41"/>
      <c r="C80" s="42"/>
      <c r="D80" s="42"/>
      <c r="E80" s="42"/>
      <c r="F80" s="42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2"/>
      <c r="R80" s="42"/>
      <c r="S80" s="42"/>
      <c r="T80" s="42"/>
      <c r="U80" s="42"/>
      <c r="V80" s="42"/>
      <c r="W80" s="43"/>
      <c r="X80" s="43"/>
      <c r="Y80" s="44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</row>
    <row r="81" spans="1:82" s="1" customFormat="1" ht="33.75" customHeight="1" thickBot="1" x14ac:dyDescent="0.3">
      <c r="A81" s="293" t="s">
        <v>107</v>
      </c>
      <c r="B81" s="294"/>
      <c r="C81" s="294"/>
      <c r="D81" s="294"/>
      <c r="E81" s="294"/>
      <c r="F81" s="294"/>
      <c r="G81" s="294"/>
      <c r="H81" s="294"/>
      <c r="I81" s="294"/>
      <c r="J81" s="294"/>
      <c r="K81" s="294"/>
      <c r="L81" s="294"/>
      <c r="M81" s="294"/>
      <c r="N81" s="294"/>
      <c r="O81" s="294"/>
      <c r="P81" s="294"/>
      <c r="Q81" s="294"/>
      <c r="R81" s="294"/>
      <c r="S81" s="294"/>
      <c r="T81" s="294"/>
      <c r="U81" s="294"/>
      <c r="V81" s="294"/>
      <c r="W81" s="295"/>
      <c r="X81" s="68">
        <v>1</v>
      </c>
      <c r="Y81" s="66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7"/>
      <c r="BO81" s="17"/>
      <c r="BP81" s="17"/>
      <c r="BQ81" s="17"/>
      <c r="BR81" s="17"/>
      <c r="BS81" s="17"/>
      <c r="BT81" s="17"/>
      <c r="BU81" s="17"/>
      <c r="BV81" s="17"/>
      <c r="BW81" s="17"/>
      <c r="BX81" s="17"/>
      <c r="BY81" s="17"/>
      <c r="BZ81" s="17"/>
      <c r="CA81" s="17"/>
      <c r="CB81" s="17"/>
      <c r="CC81" s="17"/>
      <c r="CD81" s="17"/>
    </row>
    <row r="82" spans="1:82" s="9" customFormat="1" ht="63" customHeight="1" thickBot="1" x14ac:dyDescent="0.3">
      <c r="A82" s="374" t="s">
        <v>135</v>
      </c>
      <c r="B82" s="294" t="s">
        <v>12</v>
      </c>
      <c r="C82" s="294"/>
      <c r="D82" s="294"/>
      <c r="E82" s="295"/>
      <c r="F82" s="374" t="s">
        <v>49</v>
      </c>
      <c r="G82" s="293" t="s">
        <v>60</v>
      </c>
      <c r="H82" s="294"/>
      <c r="I82" s="294"/>
      <c r="J82" s="294"/>
      <c r="K82" s="294"/>
      <c r="L82" s="294"/>
      <c r="M82" s="294"/>
      <c r="N82" s="295"/>
      <c r="O82" s="70"/>
      <c r="P82" s="70"/>
      <c r="Q82" s="294"/>
      <c r="R82" s="294"/>
      <c r="S82" s="294"/>
      <c r="T82" s="294"/>
      <c r="U82" s="294"/>
      <c r="V82" s="294"/>
      <c r="W82" s="294"/>
      <c r="X82" s="294"/>
      <c r="Y82" s="295"/>
      <c r="Z82" s="17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  <c r="BF82" s="18"/>
      <c r="BG82" s="18"/>
      <c r="BH82" s="18"/>
      <c r="BI82" s="18"/>
      <c r="BJ82" s="18"/>
      <c r="BK82" s="18"/>
      <c r="BL82" s="18"/>
      <c r="BM82" s="18"/>
      <c r="BN82" s="18"/>
      <c r="BO82" s="18"/>
      <c r="BP82" s="18"/>
      <c r="BQ82" s="18"/>
      <c r="BR82" s="18"/>
      <c r="BS82" s="18"/>
      <c r="BT82" s="18"/>
      <c r="BU82" s="18"/>
      <c r="BV82" s="18"/>
      <c r="BW82" s="18"/>
      <c r="BX82" s="18"/>
      <c r="BY82" s="18"/>
      <c r="BZ82" s="18"/>
      <c r="CA82" s="18"/>
      <c r="CB82" s="18"/>
      <c r="CC82" s="18"/>
      <c r="CD82" s="18"/>
    </row>
    <row r="83" spans="1:82" s="9" customFormat="1" ht="144" customHeight="1" thickBot="1" x14ac:dyDescent="0.3">
      <c r="A83" s="375"/>
      <c r="B83" s="32" t="str">
        <f>+B47</f>
        <v>No</v>
      </c>
      <c r="C83" s="103" t="s">
        <v>44</v>
      </c>
      <c r="D83" s="103"/>
      <c r="E83" s="103" t="s">
        <v>45</v>
      </c>
      <c r="F83" s="376"/>
      <c r="G83" s="167" t="s">
        <v>80</v>
      </c>
      <c r="H83" s="167" t="s">
        <v>83</v>
      </c>
      <c r="I83" s="167"/>
      <c r="J83" s="167"/>
      <c r="K83" s="167" t="s">
        <v>97</v>
      </c>
      <c r="L83" s="167" t="s">
        <v>47</v>
      </c>
      <c r="M83" s="167" t="s">
        <v>48</v>
      </c>
      <c r="N83" s="167" t="s">
        <v>59</v>
      </c>
      <c r="O83" s="167"/>
      <c r="P83" s="167"/>
      <c r="Q83" s="103" t="s">
        <v>100</v>
      </c>
      <c r="R83" s="378" t="s">
        <v>98</v>
      </c>
      <c r="S83" s="379"/>
      <c r="T83" s="380"/>
      <c r="U83" s="103"/>
      <c r="V83" s="103" t="s">
        <v>92</v>
      </c>
      <c r="W83" s="103" t="s">
        <v>96</v>
      </c>
      <c r="X83" s="103" t="s">
        <v>95</v>
      </c>
      <c r="Y83" s="28" t="s">
        <v>46</v>
      </c>
      <c r="Z83" s="17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  <c r="BF83" s="18"/>
      <c r="BG83" s="18"/>
      <c r="BH83" s="18"/>
      <c r="BI83" s="18"/>
      <c r="BJ83" s="18"/>
      <c r="BK83" s="18"/>
      <c r="BL83" s="18"/>
      <c r="BM83" s="18"/>
      <c r="BN83" s="18"/>
      <c r="BO83" s="18"/>
      <c r="BP83" s="18"/>
      <c r="BQ83" s="18"/>
      <c r="BR83" s="18"/>
      <c r="BS83" s="18"/>
      <c r="BT83" s="18"/>
      <c r="BU83" s="18"/>
      <c r="BV83" s="18"/>
      <c r="BW83" s="18"/>
      <c r="BX83" s="18"/>
      <c r="BY83" s="18"/>
      <c r="BZ83" s="18"/>
      <c r="CA83" s="18"/>
      <c r="CB83" s="18"/>
      <c r="CC83" s="18"/>
      <c r="CD83" s="18"/>
    </row>
    <row r="84" spans="1:82" s="1" customFormat="1" ht="42.75" customHeight="1" x14ac:dyDescent="0.25">
      <c r="A84" s="296"/>
      <c r="B84" s="367" t="str">
        <f>+IF($A$115=$X$81,'FT-Mapa de riesgos'!#REF!,"")</f>
        <v/>
      </c>
      <c r="C84" s="360" t="str">
        <f>+IF(B84=1,'FT-Mapa de riesgos'!#REF!,"")</f>
        <v/>
      </c>
      <c r="D84" s="365" t="str">
        <f>+IF(B84=1,1,"NA")</f>
        <v>NA</v>
      </c>
      <c r="E84" s="360" t="str">
        <f>+IF(B84=1,'FT-Mapa de riesgos'!#REF!,"")</f>
        <v/>
      </c>
      <c r="F84" s="360"/>
      <c r="G84" s="286" t="str">
        <f>IF($F84="","No",IF($F84="No","No"," "))</f>
        <v>No</v>
      </c>
      <c r="H84" s="286" t="str">
        <f t="shared" ref="H84:N84" si="48">IF($F84="","No",IF($F84="No","No"," "))</f>
        <v>No</v>
      </c>
      <c r="I84" s="286" t="str">
        <f t="shared" si="48"/>
        <v>No</v>
      </c>
      <c r="J84" s="286" t="str">
        <f t="shared" si="48"/>
        <v>No</v>
      </c>
      <c r="K84" s="286" t="str">
        <f t="shared" si="48"/>
        <v>No</v>
      </c>
      <c r="L84" s="286" t="str">
        <f t="shared" si="48"/>
        <v>No</v>
      </c>
      <c r="M84" s="286" t="str">
        <f t="shared" si="48"/>
        <v>No</v>
      </c>
      <c r="N84" s="286" t="str">
        <f t="shared" si="48"/>
        <v>No</v>
      </c>
      <c r="O84" s="168" t="e">
        <f t="shared" ref="O84:P113" si="49">+O12</f>
        <v>#REF!</v>
      </c>
      <c r="P84" s="145" t="e">
        <f t="shared" si="49"/>
        <v>#REF!</v>
      </c>
      <c r="Q84" s="146" t="s">
        <v>108</v>
      </c>
      <c r="R84" s="146" t="e">
        <f t="shared" ref="R84:R113" si="50">+R12</f>
        <v>#REF!</v>
      </c>
      <c r="S84" s="146" t="e">
        <f>+'FT-Mapa de riesgos'!#REF!</f>
        <v>#REF!</v>
      </c>
      <c r="T84" s="146" t="e">
        <f>+'FT-Mapa de riesgos'!#REF!</f>
        <v>#REF!</v>
      </c>
      <c r="U84" s="146" t="e">
        <f>IF(OR(Q84=R84,Q84=S84,Q84=T84),1,IF(R84="Enero-Diciembre",1,0))</f>
        <v>#REF!</v>
      </c>
      <c r="V84" s="146" t="e">
        <f>+IF(U84=1,"Si","No")</f>
        <v>#REF!</v>
      </c>
      <c r="W84" s="144" t="e">
        <f t="shared" ref="W84:X86" si="51">IF($V84="","No",IF($V84="No","No"," "))</f>
        <v>#REF!</v>
      </c>
      <c r="X84" s="147" t="e">
        <f t="shared" si="51"/>
        <v>#REF!</v>
      </c>
      <c r="Y84" s="143" t="str">
        <f>+IFERROR((X84/W84)," ")</f>
        <v xml:space="preserve"> </v>
      </c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7"/>
      <c r="AR84" s="17"/>
      <c r="AS84" s="17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7"/>
      <c r="BO84" s="17"/>
      <c r="BP84" s="17"/>
      <c r="BQ84" s="17"/>
      <c r="BR84" s="17"/>
      <c r="BS84" s="17"/>
      <c r="BT84" s="17"/>
      <c r="BU84" s="17"/>
      <c r="BV84" s="17"/>
      <c r="BW84" s="17"/>
      <c r="BX84" s="17"/>
      <c r="BY84" s="17"/>
      <c r="BZ84" s="17"/>
      <c r="CA84" s="17"/>
      <c r="CB84" s="17"/>
      <c r="CC84" s="17"/>
      <c r="CD84" s="17"/>
    </row>
    <row r="85" spans="1:82" s="1" customFormat="1" ht="42.75" customHeight="1" x14ac:dyDescent="0.25">
      <c r="A85" s="297"/>
      <c r="B85" s="300"/>
      <c r="C85" s="303"/>
      <c r="D85" s="364"/>
      <c r="E85" s="303"/>
      <c r="F85" s="303"/>
      <c r="G85" s="284"/>
      <c r="H85" s="284"/>
      <c r="I85" s="284"/>
      <c r="J85" s="284"/>
      <c r="K85" s="284"/>
      <c r="L85" s="284"/>
      <c r="M85" s="284"/>
      <c r="N85" s="284"/>
      <c r="O85" s="95" t="e">
        <f t="shared" si="49"/>
        <v>#REF!</v>
      </c>
      <c r="P85" s="78" t="e">
        <f t="shared" si="49"/>
        <v>#REF!</v>
      </c>
      <c r="Q85" s="97" t="s">
        <v>108</v>
      </c>
      <c r="R85" s="97" t="e">
        <f t="shared" si="50"/>
        <v>#REF!</v>
      </c>
      <c r="S85" s="97" t="e">
        <f>+'FT-Mapa de riesgos'!#REF!</f>
        <v>#REF!</v>
      </c>
      <c r="T85" s="97" t="e">
        <f>+'FT-Mapa de riesgos'!#REF!</f>
        <v>#REF!</v>
      </c>
      <c r="U85" s="97" t="e">
        <f t="shared" ref="U85:U113" si="52">IF(OR(Q85=R85,Q85=S85,Q85=T85),1,IF(R85="Enero-Diciembre",1,0))</f>
        <v>#REF!</v>
      </c>
      <c r="V85" s="97" t="e">
        <f t="shared" ref="V85:V113" si="53">+IF(U85=1,"Si","No")</f>
        <v>#REF!</v>
      </c>
      <c r="W85" s="96" t="e">
        <f t="shared" si="51"/>
        <v>#REF!</v>
      </c>
      <c r="X85" s="148" t="e">
        <f t="shared" si="51"/>
        <v>#REF!</v>
      </c>
      <c r="Y85" s="143" t="str">
        <f t="shared" ref="Y85:Y113" si="54">+IFERROR((X85/W85)," ")</f>
        <v xml:space="preserve"> </v>
      </c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7"/>
      <c r="AR85" s="17"/>
      <c r="AS85" s="17"/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7"/>
      <c r="BO85" s="17"/>
      <c r="BP85" s="17"/>
      <c r="BQ85" s="17"/>
      <c r="BR85" s="17"/>
      <c r="BS85" s="17"/>
      <c r="BT85" s="17"/>
      <c r="BU85" s="17"/>
      <c r="BV85" s="17"/>
      <c r="BW85" s="17"/>
      <c r="BX85" s="17"/>
      <c r="BY85" s="17"/>
      <c r="BZ85" s="17"/>
      <c r="CA85" s="17"/>
      <c r="CB85" s="17"/>
      <c r="CC85" s="17"/>
      <c r="CD85" s="17"/>
    </row>
    <row r="86" spans="1:82" s="1" customFormat="1" ht="42.75" customHeight="1" thickBot="1" x14ac:dyDescent="0.3">
      <c r="A86" s="297"/>
      <c r="B86" s="368"/>
      <c r="C86" s="303"/>
      <c r="D86" s="302"/>
      <c r="E86" s="303"/>
      <c r="F86" s="303"/>
      <c r="G86" s="284"/>
      <c r="H86" s="284"/>
      <c r="I86" s="284"/>
      <c r="J86" s="284"/>
      <c r="K86" s="284"/>
      <c r="L86" s="284"/>
      <c r="M86" s="284"/>
      <c r="N86" s="284"/>
      <c r="O86" s="95" t="e">
        <f t="shared" si="49"/>
        <v>#REF!</v>
      </c>
      <c r="P86" s="78" t="e">
        <f t="shared" si="49"/>
        <v>#REF!</v>
      </c>
      <c r="Q86" s="97" t="s">
        <v>108</v>
      </c>
      <c r="R86" s="97" t="e">
        <f t="shared" si="50"/>
        <v>#REF!</v>
      </c>
      <c r="S86" s="97" t="e">
        <f>+'FT-Mapa de riesgos'!#REF!</f>
        <v>#REF!</v>
      </c>
      <c r="T86" s="97" t="e">
        <f>+'FT-Mapa de riesgos'!#REF!</f>
        <v>#REF!</v>
      </c>
      <c r="U86" s="97" t="e">
        <f t="shared" si="52"/>
        <v>#REF!</v>
      </c>
      <c r="V86" s="97" t="e">
        <f t="shared" si="53"/>
        <v>#REF!</v>
      </c>
      <c r="W86" s="96" t="e">
        <f t="shared" si="51"/>
        <v>#REF!</v>
      </c>
      <c r="X86" s="148" t="e">
        <f t="shared" si="51"/>
        <v>#REF!</v>
      </c>
      <c r="Y86" s="143" t="str">
        <f t="shared" si="54"/>
        <v xml:space="preserve"> </v>
      </c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7"/>
      <c r="BO86" s="17"/>
      <c r="BP86" s="17"/>
      <c r="BQ86" s="17"/>
      <c r="BR86" s="17"/>
      <c r="BS86" s="17"/>
      <c r="BT86" s="17"/>
      <c r="BU86" s="17"/>
      <c r="BV86" s="17"/>
      <c r="BW86" s="17"/>
      <c r="BX86" s="17"/>
      <c r="BY86" s="17"/>
      <c r="BZ86" s="17"/>
      <c r="CA86" s="17"/>
      <c r="CB86" s="17"/>
      <c r="CC86" s="17"/>
      <c r="CD86" s="17"/>
    </row>
    <row r="87" spans="1:82" s="1" customFormat="1" ht="42.75" customHeight="1" x14ac:dyDescent="0.25">
      <c r="A87" s="297"/>
      <c r="B87" s="299" t="str">
        <f>+IF($A$115=$X$81,'FT-Mapa de riesgos'!#REF!,"")</f>
        <v/>
      </c>
      <c r="C87" s="302" t="str">
        <f>+IF(B87=2,'FT-Mapa de riesgos'!#REF!,"")</f>
        <v/>
      </c>
      <c r="D87" s="365" t="str">
        <f t="shared" ref="D87" si="55">+IF(B87=1,1,"NA")</f>
        <v>NA</v>
      </c>
      <c r="E87" s="302" t="str">
        <f>+IF(B87=2,'FT-Mapa de riesgos'!#REF!,"")</f>
        <v/>
      </c>
      <c r="F87" s="303"/>
      <c r="G87" s="283" t="str">
        <f t="shared" ref="G87:N111" si="56">IF($F87="","No",IF($F87="No","No"," "))</f>
        <v>No</v>
      </c>
      <c r="H87" s="283" t="str">
        <f t="shared" si="56"/>
        <v>No</v>
      </c>
      <c r="I87" s="283" t="str">
        <f t="shared" si="56"/>
        <v>No</v>
      </c>
      <c r="J87" s="283" t="str">
        <f t="shared" si="56"/>
        <v>No</v>
      </c>
      <c r="K87" s="283" t="str">
        <f t="shared" si="56"/>
        <v>No</v>
      </c>
      <c r="L87" s="283" t="str">
        <f t="shared" si="56"/>
        <v>No</v>
      </c>
      <c r="M87" s="283" t="str">
        <f t="shared" si="56"/>
        <v>No</v>
      </c>
      <c r="N87" s="283" t="str">
        <f t="shared" si="56"/>
        <v>No</v>
      </c>
      <c r="O87" s="95" t="e">
        <f t="shared" si="49"/>
        <v>#REF!</v>
      </c>
      <c r="P87" s="78" t="e">
        <f t="shared" si="49"/>
        <v>#REF!</v>
      </c>
      <c r="Q87" s="97" t="s">
        <v>108</v>
      </c>
      <c r="R87" s="97" t="e">
        <f t="shared" si="50"/>
        <v>#REF!</v>
      </c>
      <c r="S87" s="97" t="e">
        <f>+'FT-Mapa de riesgos'!#REF!</f>
        <v>#REF!</v>
      </c>
      <c r="T87" s="97" t="e">
        <f>+'FT-Mapa de riesgos'!#REF!</f>
        <v>#REF!</v>
      </c>
      <c r="U87" s="97" t="e">
        <f t="shared" si="52"/>
        <v>#REF!</v>
      </c>
      <c r="V87" s="97" t="e">
        <f t="shared" si="53"/>
        <v>#REF!</v>
      </c>
      <c r="W87" s="96" t="e">
        <f t="shared" ref="W87:X113" si="57">IF($V87="","No",IF($V87="No","No"," "))</f>
        <v>#REF!</v>
      </c>
      <c r="X87" s="148" t="e">
        <f t="shared" si="57"/>
        <v>#REF!</v>
      </c>
      <c r="Y87" s="143" t="str">
        <f t="shared" si="54"/>
        <v xml:space="preserve"> </v>
      </c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7"/>
      <c r="AR87" s="17"/>
      <c r="AS87" s="17"/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7"/>
      <c r="BO87" s="17"/>
      <c r="BP87" s="17"/>
      <c r="BQ87" s="17"/>
      <c r="BR87" s="17"/>
      <c r="BS87" s="17"/>
      <c r="BT87" s="17"/>
      <c r="BU87" s="17"/>
      <c r="BV87" s="17"/>
      <c r="BW87" s="17"/>
      <c r="BX87" s="17"/>
      <c r="BY87" s="17"/>
      <c r="BZ87" s="17"/>
      <c r="CA87" s="17"/>
      <c r="CB87" s="17"/>
      <c r="CC87" s="17"/>
      <c r="CD87" s="17"/>
    </row>
    <row r="88" spans="1:82" s="1" customFormat="1" ht="42.75" customHeight="1" x14ac:dyDescent="0.25">
      <c r="A88" s="297"/>
      <c r="B88" s="300"/>
      <c r="C88" s="303"/>
      <c r="D88" s="364"/>
      <c r="E88" s="303"/>
      <c r="F88" s="303"/>
      <c r="G88" s="284"/>
      <c r="H88" s="284"/>
      <c r="I88" s="284"/>
      <c r="J88" s="284"/>
      <c r="K88" s="284"/>
      <c r="L88" s="284"/>
      <c r="M88" s="284"/>
      <c r="N88" s="284"/>
      <c r="O88" s="95" t="e">
        <f t="shared" si="49"/>
        <v>#REF!</v>
      </c>
      <c r="P88" s="78" t="e">
        <f t="shared" si="49"/>
        <v>#REF!</v>
      </c>
      <c r="Q88" s="97" t="s">
        <v>108</v>
      </c>
      <c r="R88" s="97" t="e">
        <f t="shared" si="50"/>
        <v>#REF!</v>
      </c>
      <c r="S88" s="97" t="e">
        <f>+'FT-Mapa de riesgos'!#REF!</f>
        <v>#REF!</v>
      </c>
      <c r="T88" s="97" t="e">
        <f>+'FT-Mapa de riesgos'!#REF!</f>
        <v>#REF!</v>
      </c>
      <c r="U88" s="97" t="e">
        <f t="shared" si="52"/>
        <v>#REF!</v>
      </c>
      <c r="V88" s="97" t="e">
        <f t="shared" si="53"/>
        <v>#REF!</v>
      </c>
      <c r="W88" s="96" t="e">
        <f t="shared" si="57"/>
        <v>#REF!</v>
      </c>
      <c r="X88" s="148" t="e">
        <f t="shared" si="57"/>
        <v>#REF!</v>
      </c>
      <c r="Y88" s="143" t="str">
        <f t="shared" si="54"/>
        <v xml:space="preserve"> </v>
      </c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7"/>
      <c r="BO88" s="17"/>
      <c r="BP88" s="17"/>
      <c r="BQ88" s="17"/>
      <c r="BR88" s="17"/>
      <c r="BS88" s="17"/>
      <c r="BT88" s="17"/>
      <c r="BU88" s="17"/>
      <c r="BV88" s="17"/>
      <c r="BW88" s="17"/>
      <c r="BX88" s="17"/>
      <c r="BY88" s="17"/>
      <c r="BZ88" s="17"/>
      <c r="CA88" s="17"/>
      <c r="CB88" s="17"/>
      <c r="CC88" s="17"/>
      <c r="CD88" s="17"/>
    </row>
    <row r="89" spans="1:82" s="1" customFormat="1" ht="42.75" customHeight="1" thickBot="1" x14ac:dyDescent="0.3">
      <c r="A89" s="297"/>
      <c r="B89" s="368"/>
      <c r="C89" s="303"/>
      <c r="D89" s="302"/>
      <c r="E89" s="303"/>
      <c r="F89" s="303"/>
      <c r="G89" s="284"/>
      <c r="H89" s="284"/>
      <c r="I89" s="284"/>
      <c r="J89" s="284"/>
      <c r="K89" s="284"/>
      <c r="L89" s="284"/>
      <c r="M89" s="284"/>
      <c r="N89" s="284"/>
      <c r="O89" s="95" t="e">
        <f t="shared" si="49"/>
        <v>#REF!</v>
      </c>
      <c r="P89" s="78" t="e">
        <f t="shared" si="49"/>
        <v>#REF!</v>
      </c>
      <c r="Q89" s="97" t="s">
        <v>108</v>
      </c>
      <c r="R89" s="97" t="e">
        <f t="shared" si="50"/>
        <v>#REF!</v>
      </c>
      <c r="S89" s="97" t="e">
        <f>+'FT-Mapa de riesgos'!#REF!</f>
        <v>#REF!</v>
      </c>
      <c r="T89" s="97" t="e">
        <f>+'FT-Mapa de riesgos'!#REF!</f>
        <v>#REF!</v>
      </c>
      <c r="U89" s="97" t="e">
        <f t="shared" si="52"/>
        <v>#REF!</v>
      </c>
      <c r="V89" s="97" t="e">
        <f t="shared" si="53"/>
        <v>#REF!</v>
      </c>
      <c r="W89" s="96" t="e">
        <f t="shared" si="57"/>
        <v>#REF!</v>
      </c>
      <c r="X89" s="148" t="e">
        <f t="shared" si="57"/>
        <v>#REF!</v>
      </c>
      <c r="Y89" s="143" t="str">
        <f t="shared" si="54"/>
        <v xml:space="preserve"> </v>
      </c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7"/>
      <c r="AR89" s="17"/>
      <c r="AS89" s="17"/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7"/>
      <c r="BO89" s="17"/>
      <c r="BP89" s="17"/>
      <c r="BQ89" s="17"/>
      <c r="BR89" s="17"/>
      <c r="BS89" s="17"/>
      <c r="BT89" s="17"/>
      <c r="BU89" s="17"/>
      <c r="BV89" s="17"/>
      <c r="BW89" s="17"/>
      <c r="BX89" s="17"/>
      <c r="BY89" s="17"/>
      <c r="BZ89" s="17"/>
      <c r="CA89" s="17"/>
      <c r="CB89" s="17"/>
      <c r="CC89" s="17"/>
      <c r="CD89" s="17"/>
    </row>
    <row r="90" spans="1:82" s="1" customFormat="1" ht="42.75" customHeight="1" x14ac:dyDescent="0.25">
      <c r="A90" s="297"/>
      <c r="B90" s="299" t="str">
        <f>+IF($A$115=$X$81,'FT-Mapa de riesgos'!#REF!,"")</f>
        <v/>
      </c>
      <c r="C90" s="302" t="str">
        <f>+IF(B90=3,'FT-Mapa de riesgos'!#REF!,"")</f>
        <v/>
      </c>
      <c r="D90" s="365" t="str">
        <f t="shared" ref="D90" si="58">+IF(B90=1,1,"NA")</f>
        <v>NA</v>
      </c>
      <c r="E90" s="302" t="str">
        <f>+IF(B90=3,'FT-Mapa de riesgos'!#REF!,"")</f>
        <v/>
      </c>
      <c r="F90" s="303"/>
      <c r="G90" s="283" t="str">
        <f t="shared" ref="G90" si="59">IF($F90="","No",IF($F90="No","No"," "))</f>
        <v>No</v>
      </c>
      <c r="H90" s="283" t="str">
        <f t="shared" si="56"/>
        <v>No</v>
      </c>
      <c r="I90" s="283" t="str">
        <f t="shared" si="56"/>
        <v>No</v>
      </c>
      <c r="J90" s="283" t="str">
        <f t="shared" si="56"/>
        <v>No</v>
      </c>
      <c r="K90" s="283" t="str">
        <f t="shared" si="56"/>
        <v>No</v>
      </c>
      <c r="L90" s="283" t="str">
        <f t="shared" si="56"/>
        <v>No</v>
      </c>
      <c r="M90" s="283" t="str">
        <f t="shared" si="56"/>
        <v>No</v>
      </c>
      <c r="N90" s="283" t="str">
        <f t="shared" si="56"/>
        <v>No</v>
      </c>
      <c r="O90" s="95" t="e">
        <f t="shared" si="49"/>
        <v>#REF!</v>
      </c>
      <c r="P90" s="78" t="e">
        <f t="shared" si="49"/>
        <v>#REF!</v>
      </c>
      <c r="Q90" s="97" t="s">
        <v>108</v>
      </c>
      <c r="R90" s="97" t="e">
        <f t="shared" si="50"/>
        <v>#REF!</v>
      </c>
      <c r="S90" s="97" t="e">
        <f>+'FT-Mapa de riesgos'!#REF!</f>
        <v>#REF!</v>
      </c>
      <c r="T90" s="97" t="e">
        <f>+'FT-Mapa de riesgos'!#REF!</f>
        <v>#REF!</v>
      </c>
      <c r="U90" s="97" t="e">
        <f t="shared" si="52"/>
        <v>#REF!</v>
      </c>
      <c r="V90" s="97" t="e">
        <f t="shared" si="53"/>
        <v>#REF!</v>
      </c>
      <c r="W90" s="96" t="e">
        <f t="shared" si="57"/>
        <v>#REF!</v>
      </c>
      <c r="X90" s="148" t="e">
        <f t="shared" si="57"/>
        <v>#REF!</v>
      </c>
      <c r="Y90" s="143" t="str">
        <f t="shared" si="54"/>
        <v xml:space="preserve"> </v>
      </c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7"/>
      <c r="BO90" s="17"/>
      <c r="BP90" s="17"/>
      <c r="BQ90" s="17"/>
      <c r="BR90" s="17"/>
      <c r="BS90" s="17"/>
      <c r="BT90" s="17"/>
      <c r="BU90" s="17"/>
      <c r="BV90" s="17"/>
      <c r="BW90" s="17"/>
      <c r="BX90" s="17"/>
      <c r="BY90" s="17"/>
      <c r="BZ90" s="17"/>
      <c r="CA90" s="17"/>
      <c r="CB90" s="17"/>
      <c r="CC90" s="17"/>
      <c r="CD90" s="17"/>
    </row>
    <row r="91" spans="1:82" s="1" customFormat="1" ht="42.75" customHeight="1" x14ac:dyDescent="0.25">
      <c r="A91" s="297"/>
      <c r="B91" s="300"/>
      <c r="C91" s="303"/>
      <c r="D91" s="364"/>
      <c r="E91" s="303"/>
      <c r="F91" s="303"/>
      <c r="G91" s="284"/>
      <c r="H91" s="284"/>
      <c r="I91" s="284"/>
      <c r="J91" s="284"/>
      <c r="K91" s="284"/>
      <c r="L91" s="284"/>
      <c r="M91" s="284"/>
      <c r="N91" s="284"/>
      <c r="O91" s="95" t="e">
        <f t="shared" si="49"/>
        <v>#REF!</v>
      </c>
      <c r="P91" s="78" t="e">
        <f t="shared" si="49"/>
        <v>#REF!</v>
      </c>
      <c r="Q91" s="97" t="s">
        <v>108</v>
      </c>
      <c r="R91" s="97" t="e">
        <f t="shared" si="50"/>
        <v>#REF!</v>
      </c>
      <c r="S91" s="97" t="e">
        <f>+'FT-Mapa de riesgos'!#REF!</f>
        <v>#REF!</v>
      </c>
      <c r="T91" s="97" t="e">
        <f>+'FT-Mapa de riesgos'!#REF!</f>
        <v>#REF!</v>
      </c>
      <c r="U91" s="97" t="e">
        <f t="shared" si="52"/>
        <v>#REF!</v>
      </c>
      <c r="V91" s="97" t="e">
        <f t="shared" si="53"/>
        <v>#REF!</v>
      </c>
      <c r="W91" s="96" t="e">
        <f t="shared" si="57"/>
        <v>#REF!</v>
      </c>
      <c r="X91" s="148" t="e">
        <f t="shared" si="57"/>
        <v>#REF!</v>
      </c>
      <c r="Y91" s="143" t="str">
        <f t="shared" si="54"/>
        <v xml:space="preserve"> </v>
      </c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7"/>
      <c r="BJ91" s="17"/>
      <c r="BK91" s="17"/>
      <c r="BL91" s="17"/>
      <c r="BM91" s="17"/>
      <c r="BN91" s="17"/>
      <c r="BO91" s="17"/>
      <c r="BP91" s="17"/>
      <c r="BQ91" s="17"/>
      <c r="BR91" s="17"/>
      <c r="BS91" s="17"/>
      <c r="BT91" s="17"/>
      <c r="BU91" s="17"/>
      <c r="BV91" s="17"/>
      <c r="BW91" s="17"/>
      <c r="BX91" s="17"/>
      <c r="BY91" s="17"/>
      <c r="BZ91" s="17"/>
      <c r="CA91" s="17"/>
      <c r="CB91" s="17"/>
      <c r="CC91" s="17"/>
      <c r="CD91" s="17"/>
    </row>
    <row r="92" spans="1:82" s="1" customFormat="1" ht="42.75" customHeight="1" thickBot="1" x14ac:dyDescent="0.3">
      <c r="A92" s="297"/>
      <c r="B92" s="368"/>
      <c r="C92" s="303"/>
      <c r="D92" s="302"/>
      <c r="E92" s="303"/>
      <c r="F92" s="303"/>
      <c r="G92" s="284"/>
      <c r="H92" s="284"/>
      <c r="I92" s="284"/>
      <c r="J92" s="284"/>
      <c r="K92" s="284"/>
      <c r="L92" s="284"/>
      <c r="M92" s="284"/>
      <c r="N92" s="284"/>
      <c r="O92" s="95" t="e">
        <f t="shared" si="49"/>
        <v>#REF!</v>
      </c>
      <c r="P92" s="78" t="e">
        <f t="shared" si="49"/>
        <v>#REF!</v>
      </c>
      <c r="Q92" s="97" t="s">
        <v>108</v>
      </c>
      <c r="R92" s="97" t="e">
        <f t="shared" si="50"/>
        <v>#REF!</v>
      </c>
      <c r="S92" s="97" t="e">
        <f>+'FT-Mapa de riesgos'!#REF!</f>
        <v>#REF!</v>
      </c>
      <c r="T92" s="97" t="e">
        <f>+'FT-Mapa de riesgos'!#REF!</f>
        <v>#REF!</v>
      </c>
      <c r="U92" s="97" t="e">
        <f t="shared" si="52"/>
        <v>#REF!</v>
      </c>
      <c r="V92" s="97" t="e">
        <f t="shared" si="53"/>
        <v>#REF!</v>
      </c>
      <c r="W92" s="96" t="e">
        <f t="shared" si="57"/>
        <v>#REF!</v>
      </c>
      <c r="X92" s="148" t="e">
        <f t="shared" si="57"/>
        <v>#REF!</v>
      </c>
      <c r="Y92" s="143" t="str">
        <f t="shared" si="54"/>
        <v xml:space="preserve"> </v>
      </c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7"/>
      <c r="BI92" s="17"/>
      <c r="BJ92" s="17"/>
      <c r="BK92" s="17"/>
      <c r="BL92" s="17"/>
      <c r="BM92" s="17"/>
      <c r="BN92" s="17"/>
      <c r="BO92" s="17"/>
      <c r="BP92" s="17"/>
      <c r="BQ92" s="17"/>
      <c r="BR92" s="17"/>
      <c r="BS92" s="17"/>
      <c r="BT92" s="17"/>
      <c r="BU92" s="17"/>
      <c r="BV92" s="17"/>
      <c r="BW92" s="17"/>
      <c r="BX92" s="17"/>
      <c r="BY92" s="17"/>
      <c r="BZ92" s="17"/>
      <c r="CA92" s="17"/>
      <c r="CB92" s="17"/>
      <c r="CC92" s="17"/>
      <c r="CD92" s="17"/>
    </row>
    <row r="93" spans="1:82" s="1" customFormat="1" ht="42.75" customHeight="1" x14ac:dyDescent="0.25">
      <c r="A93" s="297"/>
      <c r="B93" s="299" t="str">
        <f>+IF($A$115=$X$81,'FT-Mapa de riesgos'!#REF!,"")</f>
        <v/>
      </c>
      <c r="C93" s="302" t="str">
        <f>+IF(B93=4,'FT-Mapa de riesgos'!#REF!,"")</f>
        <v/>
      </c>
      <c r="D93" s="365" t="str">
        <f t="shared" ref="D93" si="60">+IF(B93=1,1,"NA")</f>
        <v>NA</v>
      </c>
      <c r="E93" s="302" t="str">
        <f>+IF(B93=4,'FT-Mapa de riesgos'!#REF!,"")</f>
        <v/>
      </c>
      <c r="F93" s="303"/>
      <c r="G93" s="283" t="str">
        <f t="shared" ref="G93" si="61">IF($F93="","No",IF($F93="No","No"," "))</f>
        <v>No</v>
      </c>
      <c r="H93" s="283" t="str">
        <f t="shared" si="56"/>
        <v>No</v>
      </c>
      <c r="I93" s="283" t="str">
        <f t="shared" si="56"/>
        <v>No</v>
      </c>
      <c r="J93" s="283" t="str">
        <f t="shared" si="56"/>
        <v>No</v>
      </c>
      <c r="K93" s="283" t="str">
        <f t="shared" si="56"/>
        <v>No</v>
      </c>
      <c r="L93" s="283" t="str">
        <f t="shared" si="56"/>
        <v>No</v>
      </c>
      <c r="M93" s="283" t="str">
        <f t="shared" si="56"/>
        <v>No</v>
      </c>
      <c r="N93" s="283" t="str">
        <f t="shared" si="56"/>
        <v>No</v>
      </c>
      <c r="O93" s="95" t="e">
        <f t="shared" si="49"/>
        <v>#REF!</v>
      </c>
      <c r="P93" s="78" t="e">
        <f t="shared" si="49"/>
        <v>#REF!</v>
      </c>
      <c r="Q93" s="97" t="s">
        <v>108</v>
      </c>
      <c r="R93" s="97" t="e">
        <f t="shared" si="50"/>
        <v>#REF!</v>
      </c>
      <c r="S93" s="97" t="e">
        <f>+'FT-Mapa de riesgos'!#REF!</f>
        <v>#REF!</v>
      </c>
      <c r="T93" s="97" t="e">
        <f>+'FT-Mapa de riesgos'!#REF!</f>
        <v>#REF!</v>
      </c>
      <c r="U93" s="97" t="e">
        <f t="shared" si="52"/>
        <v>#REF!</v>
      </c>
      <c r="V93" s="97" t="e">
        <f t="shared" si="53"/>
        <v>#REF!</v>
      </c>
      <c r="W93" s="96" t="e">
        <f t="shared" si="57"/>
        <v>#REF!</v>
      </c>
      <c r="X93" s="148" t="e">
        <f t="shared" si="57"/>
        <v>#REF!</v>
      </c>
      <c r="Y93" s="143" t="str">
        <f t="shared" si="54"/>
        <v xml:space="preserve"> </v>
      </c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  <c r="AN93" s="17"/>
      <c r="AO93" s="17"/>
      <c r="AP93" s="17"/>
      <c r="AQ93" s="17"/>
      <c r="AR93" s="17"/>
      <c r="AS93" s="17"/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7"/>
      <c r="BI93" s="17"/>
      <c r="BJ93" s="17"/>
      <c r="BK93" s="17"/>
      <c r="BL93" s="17"/>
      <c r="BM93" s="17"/>
      <c r="BN93" s="17"/>
      <c r="BO93" s="17"/>
      <c r="BP93" s="17"/>
      <c r="BQ93" s="17"/>
      <c r="BR93" s="17"/>
      <c r="BS93" s="17"/>
      <c r="BT93" s="17"/>
      <c r="BU93" s="17"/>
      <c r="BV93" s="17"/>
      <c r="BW93" s="17"/>
      <c r="BX93" s="17"/>
      <c r="BY93" s="17"/>
      <c r="BZ93" s="17"/>
      <c r="CA93" s="17"/>
      <c r="CB93" s="17"/>
      <c r="CC93" s="17"/>
      <c r="CD93" s="17"/>
    </row>
    <row r="94" spans="1:82" s="1" customFormat="1" ht="42.75" customHeight="1" x14ac:dyDescent="0.25">
      <c r="A94" s="297"/>
      <c r="B94" s="300"/>
      <c r="C94" s="303"/>
      <c r="D94" s="364"/>
      <c r="E94" s="303"/>
      <c r="F94" s="303"/>
      <c r="G94" s="284"/>
      <c r="H94" s="284"/>
      <c r="I94" s="284"/>
      <c r="J94" s="284"/>
      <c r="K94" s="284"/>
      <c r="L94" s="284"/>
      <c r="M94" s="284"/>
      <c r="N94" s="284"/>
      <c r="O94" s="95" t="e">
        <f t="shared" si="49"/>
        <v>#REF!</v>
      </c>
      <c r="P94" s="78" t="e">
        <f t="shared" si="49"/>
        <v>#REF!</v>
      </c>
      <c r="Q94" s="97" t="s">
        <v>108</v>
      </c>
      <c r="R94" s="97" t="e">
        <f t="shared" si="50"/>
        <v>#REF!</v>
      </c>
      <c r="S94" s="97" t="e">
        <f>+'FT-Mapa de riesgos'!#REF!</f>
        <v>#REF!</v>
      </c>
      <c r="T94" s="97" t="e">
        <f>+'FT-Mapa de riesgos'!#REF!</f>
        <v>#REF!</v>
      </c>
      <c r="U94" s="97" t="e">
        <f t="shared" si="52"/>
        <v>#REF!</v>
      </c>
      <c r="V94" s="97" t="e">
        <f t="shared" si="53"/>
        <v>#REF!</v>
      </c>
      <c r="W94" s="96" t="e">
        <f t="shared" si="57"/>
        <v>#REF!</v>
      </c>
      <c r="X94" s="148" t="e">
        <f t="shared" si="57"/>
        <v>#REF!</v>
      </c>
      <c r="Y94" s="143" t="str">
        <f t="shared" si="54"/>
        <v xml:space="preserve"> </v>
      </c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7"/>
      <c r="BI94" s="17"/>
      <c r="BJ94" s="17"/>
      <c r="BK94" s="17"/>
      <c r="BL94" s="17"/>
      <c r="BM94" s="17"/>
      <c r="BN94" s="17"/>
      <c r="BO94" s="17"/>
      <c r="BP94" s="17"/>
      <c r="BQ94" s="17"/>
      <c r="BR94" s="17"/>
      <c r="BS94" s="17"/>
      <c r="BT94" s="17"/>
      <c r="BU94" s="17"/>
      <c r="BV94" s="17"/>
      <c r="BW94" s="17"/>
      <c r="BX94" s="17"/>
      <c r="BY94" s="17"/>
      <c r="BZ94" s="17"/>
      <c r="CA94" s="17"/>
      <c r="CB94" s="17"/>
      <c r="CC94" s="17"/>
      <c r="CD94" s="17"/>
    </row>
    <row r="95" spans="1:82" s="1" customFormat="1" ht="42.75" customHeight="1" thickBot="1" x14ac:dyDescent="0.3">
      <c r="A95" s="297"/>
      <c r="B95" s="368"/>
      <c r="C95" s="303"/>
      <c r="D95" s="302"/>
      <c r="E95" s="303"/>
      <c r="F95" s="303"/>
      <c r="G95" s="284"/>
      <c r="H95" s="284"/>
      <c r="I95" s="284"/>
      <c r="J95" s="284"/>
      <c r="K95" s="284"/>
      <c r="L95" s="284"/>
      <c r="M95" s="284"/>
      <c r="N95" s="284"/>
      <c r="O95" s="95" t="e">
        <f t="shared" si="49"/>
        <v>#REF!</v>
      </c>
      <c r="P95" s="78" t="e">
        <f t="shared" si="49"/>
        <v>#REF!</v>
      </c>
      <c r="Q95" s="97" t="s">
        <v>108</v>
      </c>
      <c r="R95" s="97" t="e">
        <f t="shared" si="50"/>
        <v>#REF!</v>
      </c>
      <c r="S95" s="97" t="e">
        <f>+'FT-Mapa de riesgos'!#REF!</f>
        <v>#REF!</v>
      </c>
      <c r="T95" s="97" t="e">
        <f>+'FT-Mapa de riesgos'!#REF!</f>
        <v>#REF!</v>
      </c>
      <c r="U95" s="97" t="e">
        <f t="shared" si="52"/>
        <v>#REF!</v>
      </c>
      <c r="V95" s="97" t="e">
        <f t="shared" si="53"/>
        <v>#REF!</v>
      </c>
      <c r="W95" s="96" t="e">
        <f t="shared" si="57"/>
        <v>#REF!</v>
      </c>
      <c r="X95" s="148" t="e">
        <f t="shared" si="57"/>
        <v>#REF!</v>
      </c>
      <c r="Y95" s="143" t="str">
        <f t="shared" si="54"/>
        <v xml:space="preserve"> </v>
      </c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7"/>
      <c r="BI95" s="17"/>
      <c r="BJ95" s="17"/>
      <c r="BK95" s="17"/>
      <c r="BL95" s="17"/>
      <c r="BM95" s="17"/>
      <c r="BN95" s="17"/>
      <c r="BO95" s="17"/>
      <c r="BP95" s="17"/>
      <c r="BQ95" s="17"/>
      <c r="BR95" s="17"/>
      <c r="BS95" s="17"/>
      <c r="BT95" s="17"/>
      <c r="BU95" s="17"/>
      <c r="BV95" s="17"/>
      <c r="BW95" s="17"/>
      <c r="BX95" s="17"/>
      <c r="BY95" s="17"/>
      <c r="BZ95" s="17"/>
      <c r="CA95" s="17"/>
      <c r="CB95" s="17"/>
      <c r="CC95" s="17"/>
      <c r="CD95" s="17"/>
    </row>
    <row r="96" spans="1:82" s="1" customFormat="1" ht="42.75" customHeight="1" x14ac:dyDescent="0.25">
      <c r="A96" s="297"/>
      <c r="B96" s="299" t="str">
        <f>+IF($A$115=$X$81,'FT-Mapa de riesgos'!#REF!,"")</f>
        <v/>
      </c>
      <c r="C96" s="302" t="str">
        <f>+IF(B96=5,'FT-Mapa de riesgos'!#REF!,"")</f>
        <v/>
      </c>
      <c r="D96" s="365" t="str">
        <f t="shared" ref="D96" si="62">+IF(B96=1,1,"NA")</f>
        <v>NA</v>
      </c>
      <c r="E96" s="302" t="str">
        <f>+IF(B96=5,'FT-Mapa de riesgos'!#REF!,"")</f>
        <v/>
      </c>
      <c r="F96" s="303"/>
      <c r="G96" s="283" t="str">
        <f t="shared" ref="G96" si="63">IF($F96="","No",IF($F96="No","No"," "))</f>
        <v>No</v>
      </c>
      <c r="H96" s="283" t="str">
        <f t="shared" si="56"/>
        <v>No</v>
      </c>
      <c r="I96" s="283" t="str">
        <f t="shared" si="56"/>
        <v>No</v>
      </c>
      <c r="J96" s="283" t="str">
        <f t="shared" si="56"/>
        <v>No</v>
      </c>
      <c r="K96" s="283" t="str">
        <f t="shared" si="56"/>
        <v>No</v>
      </c>
      <c r="L96" s="283" t="str">
        <f t="shared" si="56"/>
        <v>No</v>
      </c>
      <c r="M96" s="283" t="str">
        <f t="shared" si="56"/>
        <v>No</v>
      </c>
      <c r="N96" s="283" t="str">
        <f t="shared" si="56"/>
        <v>No</v>
      </c>
      <c r="O96" s="95" t="e">
        <f t="shared" si="49"/>
        <v>#REF!</v>
      </c>
      <c r="P96" s="78" t="e">
        <f t="shared" si="49"/>
        <v>#REF!</v>
      </c>
      <c r="Q96" s="97" t="s">
        <v>108</v>
      </c>
      <c r="R96" s="97" t="e">
        <f t="shared" si="50"/>
        <v>#REF!</v>
      </c>
      <c r="S96" s="97" t="e">
        <f>+'FT-Mapa de riesgos'!#REF!</f>
        <v>#REF!</v>
      </c>
      <c r="T96" s="97" t="e">
        <f>+'FT-Mapa de riesgos'!#REF!</f>
        <v>#REF!</v>
      </c>
      <c r="U96" s="97" t="e">
        <f t="shared" si="52"/>
        <v>#REF!</v>
      </c>
      <c r="V96" s="97" t="e">
        <f t="shared" si="53"/>
        <v>#REF!</v>
      </c>
      <c r="W96" s="96" t="e">
        <f t="shared" si="57"/>
        <v>#REF!</v>
      </c>
      <c r="X96" s="148" t="e">
        <f t="shared" si="57"/>
        <v>#REF!</v>
      </c>
      <c r="Y96" s="143" t="str">
        <f t="shared" si="54"/>
        <v xml:space="preserve"> </v>
      </c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7"/>
      <c r="BI96" s="17"/>
      <c r="BJ96" s="17"/>
      <c r="BK96" s="17"/>
      <c r="BL96" s="17"/>
      <c r="BM96" s="17"/>
      <c r="BN96" s="17"/>
      <c r="BO96" s="17"/>
      <c r="BP96" s="17"/>
      <c r="BQ96" s="17"/>
      <c r="BR96" s="17"/>
      <c r="BS96" s="17"/>
      <c r="BT96" s="17"/>
      <c r="BU96" s="17"/>
      <c r="BV96" s="17"/>
      <c r="BW96" s="17"/>
      <c r="BX96" s="17"/>
      <c r="BY96" s="17"/>
      <c r="BZ96" s="17"/>
      <c r="CA96" s="17"/>
      <c r="CB96" s="17"/>
      <c r="CC96" s="17"/>
      <c r="CD96" s="17"/>
    </row>
    <row r="97" spans="1:82" s="1" customFormat="1" ht="42.75" customHeight="1" x14ac:dyDescent="0.25">
      <c r="A97" s="297"/>
      <c r="B97" s="300"/>
      <c r="C97" s="303"/>
      <c r="D97" s="364"/>
      <c r="E97" s="303"/>
      <c r="F97" s="303"/>
      <c r="G97" s="284"/>
      <c r="H97" s="284"/>
      <c r="I97" s="284"/>
      <c r="J97" s="284"/>
      <c r="K97" s="284"/>
      <c r="L97" s="284"/>
      <c r="M97" s="284"/>
      <c r="N97" s="284"/>
      <c r="O97" s="95" t="e">
        <f t="shared" si="49"/>
        <v>#REF!</v>
      </c>
      <c r="P97" s="78" t="e">
        <f t="shared" si="49"/>
        <v>#REF!</v>
      </c>
      <c r="Q97" s="97" t="s">
        <v>108</v>
      </c>
      <c r="R97" s="97" t="e">
        <f t="shared" si="50"/>
        <v>#REF!</v>
      </c>
      <c r="S97" s="97" t="e">
        <f>+'FT-Mapa de riesgos'!#REF!</f>
        <v>#REF!</v>
      </c>
      <c r="T97" s="97" t="e">
        <f>+'FT-Mapa de riesgos'!#REF!</f>
        <v>#REF!</v>
      </c>
      <c r="U97" s="97" t="e">
        <f t="shared" si="52"/>
        <v>#REF!</v>
      </c>
      <c r="V97" s="97" t="e">
        <f t="shared" si="53"/>
        <v>#REF!</v>
      </c>
      <c r="W97" s="96" t="e">
        <f t="shared" si="57"/>
        <v>#REF!</v>
      </c>
      <c r="X97" s="148" t="e">
        <f t="shared" si="57"/>
        <v>#REF!</v>
      </c>
      <c r="Y97" s="143" t="str">
        <f t="shared" si="54"/>
        <v xml:space="preserve"> </v>
      </c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</row>
    <row r="98" spans="1:82" s="1" customFormat="1" ht="42.75" customHeight="1" thickBot="1" x14ac:dyDescent="0.3">
      <c r="A98" s="297"/>
      <c r="B98" s="368"/>
      <c r="C98" s="303"/>
      <c r="D98" s="302"/>
      <c r="E98" s="303"/>
      <c r="F98" s="303"/>
      <c r="G98" s="284"/>
      <c r="H98" s="284"/>
      <c r="I98" s="284"/>
      <c r="J98" s="284"/>
      <c r="K98" s="284"/>
      <c r="L98" s="284"/>
      <c r="M98" s="284"/>
      <c r="N98" s="284"/>
      <c r="O98" s="95" t="e">
        <f t="shared" si="49"/>
        <v>#REF!</v>
      </c>
      <c r="P98" s="78" t="e">
        <f t="shared" si="49"/>
        <v>#REF!</v>
      </c>
      <c r="Q98" s="97" t="s">
        <v>108</v>
      </c>
      <c r="R98" s="97" t="e">
        <f t="shared" si="50"/>
        <v>#REF!</v>
      </c>
      <c r="S98" s="97" t="e">
        <f>+'FT-Mapa de riesgos'!#REF!</f>
        <v>#REF!</v>
      </c>
      <c r="T98" s="97" t="e">
        <f>+'FT-Mapa de riesgos'!#REF!</f>
        <v>#REF!</v>
      </c>
      <c r="U98" s="97" t="e">
        <f t="shared" si="52"/>
        <v>#REF!</v>
      </c>
      <c r="V98" s="97" t="e">
        <f t="shared" si="53"/>
        <v>#REF!</v>
      </c>
      <c r="W98" s="96" t="e">
        <f t="shared" si="57"/>
        <v>#REF!</v>
      </c>
      <c r="X98" s="148" t="e">
        <f t="shared" si="57"/>
        <v>#REF!</v>
      </c>
      <c r="Y98" s="143" t="str">
        <f t="shared" si="54"/>
        <v xml:space="preserve"> </v>
      </c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7"/>
      <c r="BI98" s="17"/>
      <c r="BJ98" s="17"/>
      <c r="BK98" s="17"/>
      <c r="BL98" s="17"/>
      <c r="BM98" s="17"/>
      <c r="BN98" s="17"/>
      <c r="BO98" s="17"/>
      <c r="BP98" s="17"/>
      <c r="BQ98" s="17"/>
      <c r="BR98" s="17"/>
      <c r="BS98" s="17"/>
      <c r="BT98" s="17"/>
      <c r="BU98" s="17"/>
      <c r="BV98" s="17"/>
      <c r="BW98" s="17"/>
      <c r="BX98" s="17"/>
      <c r="BY98" s="17"/>
      <c r="BZ98" s="17"/>
      <c r="CA98" s="17"/>
      <c r="CB98" s="17"/>
      <c r="CC98" s="17"/>
      <c r="CD98" s="17"/>
    </row>
    <row r="99" spans="1:82" s="1" customFormat="1" ht="42.75" customHeight="1" x14ac:dyDescent="0.25">
      <c r="A99" s="297"/>
      <c r="B99" s="299" t="str">
        <f>+IF($A$115=$X$81,'FT-Mapa de riesgos'!#REF!,"")</f>
        <v/>
      </c>
      <c r="C99" s="302" t="str">
        <f>+IF(B99=6,'FT-Mapa de riesgos'!#REF!,"")</f>
        <v/>
      </c>
      <c r="D99" s="365" t="str">
        <f t="shared" ref="D99" si="64">+IF(B99=1,1,"NA")</f>
        <v>NA</v>
      </c>
      <c r="E99" s="302" t="str">
        <f>+IF(B99=6,'FT-Mapa de riesgos'!#REF!,"")</f>
        <v/>
      </c>
      <c r="F99" s="303"/>
      <c r="G99" s="283" t="str">
        <f t="shared" ref="G99" si="65">IF($F99="","No",IF($F99="No","No"," "))</f>
        <v>No</v>
      </c>
      <c r="H99" s="283" t="str">
        <f t="shared" si="56"/>
        <v>No</v>
      </c>
      <c r="I99" s="283" t="str">
        <f t="shared" si="56"/>
        <v>No</v>
      </c>
      <c r="J99" s="283" t="str">
        <f t="shared" si="56"/>
        <v>No</v>
      </c>
      <c r="K99" s="283" t="str">
        <f t="shared" si="56"/>
        <v>No</v>
      </c>
      <c r="L99" s="283" t="str">
        <f t="shared" si="56"/>
        <v>No</v>
      </c>
      <c r="M99" s="283" t="str">
        <f t="shared" si="56"/>
        <v>No</v>
      </c>
      <c r="N99" s="283" t="str">
        <f t="shared" si="56"/>
        <v>No</v>
      </c>
      <c r="O99" s="95" t="e">
        <f t="shared" si="49"/>
        <v>#REF!</v>
      </c>
      <c r="P99" s="78" t="e">
        <f t="shared" si="49"/>
        <v>#REF!</v>
      </c>
      <c r="Q99" s="97" t="s">
        <v>108</v>
      </c>
      <c r="R99" s="97" t="e">
        <f t="shared" si="50"/>
        <v>#REF!</v>
      </c>
      <c r="S99" s="97" t="e">
        <f>+'FT-Mapa de riesgos'!#REF!</f>
        <v>#REF!</v>
      </c>
      <c r="T99" s="97" t="e">
        <f>+'FT-Mapa de riesgos'!#REF!</f>
        <v>#REF!</v>
      </c>
      <c r="U99" s="97" t="e">
        <f t="shared" si="52"/>
        <v>#REF!</v>
      </c>
      <c r="V99" s="97" t="e">
        <f t="shared" si="53"/>
        <v>#REF!</v>
      </c>
      <c r="W99" s="96" t="e">
        <f t="shared" si="57"/>
        <v>#REF!</v>
      </c>
      <c r="X99" s="148" t="e">
        <f t="shared" si="57"/>
        <v>#REF!</v>
      </c>
      <c r="Y99" s="143" t="str">
        <f t="shared" si="54"/>
        <v xml:space="preserve"> </v>
      </c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7"/>
      <c r="BJ99" s="17"/>
      <c r="BK99" s="17"/>
      <c r="BL99" s="17"/>
      <c r="BM99" s="17"/>
      <c r="BN99" s="17"/>
      <c r="BO99" s="17"/>
      <c r="BP99" s="17"/>
      <c r="BQ99" s="17"/>
      <c r="BR99" s="17"/>
      <c r="BS99" s="17"/>
      <c r="BT99" s="17"/>
      <c r="BU99" s="17"/>
      <c r="BV99" s="17"/>
      <c r="BW99" s="17"/>
      <c r="BX99" s="17"/>
      <c r="BY99" s="17"/>
      <c r="BZ99" s="17"/>
      <c r="CA99" s="17"/>
      <c r="CB99" s="17"/>
      <c r="CC99" s="17"/>
      <c r="CD99" s="17"/>
    </row>
    <row r="100" spans="1:82" s="1" customFormat="1" ht="42.75" customHeight="1" x14ac:dyDescent="0.25">
      <c r="A100" s="297"/>
      <c r="B100" s="300"/>
      <c r="C100" s="303"/>
      <c r="D100" s="364"/>
      <c r="E100" s="303"/>
      <c r="F100" s="303"/>
      <c r="G100" s="284"/>
      <c r="H100" s="284"/>
      <c r="I100" s="284"/>
      <c r="J100" s="284"/>
      <c r="K100" s="284"/>
      <c r="L100" s="284"/>
      <c r="M100" s="284"/>
      <c r="N100" s="284"/>
      <c r="O100" s="95" t="e">
        <f t="shared" si="49"/>
        <v>#REF!</v>
      </c>
      <c r="P100" s="78" t="e">
        <f t="shared" si="49"/>
        <v>#REF!</v>
      </c>
      <c r="Q100" s="97" t="s">
        <v>108</v>
      </c>
      <c r="R100" s="97" t="e">
        <f t="shared" si="50"/>
        <v>#REF!</v>
      </c>
      <c r="S100" s="97" t="e">
        <f>+'FT-Mapa de riesgos'!#REF!</f>
        <v>#REF!</v>
      </c>
      <c r="T100" s="97" t="e">
        <f>+'FT-Mapa de riesgos'!#REF!</f>
        <v>#REF!</v>
      </c>
      <c r="U100" s="97" t="e">
        <f t="shared" si="52"/>
        <v>#REF!</v>
      </c>
      <c r="V100" s="97" t="e">
        <f t="shared" si="53"/>
        <v>#REF!</v>
      </c>
      <c r="W100" s="96" t="e">
        <f t="shared" si="57"/>
        <v>#REF!</v>
      </c>
      <c r="X100" s="148" t="e">
        <f t="shared" si="57"/>
        <v>#REF!</v>
      </c>
      <c r="Y100" s="143" t="str">
        <f t="shared" si="54"/>
        <v xml:space="preserve"> </v>
      </c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17"/>
      <c r="BO100" s="17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</row>
    <row r="101" spans="1:82" s="1" customFormat="1" ht="42.75" customHeight="1" thickBot="1" x14ac:dyDescent="0.3">
      <c r="A101" s="297"/>
      <c r="B101" s="368"/>
      <c r="C101" s="303"/>
      <c r="D101" s="302"/>
      <c r="E101" s="303"/>
      <c r="F101" s="303"/>
      <c r="G101" s="284"/>
      <c r="H101" s="284"/>
      <c r="I101" s="284"/>
      <c r="J101" s="284"/>
      <c r="K101" s="284"/>
      <c r="L101" s="284"/>
      <c r="M101" s="284"/>
      <c r="N101" s="284"/>
      <c r="O101" s="95" t="e">
        <f t="shared" si="49"/>
        <v>#REF!</v>
      </c>
      <c r="P101" s="78" t="e">
        <f t="shared" si="49"/>
        <v>#REF!</v>
      </c>
      <c r="Q101" s="97" t="s">
        <v>108</v>
      </c>
      <c r="R101" s="97" t="e">
        <f t="shared" si="50"/>
        <v>#REF!</v>
      </c>
      <c r="S101" s="97" t="e">
        <f>+'FT-Mapa de riesgos'!#REF!</f>
        <v>#REF!</v>
      </c>
      <c r="T101" s="97" t="e">
        <f>+'FT-Mapa de riesgos'!#REF!</f>
        <v>#REF!</v>
      </c>
      <c r="U101" s="97" t="e">
        <f t="shared" si="52"/>
        <v>#REF!</v>
      </c>
      <c r="V101" s="97" t="e">
        <f t="shared" si="53"/>
        <v>#REF!</v>
      </c>
      <c r="W101" s="96" t="e">
        <f t="shared" si="57"/>
        <v>#REF!</v>
      </c>
      <c r="X101" s="148" t="e">
        <f t="shared" si="57"/>
        <v>#REF!</v>
      </c>
      <c r="Y101" s="143" t="str">
        <f t="shared" si="54"/>
        <v xml:space="preserve"> </v>
      </c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7"/>
      <c r="BJ101" s="17"/>
      <c r="BK101" s="17"/>
      <c r="BL101" s="17"/>
      <c r="BM101" s="17"/>
      <c r="BN101" s="17"/>
      <c r="BO101" s="17"/>
      <c r="BP101" s="17"/>
      <c r="BQ101" s="17"/>
      <c r="BR101" s="17"/>
      <c r="BS101" s="17"/>
      <c r="BT101" s="17"/>
      <c r="BU101" s="17"/>
      <c r="BV101" s="17"/>
      <c r="BW101" s="17"/>
      <c r="BX101" s="17"/>
      <c r="BY101" s="17"/>
      <c r="BZ101" s="17"/>
      <c r="CA101" s="17"/>
      <c r="CB101" s="17"/>
      <c r="CC101" s="17"/>
      <c r="CD101" s="17"/>
    </row>
    <row r="102" spans="1:82" s="1" customFormat="1" ht="42.75" customHeight="1" x14ac:dyDescent="0.25">
      <c r="A102" s="297"/>
      <c r="B102" s="299" t="str">
        <f>+IF($A$115=$X$81,'FT-Mapa de riesgos'!#REF!,"")</f>
        <v/>
      </c>
      <c r="C102" s="302" t="str">
        <f>+IF(B102=7,'FT-Mapa de riesgos'!#REF!,"")</f>
        <v/>
      </c>
      <c r="D102" s="365" t="str">
        <f t="shared" ref="D102" si="66">+IF(B102=1,1,"NA")</f>
        <v>NA</v>
      </c>
      <c r="E102" s="302" t="str">
        <f>+IF(B102=7,'FT-Mapa de riesgos'!#REF!,"")</f>
        <v/>
      </c>
      <c r="F102" s="303"/>
      <c r="G102" s="283" t="str">
        <f t="shared" ref="G102" si="67">IF($F102="","No",IF($F102="No","No"," "))</f>
        <v>No</v>
      </c>
      <c r="H102" s="283" t="str">
        <f t="shared" si="56"/>
        <v>No</v>
      </c>
      <c r="I102" s="283" t="str">
        <f t="shared" si="56"/>
        <v>No</v>
      </c>
      <c r="J102" s="283" t="str">
        <f t="shared" si="56"/>
        <v>No</v>
      </c>
      <c r="K102" s="283" t="str">
        <f t="shared" si="56"/>
        <v>No</v>
      </c>
      <c r="L102" s="283" t="str">
        <f t="shared" si="56"/>
        <v>No</v>
      </c>
      <c r="M102" s="283" t="str">
        <f t="shared" si="56"/>
        <v>No</v>
      </c>
      <c r="N102" s="283" t="str">
        <f t="shared" si="56"/>
        <v>No</v>
      </c>
      <c r="O102" s="95" t="e">
        <f t="shared" si="49"/>
        <v>#REF!</v>
      </c>
      <c r="P102" s="78" t="e">
        <f t="shared" si="49"/>
        <v>#REF!</v>
      </c>
      <c r="Q102" s="97" t="s">
        <v>108</v>
      </c>
      <c r="R102" s="97" t="e">
        <f t="shared" si="50"/>
        <v>#REF!</v>
      </c>
      <c r="S102" s="97" t="e">
        <f>+'FT-Mapa de riesgos'!#REF!</f>
        <v>#REF!</v>
      </c>
      <c r="T102" s="97" t="e">
        <f>+'FT-Mapa de riesgos'!#REF!</f>
        <v>#REF!</v>
      </c>
      <c r="U102" s="97" t="e">
        <f t="shared" si="52"/>
        <v>#REF!</v>
      </c>
      <c r="V102" s="97" t="e">
        <f t="shared" si="53"/>
        <v>#REF!</v>
      </c>
      <c r="W102" s="96" t="e">
        <f t="shared" si="57"/>
        <v>#REF!</v>
      </c>
      <c r="X102" s="148" t="e">
        <f t="shared" si="57"/>
        <v>#REF!</v>
      </c>
      <c r="Y102" s="143" t="str">
        <f t="shared" si="54"/>
        <v xml:space="preserve"> </v>
      </c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7"/>
      <c r="BI102" s="17"/>
      <c r="BJ102" s="17"/>
      <c r="BK102" s="17"/>
      <c r="BL102" s="17"/>
      <c r="BM102" s="17"/>
      <c r="BN102" s="17"/>
      <c r="BO102" s="17"/>
      <c r="BP102" s="17"/>
      <c r="BQ102" s="17"/>
      <c r="BR102" s="17"/>
      <c r="BS102" s="17"/>
      <c r="BT102" s="17"/>
      <c r="BU102" s="17"/>
      <c r="BV102" s="17"/>
      <c r="BW102" s="17"/>
      <c r="BX102" s="17"/>
      <c r="BY102" s="17"/>
      <c r="BZ102" s="17"/>
      <c r="CA102" s="17"/>
      <c r="CB102" s="17"/>
      <c r="CC102" s="17"/>
      <c r="CD102" s="17"/>
    </row>
    <row r="103" spans="1:82" s="1" customFormat="1" ht="42.75" customHeight="1" x14ac:dyDescent="0.25">
      <c r="A103" s="297"/>
      <c r="B103" s="300"/>
      <c r="C103" s="303"/>
      <c r="D103" s="364"/>
      <c r="E103" s="303"/>
      <c r="F103" s="303"/>
      <c r="G103" s="284"/>
      <c r="H103" s="284"/>
      <c r="I103" s="284"/>
      <c r="J103" s="284"/>
      <c r="K103" s="284"/>
      <c r="L103" s="284"/>
      <c r="M103" s="284"/>
      <c r="N103" s="284"/>
      <c r="O103" s="95" t="e">
        <f t="shared" si="49"/>
        <v>#REF!</v>
      </c>
      <c r="P103" s="78" t="e">
        <f t="shared" si="49"/>
        <v>#REF!</v>
      </c>
      <c r="Q103" s="97" t="s">
        <v>108</v>
      </c>
      <c r="R103" s="97" t="e">
        <f t="shared" si="50"/>
        <v>#REF!</v>
      </c>
      <c r="S103" s="97" t="e">
        <f>+'FT-Mapa de riesgos'!#REF!</f>
        <v>#REF!</v>
      </c>
      <c r="T103" s="97" t="e">
        <f>+'FT-Mapa de riesgos'!#REF!</f>
        <v>#REF!</v>
      </c>
      <c r="U103" s="97" t="e">
        <f t="shared" si="52"/>
        <v>#REF!</v>
      </c>
      <c r="V103" s="97" t="e">
        <f t="shared" si="53"/>
        <v>#REF!</v>
      </c>
      <c r="W103" s="96" t="e">
        <f t="shared" si="57"/>
        <v>#REF!</v>
      </c>
      <c r="X103" s="148" t="e">
        <f t="shared" si="57"/>
        <v>#REF!</v>
      </c>
      <c r="Y103" s="143" t="str">
        <f t="shared" si="54"/>
        <v xml:space="preserve"> </v>
      </c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  <c r="BG103" s="17"/>
      <c r="BH103" s="17"/>
      <c r="BI103" s="17"/>
      <c r="BJ103" s="17"/>
      <c r="BK103" s="17"/>
      <c r="BL103" s="17"/>
      <c r="BM103" s="17"/>
      <c r="BN103" s="17"/>
      <c r="BO103" s="17"/>
      <c r="BP103" s="17"/>
      <c r="BQ103" s="17"/>
      <c r="BR103" s="17"/>
      <c r="BS103" s="17"/>
      <c r="BT103" s="17"/>
      <c r="BU103" s="17"/>
      <c r="BV103" s="17"/>
      <c r="BW103" s="17"/>
      <c r="BX103" s="17"/>
      <c r="BY103" s="17"/>
      <c r="BZ103" s="17"/>
      <c r="CA103" s="17"/>
      <c r="CB103" s="17"/>
      <c r="CC103" s="17"/>
      <c r="CD103" s="17"/>
    </row>
    <row r="104" spans="1:82" s="1" customFormat="1" ht="42.75" customHeight="1" thickBot="1" x14ac:dyDescent="0.3">
      <c r="A104" s="297"/>
      <c r="B104" s="368"/>
      <c r="C104" s="303"/>
      <c r="D104" s="302"/>
      <c r="E104" s="303"/>
      <c r="F104" s="303"/>
      <c r="G104" s="284"/>
      <c r="H104" s="284"/>
      <c r="I104" s="284"/>
      <c r="J104" s="284"/>
      <c r="K104" s="284"/>
      <c r="L104" s="284"/>
      <c r="M104" s="284"/>
      <c r="N104" s="284"/>
      <c r="O104" s="95" t="e">
        <f t="shared" si="49"/>
        <v>#REF!</v>
      </c>
      <c r="P104" s="78" t="e">
        <f t="shared" si="49"/>
        <v>#REF!</v>
      </c>
      <c r="Q104" s="97" t="s">
        <v>108</v>
      </c>
      <c r="R104" s="97" t="e">
        <f t="shared" si="50"/>
        <v>#REF!</v>
      </c>
      <c r="S104" s="97" t="e">
        <f>+'FT-Mapa de riesgos'!#REF!</f>
        <v>#REF!</v>
      </c>
      <c r="T104" s="97" t="e">
        <f>+'FT-Mapa de riesgos'!#REF!</f>
        <v>#REF!</v>
      </c>
      <c r="U104" s="97" t="e">
        <f t="shared" si="52"/>
        <v>#REF!</v>
      </c>
      <c r="V104" s="97" t="e">
        <f t="shared" si="53"/>
        <v>#REF!</v>
      </c>
      <c r="W104" s="96" t="e">
        <f t="shared" si="57"/>
        <v>#REF!</v>
      </c>
      <c r="X104" s="148" t="e">
        <f t="shared" si="57"/>
        <v>#REF!</v>
      </c>
      <c r="Y104" s="143" t="str">
        <f t="shared" si="54"/>
        <v xml:space="preserve"> </v>
      </c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N104" s="17"/>
      <c r="AO104" s="17"/>
      <c r="AP104" s="17"/>
      <c r="AQ104" s="17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  <c r="BG104" s="17"/>
      <c r="BH104" s="17"/>
      <c r="BI104" s="17"/>
      <c r="BJ104" s="17"/>
      <c r="BK104" s="17"/>
      <c r="BL104" s="17"/>
      <c r="BM104" s="17"/>
      <c r="BN104" s="17"/>
      <c r="BO104" s="17"/>
      <c r="BP104" s="17"/>
      <c r="BQ104" s="17"/>
      <c r="BR104" s="17"/>
      <c r="BS104" s="17"/>
      <c r="BT104" s="17"/>
      <c r="BU104" s="17"/>
      <c r="BV104" s="17"/>
      <c r="BW104" s="17"/>
      <c r="BX104" s="17"/>
      <c r="BY104" s="17"/>
      <c r="BZ104" s="17"/>
      <c r="CA104" s="17"/>
      <c r="CB104" s="17"/>
      <c r="CC104" s="17"/>
      <c r="CD104" s="17"/>
    </row>
    <row r="105" spans="1:82" s="1" customFormat="1" ht="42.75" customHeight="1" x14ac:dyDescent="0.25">
      <c r="A105" s="297"/>
      <c r="B105" s="299" t="str">
        <f>+IF($A$115=$X$81,'FT-Mapa de riesgos'!B20,"")</f>
        <v/>
      </c>
      <c r="C105" s="302" t="str">
        <f>+IF(B105=8,'FT-Mapa de riesgos'!C20,"")</f>
        <v/>
      </c>
      <c r="D105" s="365" t="str">
        <f t="shared" ref="D105" si="68">+IF(B105=1,1,"NA")</f>
        <v>NA</v>
      </c>
      <c r="E105" s="302" t="str">
        <f>+IF(B105=8,'FT-Mapa de riesgos'!E20,"")</f>
        <v/>
      </c>
      <c r="F105" s="303"/>
      <c r="G105" s="283" t="str">
        <f t="shared" ref="G105" si="69">IF($F105="","No",IF($F105="No","No"," "))</f>
        <v>No</v>
      </c>
      <c r="H105" s="283" t="str">
        <f t="shared" si="56"/>
        <v>No</v>
      </c>
      <c r="I105" s="283" t="str">
        <f t="shared" si="56"/>
        <v>No</v>
      </c>
      <c r="J105" s="283" t="str">
        <f t="shared" si="56"/>
        <v>No</v>
      </c>
      <c r="K105" s="283" t="str">
        <f t="shared" si="56"/>
        <v>No</v>
      </c>
      <c r="L105" s="283" t="str">
        <f t="shared" si="56"/>
        <v>No</v>
      </c>
      <c r="M105" s="283" t="str">
        <f t="shared" si="56"/>
        <v>No</v>
      </c>
      <c r="N105" s="283" t="str">
        <f t="shared" si="56"/>
        <v>No</v>
      </c>
      <c r="O105" s="95" t="str">
        <f t="shared" si="49"/>
        <v>Monitoreo de asignación de citas</v>
      </c>
      <c r="P105" s="78" t="str">
        <f t="shared" si="49"/>
        <v>Permanente</v>
      </c>
      <c r="Q105" s="97" t="s">
        <v>108</v>
      </c>
      <c r="R105" s="97" t="str">
        <f t="shared" si="50"/>
        <v>Enero-Abril</v>
      </c>
      <c r="S105" s="97" t="str">
        <f>+'FT-Mapa de riesgos'!X20</f>
        <v>Mayo-Agosto</v>
      </c>
      <c r="T105" s="97" t="str">
        <f>+'FT-Mapa de riesgos'!Y20</f>
        <v>Septiembre-Diciembre</v>
      </c>
      <c r="U105" s="97">
        <f t="shared" si="52"/>
        <v>1</v>
      </c>
      <c r="V105" s="97" t="str">
        <f t="shared" si="53"/>
        <v>Si</v>
      </c>
      <c r="W105" s="96" t="str">
        <f t="shared" si="57"/>
        <v xml:space="preserve"> </v>
      </c>
      <c r="X105" s="148" t="str">
        <f t="shared" si="57"/>
        <v xml:space="preserve"> </v>
      </c>
      <c r="Y105" s="143" t="str">
        <f t="shared" si="54"/>
        <v xml:space="preserve"> </v>
      </c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  <c r="AN105" s="17"/>
      <c r="AO105" s="17"/>
      <c r="AP105" s="17"/>
      <c r="AQ105" s="17"/>
      <c r="AR105" s="17"/>
      <c r="AS105" s="17"/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  <c r="BG105" s="17"/>
      <c r="BH105" s="17"/>
      <c r="BI105" s="17"/>
      <c r="BJ105" s="17"/>
      <c r="BK105" s="17"/>
      <c r="BL105" s="17"/>
      <c r="BM105" s="17"/>
      <c r="BN105" s="17"/>
      <c r="BO105" s="17"/>
      <c r="BP105" s="17"/>
      <c r="BQ105" s="17"/>
      <c r="BR105" s="17"/>
      <c r="BS105" s="17"/>
      <c r="BT105" s="17"/>
      <c r="BU105" s="17"/>
      <c r="BV105" s="17"/>
      <c r="BW105" s="17"/>
      <c r="BX105" s="17"/>
      <c r="BY105" s="17"/>
      <c r="BZ105" s="17"/>
      <c r="CA105" s="17"/>
      <c r="CB105" s="17"/>
      <c r="CC105" s="17"/>
      <c r="CD105" s="17"/>
    </row>
    <row r="106" spans="1:82" s="1" customFormat="1" ht="42.75" customHeight="1" x14ac:dyDescent="0.25">
      <c r="A106" s="297"/>
      <c r="B106" s="300"/>
      <c r="C106" s="303"/>
      <c r="D106" s="364"/>
      <c r="E106" s="303"/>
      <c r="F106" s="303"/>
      <c r="G106" s="284"/>
      <c r="H106" s="284"/>
      <c r="I106" s="284"/>
      <c r="J106" s="284"/>
      <c r="K106" s="284"/>
      <c r="L106" s="284"/>
      <c r="M106" s="284"/>
      <c r="N106" s="284"/>
      <c r="O106" s="95" t="str">
        <f t="shared" si="49"/>
        <v/>
      </c>
      <c r="P106" s="78" t="str">
        <f t="shared" si="49"/>
        <v/>
      </c>
      <c r="Q106" s="97" t="s">
        <v>108</v>
      </c>
      <c r="R106" s="97" t="str">
        <f t="shared" si="50"/>
        <v/>
      </c>
      <c r="S106" s="97">
        <f>+'FT-Mapa de riesgos'!X21</f>
        <v>0</v>
      </c>
      <c r="T106" s="97">
        <f>+'FT-Mapa de riesgos'!Y21</f>
        <v>0</v>
      </c>
      <c r="U106" s="97">
        <f t="shared" si="52"/>
        <v>0</v>
      </c>
      <c r="V106" s="97" t="str">
        <f t="shared" si="53"/>
        <v>No</v>
      </c>
      <c r="W106" s="96" t="str">
        <f t="shared" si="57"/>
        <v>No</v>
      </c>
      <c r="X106" s="148" t="str">
        <f t="shared" si="57"/>
        <v>No</v>
      </c>
      <c r="Y106" s="143" t="str">
        <f t="shared" si="54"/>
        <v xml:space="preserve"> </v>
      </c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17"/>
      <c r="AQ106" s="17"/>
      <c r="AR106" s="17"/>
      <c r="AS106" s="17"/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  <c r="BG106" s="17"/>
      <c r="BH106" s="17"/>
      <c r="BI106" s="17"/>
      <c r="BJ106" s="17"/>
      <c r="BK106" s="17"/>
      <c r="BL106" s="17"/>
      <c r="BM106" s="17"/>
      <c r="BN106" s="17"/>
      <c r="BO106" s="17"/>
      <c r="BP106" s="17"/>
      <c r="BQ106" s="17"/>
      <c r="BR106" s="17"/>
      <c r="BS106" s="17"/>
      <c r="BT106" s="17"/>
      <c r="BU106" s="17"/>
      <c r="BV106" s="17"/>
      <c r="BW106" s="17"/>
      <c r="BX106" s="17"/>
      <c r="BY106" s="17"/>
      <c r="BZ106" s="17"/>
      <c r="CA106" s="17"/>
      <c r="CB106" s="17"/>
      <c r="CC106" s="17"/>
      <c r="CD106" s="17"/>
    </row>
    <row r="107" spans="1:82" s="1" customFormat="1" ht="42.75" customHeight="1" thickBot="1" x14ac:dyDescent="0.3">
      <c r="A107" s="297"/>
      <c r="B107" s="368"/>
      <c r="C107" s="303"/>
      <c r="D107" s="302"/>
      <c r="E107" s="303"/>
      <c r="F107" s="303"/>
      <c r="G107" s="284"/>
      <c r="H107" s="284"/>
      <c r="I107" s="284"/>
      <c r="J107" s="284"/>
      <c r="K107" s="284"/>
      <c r="L107" s="284"/>
      <c r="M107" s="284"/>
      <c r="N107" s="284"/>
      <c r="O107" s="95" t="str">
        <f t="shared" si="49"/>
        <v/>
      </c>
      <c r="P107" s="78" t="str">
        <f t="shared" si="49"/>
        <v/>
      </c>
      <c r="Q107" s="97" t="s">
        <v>108</v>
      </c>
      <c r="R107" s="97" t="str">
        <f t="shared" si="50"/>
        <v/>
      </c>
      <c r="S107" s="97">
        <f>+'FT-Mapa de riesgos'!X22</f>
        <v>0</v>
      </c>
      <c r="T107" s="97">
        <f>+'FT-Mapa de riesgos'!Y22</f>
        <v>0</v>
      </c>
      <c r="U107" s="97">
        <f t="shared" si="52"/>
        <v>0</v>
      </c>
      <c r="V107" s="97" t="str">
        <f t="shared" si="53"/>
        <v>No</v>
      </c>
      <c r="W107" s="96" t="str">
        <f t="shared" si="57"/>
        <v>No</v>
      </c>
      <c r="X107" s="148" t="str">
        <f t="shared" si="57"/>
        <v>No</v>
      </c>
      <c r="Y107" s="143" t="str">
        <f t="shared" si="54"/>
        <v xml:space="preserve"> </v>
      </c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</row>
    <row r="108" spans="1:82" s="1" customFormat="1" ht="42.75" customHeight="1" x14ac:dyDescent="0.25">
      <c r="A108" s="297"/>
      <c r="B108" s="299" t="str">
        <f>+IF($A$115=$X$81,'FT-Mapa de riesgos'!#REF!,"")</f>
        <v/>
      </c>
      <c r="C108" s="302" t="str">
        <f>+IF(B108=9,'FT-Mapa de riesgos'!#REF!,"")</f>
        <v/>
      </c>
      <c r="D108" s="365" t="str">
        <f t="shared" ref="D108" si="70">+IF(B108=1,1,"NA")</f>
        <v>NA</v>
      </c>
      <c r="E108" s="302" t="str">
        <f>+IF(B108=9,'FT-Mapa de riesgos'!#REF!,"")</f>
        <v/>
      </c>
      <c r="F108" s="363"/>
      <c r="G108" s="283" t="str">
        <f t="shared" ref="G108" si="71">IF($F108="","No",IF($F108="No","No"," "))</f>
        <v>No</v>
      </c>
      <c r="H108" s="283" t="str">
        <f t="shared" si="56"/>
        <v>No</v>
      </c>
      <c r="I108" s="283" t="str">
        <f t="shared" si="56"/>
        <v>No</v>
      </c>
      <c r="J108" s="283" t="str">
        <f t="shared" si="56"/>
        <v>No</v>
      </c>
      <c r="K108" s="283" t="str">
        <f t="shared" si="56"/>
        <v>No</v>
      </c>
      <c r="L108" s="283" t="str">
        <f t="shared" si="56"/>
        <v>No</v>
      </c>
      <c r="M108" s="283" t="str">
        <f t="shared" si="56"/>
        <v>No</v>
      </c>
      <c r="N108" s="283" t="str">
        <f t="shared" si="56"/>
        <v>No</v>
      </c>
      <c r="O108" s="95" t="e">
        <f t="shared" si="49"/>
        <v>#REF!</v>
      </c>
      <c r="P108" s="78" t="e">
        <f t="shared" si="49"/>
        <v>#REF!</v>
      </c>
      <c r="Q108" s="97" t="s">
        <v>108</v>
      </c>
      <c r="R108" s="97" t="e">
        <f t="shared" si="50"/>
        <v>#REF!</v>
      </c>
      <c r="S108" s="97" t="e">
        <f>+'FT-Mapa de riesgos'!#REF!</f>
        <v>#REF!</v>
      </c>
      <c r="T108" s="97" t="e">
        <f>+'FT-Mapa de riesgos'!#REF!</f>
        <v>#REF!</v>
      </c>
      <c r="U108" s="97" t="e">
        <f t="shared" si="52"/>
        <v>#REF!</v>
      </c>
      <c r="V108" s="97" t="e">
        <f t="shared" si="53"/>
        <v>#REF!</v>
      </c>
      <c r="W108" s="96" t="e">
        <f t="shared" si="57"/>
        <v>#REF!</v>
      </c>
      <c r="X108" s="148" t="e">
        <f t="shared" si="57"/>
        <v>#REF!</v>
      </c>
      <c r="Y108" s="143" t="str">
        <f t="shared" si="54"/>
        <v xml:space="preserve"> </v>
      </c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7"/>
      <c r="BX108" s="17"/>
      <c r="BY108" s="17"/>
      <c r="BZ108" s="17"/>
      <c r="CA108" s="17"/>
      <c r="CB108" s="17"/>
      <c r="CC108" s="17"/>
      <c r="CD108" s="17"/>
    </row>
    <row r="109" spans="1:82" s="1" customFormat="1" ht="42.75" customHeight="1" x14ac:dyDescent="0.25">
      <c r="A109" s="297"/>
      <c r="B109" s="300"/>
      <c r="C109" s="303"/>
      <c r="D109" s="364"/>
      <c r="E109" s="303"/>
      <c r="F109" s="364"/>
      <c r="G109" s="284"/>
      <c r="H109" s="284"/>
      <c r="I109" s="284"/>
      <c r="J109" s="284"/>
      <c r="K109" s="284"/>
      <c r="L109" s="284"/>
      <c r="M109" s="284"/>
      <c r="N109" s="284"/>
      <c r="O109" s="95" t="e">
        <f t="shared" si="49"/>
        <v>#REF!</v>
      </c>
      <c r="P109" s="78" t="e">
        <f t="shared" si="49"/>
        <v>#REF!</v>
      </c>
      <c r="Q109" s="97" t="s">
        <v>108</v>
      </c>
      <c r="R109" s="97" t="e">
        <f t="shared" si="50"/>
        <v>#REF!</v>
      </c>
      <c r="S109" s="97" t="e">
        <f>+'FT-Mapa de riesgos'!#REF!</f>
        <v>#REF!</v>
      </c>
      <c r="T109" s="97" t="e">
        <f>+'FT-Mapa de riesgos'!#REF!</f>
        <v>#REF!</v>
      </c>
      <c r="U109" s="97" t="e">
        <f t="shared" si="52"/>
        <v>#REF!</v>
      </c>
      <c r="V109" s="97" t="e">
        <f t="shared" si="53"/>
        <v>#REF!</v>
      </c>
      <c r="W109" s="96" t="e">
        <f t="shared" si="57"/>
        <v>#REF!</v>
      </c>
      <c r="X109" s="148" t="e">
        <f t="shared" si="57"/>
        <v>#REF!</v>
      </c>
      <c r="Y109" s="143" t="str">
        <f t="shared" si="54"/>
        <v xml:space="preserve"> </v>
      </c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7"/>
      <c r="BO109" s="17"/>
      <c r="BP109" s="17"/>
      <c r="BQ109" s="17"/>
      <c r="BR109" s="17"/>
      <c r="BS109" s="17"/>
      <c r="BT109" s="17"/>
      <c r="BU109" s="17"/>
      <c r="BV109" s="17"/>
      <c r="BW109" s="17"/>
      <c r="BX109" s="17"/>
      <c r="BY109" s="17"/>
      <c r="BZ109" s="17"/>
      <c r="CA109" s="17"/>
      <c r="CB109" s="17"/>
      <c r="CC109" s="17"/>
      <c r="CD109" s="17"/>
    </row>
    <row r="110" spans="1:82" s="1" customFormat="1" ht="42.75" customHeight="1" thickBot="1" x14ac:dyDescent="0.3">
      <c r="A110" s="297"/>
      <c r="B110" s="368"/>
      <c r="C110" s="303"/>
      <c r="D110" s="302"/>
      <c r="E110" s="303"/>
      <c r="F110" s="302"/>
      <c r="G110" s="284"/>
      <c r="H110" s="284"/>
      <c r="I110" s="284"/>
      <c r="J110" s="284"/>
      <c r="K110" s="284"/>
      <c r="L110" s="284"/>
      <c r="M110" s="284"/>
      <c r="N110" s="284"/>
      <c r="O110" s="95" t="e">
        <f t="shared" si="49"/>
        <v>#REF!</v>
      </c>
      <c r="P110" s="78" t="e">
        <f t="shared" si="49"/>
        <v>#REF!</v>
      </c>
      <c r="Q110" s="97" t="s">
        <v>108</v>
      </c>
      <c r="R110" s="97" t="e">
        <f t="shared" si="50"/>
        <v>#REF!</v>
      </c>
      <c r="S110" s="97" t="e">
        <f>+'FT-Mapa de riesgos'!#REF!</f>
        <v>#REF!</v>
      </c>
      <c r="T110" s="97" t="e">
        <f>+'FT-Mapa de riesgos'!#REF!</f>
        <v>#REF!</v>
      </c>
      <c r="U110" s="97" t="e">
        <f t="shared" si="52"/>
        <v>#REF!</v>
      </c>
      <c r="V110" s="97" t="e">
        <f t="shared" si="53"/>
        <v>#REF!</v>
      </c>
      <c r="W110" s="96" t="e">
        <f t="shared" si="57"/>
        <v>#REF!</v>
      </c>
      <c r="X110" s="148" t="e">
        <f t="shared" si="57"/>
        <v>#REF!</v>
      </c>
      <c r="Y110" s="143" t="str">
        <f t="shared" si="54"/>
        <v xml:space="preserve"> </v>
      </c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  <c r="AR110" s="17"/>
      <c r="AS110" s="17"/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7"/>
      <c r="BO110" s="17"/>
      <c r="BP110" s="17"/>
      <c r="BQ110" s="17"/>
      <c r="BR110" s="17"/>
      <c r="BS110" s="17"/>
      <c r="BT110" s="17"/>
      <c r="BU110" s="17"/>
      <c r="BV110" s="17"/>
      <c r="BW110" s="17"/>
      <c r="BX110" s="17"/>
      <c r="BY110" s="17"/>
      <c r="BZ110" s="17"/>
      <c r="CA110" s="17"/>
      <c r="CB110" s="17"/>
      <c r="CC110" s="17"/>
      <c r="CD110" s="17"/>
    </row>
    <row r="111" spans="1:82" ht="42.75" customHeight="1" x14ac:dyDescent="0.25">
      <c r="A111" s="297"/>
      <c r="B111" s="299" t="str">
        <f>+IF($A$115=$X$81,'FT-Mapa de riesgos'!#REF!,"")</f>
        <v/>
      </c>
      <c r="C111" s="302" t="str">
        <f>+IF(B111=10,'FT-Mapa de riesgos'!#REF!,"")</f>
        <v/>
      </c>
      <c r="D111" s="365" t="str">
        <f t="shared" ref="D111" si="72">+IF(B111=1,1,"NA")</f>
        <v>NA</v>
      </c>
      <c r="E111" s="302" t="str">
        <f>+IF(B111=10,'FT-Mapa de riesgos'!#REF!,"")</f>
        <v/>
      </c>
      <c r="F111" s="303"/>
      <c r="G111" s="283" t="str">
        <f t="shared" ref="G111" si="73">IF($F111="","No",IF($F111="No","No"," "))</f>
        <v>No</v>
      </c>
      <c r="H111" s="283" t="str">
        <f t="shared" si="56"/>
        <v>No</v>
      </c>
      <c r="I111" s="283" t="str">
        <f t="shared" si="56"/>
        <v>No</v>
      </c>
      <c r="J111" s="283" t="str">
        <f t="shared" si="56"/>
        <v>No</v>
      </c>
      <c r="K111" s="283" t="str">
        <f t="shared" si="56"/>
        <v>No</v>
      </c>
      <c r="L111" s="283" t="str">
        <f t="shared" si="56"/>
        <v>No</v>
      </c>
      <c r="M111" s="283" t="str">
        <f t="shared" si="56"/>
        <v>No</v>
      </c>
      <c r="N111" s="283" t="str">
        <f t="shared" si="56"/>
        <v>No</v>
      </c>
      <c r="O111" s="95" t="e">
        <f t="shared" si="49"/>
        <v>#REF!</v>
      </c>
      <c r="P111" s="78" t="e">
        <f t="shared" si="49"/>
        <v>#REF!</v>
      </c>
      <c r="Q111" s="97" t="s">
        <v>108</v>
      </c>
      <c r="R111" s="97" t="e">
        <f t="shared" si="50"/>
        <v>#REF!</v>
      </c>
      <c r="S111" s="97" t="e">
        <f>+'FT-Mapa de riesgos'!#REF!</f>
        <v>#REF!</v>
      </c>
      <c r="T111" s="97" t="e">
        <f>+'FT-Mapa de riesgos'!#REF!</f>
        <v>#REF!</v>
      </c>
      <c r="U111" s="97" t="e">
        <f t="shared" si="52"/>
        <v>#REF!</v>
      </c>
      <c r="V111" s="97" t="e">
        <f t="shared" si="53"/>
        <v>#REF!</v>
      </c>
      <c r="W111" s="96" t="e">
        <f t="shared" si="57"/>
        <v>#REF!</v>
      </c>
      <c r="X111" s="148" t="e">
        <f t="shared" si="57"/>
        <v>#REF!</v>
      </c>
      <c r="Y111" s="143" t="str">
        <f t="shared" si="54"/>
        <v xml:space="preserve"> </v>
      </c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7"/>
      <c r="AS111" s="17"/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  <c r="BF111" s="17"/>
      <c r="BG111" s="17"/>
      <c r="BH111" s="17"/>
      <c r="BI111" s="17"/>
      <c r="BJ111" s="17"/>
      <c r="BK111" s="17"/>
      <c r="BL111" s="17"/>
      <c r="BM111" s="17"/>
      <c r="BN111" s="17"/>
      <c r="BO111" s="17"/>
      <c r="BP111" s="17"/>
      <c r="BQ111" s="17"/>
      <c r="BR111" s="17"/>
      <c r="BS111" s="17"/>
      <c r="BT111" s="17"/>
      <c r="BU111" s="17"/>
      <c r="BV111" s="17"/>
      <c r="BW111" s="17"/>
      <c r="BX111" s="17"/>
      <c r="BY111" s="17"/>
      <c r="BZ111" s="17"/>
      <c r="CA111" s="17"/>
      <c r="CB111" s="17"/>
      <c r="CC111" s="17"/>
      <c r="CD111" s="17"/>
    </row>
    <row r="112" spans="1:82" ht="42.75" customHeight="1" x14ac:dyDescent="0.25">
      <c r="A112" s="297"/>
      <c r="B112" s="300"/>
      <c r="C112" s="303"/>
      <c r="D112" s="364"/>
      <c r="E112" s="303"/>
      <c r="F112" s="303"/>
      <c r="G112" s="284"/>
      <c r="H112" s="284"/>
      <c r="I112" s="284"/>
      <c r="J112" s="284"/>
      <c r="K112" s="284"/>
      <c r="L112" s="284"/>
      <c r="M112" s="284"/>
      <c r="N112" s="284"/>
      <c r="O112" s="95" t="e">
        <f t="shared" si="49"/>
        <v>#REF!</v>
      </c>
      <c r="P112" s="78" t="e">
        <f t="shared" si="49"/>
        <v>#REF!</v>
      </c>
      <c r="Q112" s="97" t="s">
        <v>108</v>
      </c>
      <c r="R112" s="97" t="e">
        <f t="shared" si="50"/>
        <v>#REF!</v>
      </c>
      <c r="S112" s="97" t="e">
        <f>+'FT-Mapa de riesgos'!#REF!</f>
        <v>#REF!</v>
      </c>
      <c r="T112" s="97" t="e">
        <f>+'FT-Mapa de riesgos'!#REF!</f>
        <v>#REF!</v>
      </c>
      <c r="U112" s="97" t="e">
        <f t="shared" si="52"/>
        <v>#REF!</v>
      </c>
      <c r="V112" s="97" t="e">
        <f t="shared" si="53"/>
        <v>#REF!</v>
      </c>
      <c r="W112" s="96" t="e">
        <f t="shared" si="57"/>
        <v>#REF!</v>
      </c>
      <c r="X112" s="148" t="e">
        <f t="shared" si="57"/>
        <v>#REF!</v>
      </c>
      <c r="Y112" s="143" t="str">
        <f t="shared" si="54"/>
        <v xml:space="preserve"> </v>
      </c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17"/>
      <c r="AQ112" s="17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  <c r="BG112" s="17"/>
      <c r="BH112" s="17"/>
      <c r="BI112" s="17"/>
      <c r="BJ112" s="17"/>
      <c r="BK112" s="17"/>
      <c r="BL112" s="17"/>
      <c r="BM112" s="17"/>
      <c r="BN112" s="17"/>
      <c r="BO112" s="17"/>
      <c r="BP112" s="17"/>
      <c r="BQ112" s="17"/>
      <c r="BR112" s="17"/>
      <c r="BS112" s="17"/>
      <c r="BT112" s="17"/>
      <c r="BU112" s="17"/>
      <c r="BV112" s="17"/>
      <c r="BW112" s="17"/>
      <c r="BX112" s="17"/>
      <c r="BY112" s="17"/>
      <c r="BZ112" s="17"/>
      <c r="CA112" s="17"/>
      <c r="CB112" s="17"/>
      <c r="CC112" s="17"/>
      <c r="CD112" s="17"/>
    </row>
    <row r="113" spans="1:82" ht="42.75" customHeight="1" thickBot="1" x14ac:dyDescent="0.3">
      <c r="A113" s="298"/>
      <c r="B113" s="301"/>
      <c r="C113" s="304"/>
      <c r="D113" s="366"/>
      <c r="E113" s="304"/>
      <c r="F113" s="304"/>
      <c r="G113" s="285"/>
      <c r="H113" s="285"/>
      <c r="I113" s="285"/>
      <c r="J113" s="285"/>
      <c r="K113" s="285"/>
      <c r="L113" s="285"/>
      <c r="M113" s="285"/>
      <c r="N113" s="285"/>
      <c r="O113" s="169" t="e">
        <f t="shared" si="49"/>
        <v>#REF!</v>
      </c>
      <c r="P113" s="150" t="e">
        <f t="shared" si="49"/>
        <v>#REF!</v>
      </c>
      <c r="Q113" s="151" t="s">
        <v>108</v>
      </c>
      <c r="R113" s="151" t="e">
        <f t="shared" si="50"/>
        <v>#REF!</v>
      </c>
      <c r="S113" s="151" t="e">
        <f>+'FT-Mapa de riesgos'!#REF!</f>
        <v>#REF!</v>
      </c>
      <c r="T113" s="151" t="e">
        <f>+'FT-Mapa de riesgos'!#REF!</f>
        <v>#REF!</v>
      </c>
      <c r="U113" s="151" t="e">
        <f t="shared" si="52"/>
        <v>#REF!</v>
      </c>
      <c r="V113" s="151" t="e">
        <f t="shared" si="53"/>
        <v>#REF!</v>
      </c>
      <c r="W113" s="149" t="e">
        <f t="shared" si="57"/>
        <v>#REF!</v>
      </c>
      <c r="X113" s="152" t="e">
        <f t="shared" si="57"/>
        <v>#REF!</v>
      </c>
      <c r="Y113" s="143" t="str">
        <f t="shared" si="54"/>
        <v xml:space="preserve"> </v>
      </c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</row>
    <row r="114" spans="1:82" s="1" customFormat="1" ht="42" customHeight="1" x14ac:dyDescent="0.25">
      <c r="A114" s="164"/>
      <c r="B114" s="156"/>
      <c r="C114" s="157"/>
      <c r="D114" s="157"/>
      <c r="E114" s="157"/>
      <c r="F114" s="157"/>
      <c r="G114" s="158"/>
      <c r="H114" s="158"/>
      <c r="I114" s="158"/>
      <c r="J114" s="158"/>
      <c r="K114" s="158"/>
      <c r="L114" s="158"/>
      <c r="M114" s="158"/>
      <c r="N114" s="158"/>
      <c r="O114" s="158"/>
      <c r="P114" s="159"/>
      <c r="Q114" s="157"/>
      <c r="R114" s="157"/>
      <c r="S114" s="157"/>
      <c r="T114" s="157"/>
      <c r="U114" s="157"/>
      <c r="V114" s="157"/>
      <c r="W114" s="160"/>
      <c r="X114" s="160"/>
      <c r="Y114" s="153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  <c r="AS114" s="17"/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  <c r="BG114" s="17"/>
      <c r="BH114" s="17"/>
      <c r="BI114" s="17"/>
      <c r="BJ114" s="17"/>
      <c r="BK114" s="17"/>
      <c r="BL114" s="17"/>
      <c r="BM114" s="17"/>
      <c r="BN114" s="17"/>
      <c r="BO114" s="17"/>
      <c r="BP114" s="17"/>
      <c r="BQ114" s="17"/>
      <c r="BR114" s="17"/>
      <c r="BS114" s="17"/>
      <c r="BT114" s="17"/>
      <c r="BU114" s="17"/>
      <c r="BV114" s="17"/>
      <c r="BW114" s="17"/>
      <c r="BX114" s="17"/>
      <c r="BY114" s="17"/>
      <c r="BZ114" s="17"/>
      <c r="CA114" s="17"/>
      <c r="CB114" s="17"/>
      <c r="CC114" s="17"/>
      <c r="CD114" s="17"/>
    </row>
    <row r="115" spans="1:82" s="142" customFormat="1" ht="18.75" hidden="1" x14ac:dyDescent="0.25">
      <c r="A115" s="165" t="str">
        <f>+IF(A84="","",MONTH(A84))</f>
        <v/>
      </c>
      <c r="B115" s="161"/>
      <c r="C115" s="162"/>
      <c r="D115" s="162">
        <f>+COUNTIF(D84:D113,"1")</f>
        <v>0</v>
      </c>
      <c r="E115" s="162" t="e">
        <f>1-(F115/D115)</f>
        <v>#DIV/0!</v>
      </c>
      <c r="F115" s="162">
        <f>+COUNTIF(F84:F113,"Si")</f>
        <v>0</v>
      </c>
      <c r="G115" s="162"/>
      <c r="H115" s="162"/>
      <c r="I115" s="162"/>
      <c r="J115" s="162"/>
      <c r="K115" s="162"/>
      <c r="L115" s="162"/>
      <c r="M115" s="162"/>
      <c r="N115" s="162"/>
      <c r="O115" s="162"/>
      <c r="P115" s="162"/>
      <c r="Q115" s="162"/>
      <c r="R115" s="162"/>
      <c r="S115" s="162"/>
      <c r="T115" s="162"/>
      <c r="U115" s="162"/>
      <c r="V115" s="162"/>
      <c r="W115" s="163"/>
      <c r="X115" s="163"/>
      <c r="Y115" s="154"/>
      <c r="Z115" s="141"/>
      <c r="AA115" s="141"/>
      <c r="AB115" s="141"/>
      <c r="AC115" s="141"/>
      <c r="AD115" s="141"/>
      <c r="AE115" s="141"/>
      <c r="AF115" s="141"/>
      <c r="AG115" s="141"/>
      <c r="AH115" s="141"/>
      <c r="AI115" s="141"/>
      <c r="AJ115" s="141"/>
      <c r="AK115" s="141"/>
      <c r="AL115" s="141"/>
      <c r="AM115" s="141"/>
      <c r="AN115" s="141"/>
      <c r="AO115" s="141"/>
      <c r="AP115" s="141"/>
      <c r="AQ115" s="141"/>
      <c r="AR115" s="141"/>
      <c r="AS115" s="141"/>
      <c r="AT115" s="141"/>
      <c r="AU115" s="141"/>
      <c r="AV115" s="141"/>
      <c r="AW115" s="141"/>
      <c r="AX115" s="141"/>
      <c r="AY115" s="141"/>
      <c r="AZ115" s="141"/>
      <c r="BA115" s="141"/>
      <c r="BB115" s="141"/>
      <c r="BC115" s="141"/>
      <c r="BD115" s="141"/>
      <c r="BE115" s="141"/>
      <c r="BF115" s="141"/>
      <c r="BG115" s="141"/>
      <c r="BH115" s="141"/>
      <c r="BI115" s="141"/>
      <c r="BJ115" s="141"/>
      <c r="BK115" s="141"/>
      <c r="BL115" s="141"/>
      <c r="BM115" s="141"/>
      <c r="BN115" s="141"/>
      <c r="BO115" s="141"/>
      <c r="BP115" s="141"/>
      <c r="BQ115" s="141"/>
      <c r="BR115" s="141"/>
      <c r="BS115" s="141"/>
      <c r="BT115" s="141"/>
      <c r="BU115" s="141"/>
      <c r="BV115" s="141"/>
      <c r="BW115" s="141"/>
      <c r="BX115" s="141"/>
      <c r="BY115" s="141"/>
      <c r="BZ115" s="141"/>
      <c r="CA115" s="141"/>
      <c r="CB115" s="141"/>
      <c r="CC115" s="141"/>
      <c r="CD115" s="141"/>
    </row>
    <row r="116" spans="1:82" s="1" customFormat="1" ht="42" customHeight="1" x14ac:dyDescent="0.25">
      <c r="A116" s="166"/>
      <c r="B116" s="156"/>
      <c r="C116" s="157"/>
      <c r="D116" s="157"/>
      <c r="E116" s="157"/>
      <c r="F116" s="157"/>
      <c r="G116" s="158"/>
      <c r="H116" s="158"/>
      <c r="I116" s="158"/>
      <c r="J116" s="158"/>
      <c r="K116" s="158"/>
      <c r="L116" s="158"/>
      <c r="M116" s="158"/>
      <c r="N116" s="158"/>
      <c r="O116" s="158"/>
      <c r="P116" s="158"/>
      <c r="Q116" s="157"/>
      <c r="R116" s="157"/>
      <c r="S116" s="157"/>
      <c r="T116" s="157"/>
      <c r="U116" s="157"/>
      <c r="V116" s="157"/>
      <c r="W116" s="160"/>
      <c r="X116" s="160"/>
      <c r="Y116" s="155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7"/>
      <c r="BO116" s="17"/>
      <c r="BP116" s="17"/>
      <c r="BQ116" s="17"/>
      <c r="BR116" s="17"/>
      <c r="BS116" s="17"/>
      <c r="BT116" s="17"/>
      <c r="BU116" s="17"/>
      <c r="BV116" s="17"/>
      <c r="BW116" s="17"/>
      <c r="BX116" s="17"/>
      <c r="BY116" s="17"/>
      <c r="BZ116" s="17"/>
      <c r="CA116" s="17"/>
      <c r="CB116" s="17"/>
      <c r="CC116" s="17"/>
      <c r="CD116" s="17"/>
    </row>
    <row r="117" spans="1:82" ht="18.75" x14ac:dyDescent="0.25">
      <c r="A117" s="29" t="s">
        <v>71</v>
      </c>
      <c r="B117" s="29"/>
      <c r="C117" s="359"/>
      <c r="D117" s="359"/>
      <c r="E117" s="359"/>
      <c r="F117" s="359"/>
      <c r="G117" s="102"/>
      <c r="H117" s="102"/>
      <c r="I117" s="102"/>
      <c r="J117" s="102"/>
      <c r="K117" s="102"/>
      <c r="L117" s="102"/>
      <c r="M117" s="102"/>
      <c r="N117" s="102"/>
      <c r="O117" s="102"/>
      <c r="P117" s="102"/>
      <c r="Q117" s="359"/>
      <c r="R117" s="359"/>
      <c r="S117" s="359"/>
      <c r="T117" s="359"/>
      <c r="U117" s="359"/>
      <c r="V117" s="359"/>
      <c r="W117" s="359"/>
      <c r="X117" s="359"/>
      <c r="Y117" s="359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</row>
    <row r="118" spans="1:82" ht="18.75" x14ac:dyDescent="0.25">
      <c r="A118" s="29" t="s">
        <v>1</v>
      </c>
      <c r="B118" s="29"/>
      <c r="C118" s="359"/>
      <c r="D118" s="359"/>
      <c r="E118" s="359"/>
      <c r="F118" s="359"/>
      <c r="G118" s="102"/>
      <c r="H118" s="102"/>
      <c r="I118" s="102"/>
      <c r="J118" s="102"/>
      <c r="K118" s="102"/>
      <c r="L118" s="102"/>
      <c r="M118" s="102"/>
      <c r="N118" s="102"/>
      <c r="O118" s="102"/>
      <c r="P118" s="102"/>
      <c r="Q118" s="359"/>
      <c r="R118" s="359"/>
      <c r="S118" s="359"/>
      <c r="T118" s="359"/>
      <c r="U118" s="359"/>
      <c r="V118" s="359"/>
      <c r="W118" s="359"/>
      <c r="X118" s="359"/>
      <c r="Y118" s="359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7"/>
      <c r="BO118" s="17"/>
      <c r="BP118" s="17"/>
      <c r="BQ118" s="17"/>
      <c r="BR118" s="17"/>
      <c r="BS118" s="17"/>
      <c r="BT118" s="17"/>
      <c r="BU118" s="17"/>
      <c r="BV118" s="17"/>
      <c r="BW118" s="17"/>
      <c r="BX118" s="17"/>
      <c r="BY118" s="17"/>
      <c r="BZ118" s="17"/>
      <c r="CA118" s="17"/>
      <c r="CB118" s="17"/>
      <c r="CC118" s="17"/>
      <c r="CD118" s="17"/>
    </row>
    <row r="119" spans="1:82" x14ac:dyDescent="0.25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7"/>
      <c r="BN119" s="17"/>
      <c r="BO119" s="17"/>
      <c r="BP119" s="17"/>
      <c r="BQ119" s="17"/>
      <c r="BR119" s="17"/>
      <c r="BS119" s="17"/>
      <c r="BT119" s="17"/>
      <c r="BU119" s="17"/>
      <c r="BV119" s="17"/>
      <c r="BW119" s="17"/>
      <c r="BX119" s="17"/>
      <c r="BY119" s="17"/>
      <c r="BZ119" s="17"/>
      <c r="CA119" s="17"/>
      <c r="CB119" s="17"/>
      <c r="CC119" s="17"/>
      <c r="CD119" s="17"/>
    </row>
    <row r="120" spans="1:82" x14ac:dyDescent="0.25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  <c r="AN120" s="17"/>
      <c r="AO120" s="17"/>
      <c r="AP120" s="17"/>
      <c r="AQ120" s="17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  <c r="BG120" s="17"/>
      <c r="BH120" s="17"/>
      <c r="BI120" s="17"/>
      <c r="BJ120" s="17"/>
      <c r="BK120" s="17"/>
      <c r="BL120" s="17"/>
      <c r="BM120" s="17"/>
      <c r="BN120" s="17"/>
      <c r="BO120" s="17"/>
      <c r="BP120" s="17"/>
      <c r="BQ120" s="17"/>
      <c r="BR120" s="17"/>
      <c r="BS120" s="17"/>
      <c r="BT120" s="17"/>
      <c r="BU120" s="17"/>
      <c r="BV120" s="17"/>
      <c r="BW120" s="17"/>
      <c r="BX120" s="17"/>
      <c r="BY120" s="17"/>
      <c r="BZ120" s="17"/>
      <c r="CA120" s="17"/>
      <c r="CB120" s="17"/>
      <c r="CC120" s="17"/>
      <c r="CD120" s="17"/>
    </row>
    <row r="121" spans="1:82" x14ac:dyDescent="0.25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7"/>
      <c r="BJ121" s="17"/>
      <c r="BK121" s="17"/>
      <c r="BL121" s="17"/>
      <c r="BM121" s="17"/>
      <c r="BN121" s="17"/>
      <c r="BO121" s="17"/>
      <c r="BP121" s="17"/>
      <c r="BQ121" s="17"/>
      <c r="BR121" s="17"/>
      <c r="BS121" s="17"/>
      <c r="BT121" s="17"/>
      <c r="BU121" s="17"/>
      <c r="BV121" s="17"/>
      <c r="BW121" s="17"/>
      <c r="BX121" s="17"/>
      <c r="BY121" s="17"/>
      <c r="BZ121" s="17"/>
      <c r="CA121" s="17"/>
      <c r="CB121" s="17"/>
      <c r="CC121" s="17"/>
      <c r="CD121" s="17"/>
    </row>
    <row r="122" spans="1:82" x14ac:dyDescent="0.25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  <c r="AP122" s="17"/>
      <c r="AQ122" s="17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7"/>
      <c r="BJ122" s="17"/>
      <c r="BK122" s="17"/>
      <c r="BL122" s="17"/>
      <c r="BM122" s="17"/>
      <c r="BN122" s="17"/>
      <c r="BO122" s="17"/>
      <c r="BP122" s="17"/>
      <c r="BQ122" s="17"/>
      <c r="BR122" s="17"/>
      <c r="BS122" s="17"/>
      <c r="BT122" s="17"/>
      <c r="BU122" s="17"/>
      <c r="BV122" s="17"/>
      <c r="BW122" s="17"/>
      <c r="BX122" s="17"/>
      <c r="BY122" s="17"/>
      <c r="BZ122" s="17"/>
      <c r="CA122" s="17"/>
      <c r="CB122" s="17"/>
      <c r="CC122" s="17"/>
      <c r="CD122" s="17"/>
    </row>
    <row r="123" spans="1:82" x14ac:dyDescent="0.25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/>
      <c r="AM123" s="17"/>
      <c r="AN123" s="17"/>
      <c r="AO123" s="17"/>
      <c r="AP123" s="17"/>
      <c r="AQ123" s="17"/>
      <c r="AR123" s="17"/>
      <c r="AS123" s="17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  <c r="BG123" s="17"/>
      <c r="BH123" s="17"/>
      <c r="BI123" s="17"/>
      <c r="BJ123" s="17"/>
      <c r="BK123" s="17"/>
      <c r="BL123" s="17"/>
      <c r="BM123" s="17"/>
      <c r="BN123" s="17"/>
      <c r="BO123" s="17"/>
      <c r="BP123" s="17"/>
      <c r="BQ123" s="17"/>
      <c r="BR123" s="17"/>
      <c r="BS123" s="17"/>
      <c r="BT123" s="17"/>
      <c r="BU123" s="17"/>
      <c r="BV123" s="17"/>
      <c r="BW123" s="17"/>
      <c r="BX123" s="17"/>
      <c r="BY123" s="17"/>
      <c r="BZ123" s="17"/>
      <c r="CA123" s="17"/>
      <c r="CB123" s="17"/>
      <c r="CC123" s="17"/>
      <c r="CD123" s="17"/>
    </row>
    <row r="124" spans="1:82" x14ac:dyDescent="0.25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17"/>
      <c r="AQ124" s="17"/>
      <c r="AR124" s="17"/>
      <c r="AS124" s="17"/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  <c r="BG124" s="17"/>
      <c r="BH124" s="17"/>
      <c r="BI124" s="17"/>
      <c r="BJ124" s="17"/>
      <c r="BK124" s="17"/>
      <c r="BL124" s="17"/>
      <c r="BM124" s="17"/>
      <c r="BN124" s="17"/>
      <c r="BO124" s="17"/>
      <c r="BP124" s="17"/>
      <c r="BQ124" s="17"/>
      <c r="BR124" s="17"/>
      <c r="BS124" s="17"/>
      <c r="BT124" s="17"/>
      <c r="BU124" s="17"/>
      <c r="BV124" s="17"/>
      <c r="BW124" s="17"/>
      <c r="BX124" s="17"/>
      <c r="BY124" s="17"/>
      <c r="BZ124" s="17"/>
      <c r="CA124" s="17"/>
      <c r="CB124" s="17"/>
      <c r="CC124" s="17"/>
      <c r="CD124" s="17"/>
    </row>
    <row r="125" spans="1:82" x14ac:dyDescent="0.25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  <c r="AN125" s="17"/>
      <c r="AO125" s="17"/>
      <c r="AP125" s="17"/>
      <c r="AQ125" s="17"/>
      <c r="AR125" s="17"/>
      <c r="AS125" s="17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  <c r="BG125" s="17"/>
      <c r="BH125" s="17"/>
      <c r="BI125" s="17"/>
      <c r="BJ125" s="17"/>
      <c r="BK125" s="17"/>
      <c r="BL125" s="17"/>
      <c r="BM125" s="17"/>
      <c r="BN125" s="17"/>
      <c r="BO125" s="17"/>
      <c r="BP125" s="17"/>
      <c r="BQ125" s="17"/>
      <c r="BR125" s="17"/>
      <c r="BS125" s="17"/>
      <c r="BT125" s="17"/>
      <c r="BU125" s="17"/>
      <c r="BV125" s="17"/>
      <c r="BW125" s="17"/>
      <c r="BX125" s="17"/>
      <c r="BY125" s="17"/>
      <c r="BZ125" s="17"/>
      <c r="CA125" s="17"/>
      <c r="CB125" s="17"/>
      <c r="CC125" s="17"/>
      <c r="CD125" s="17"/>
    </row>
    <row r="126" spans="1:82" x14ac:dyDescent="0.25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7"/>
      <c r="BN126" s="17"/>
      <c r="BO126" s="17"/>
      <c r="BP126" s="17"/>
      <c r="BQ126" s="17"/>
      <c r="BR126" s="17"/>
      <c r="BS126" s="17"/>
      <c r="BT126" s="17"/>
      <c r="BU126" s="17"/>
      <c r="BV126" s="17"/>
      <c r="BW126" s="17"/>
      <c r="BX126" s="17"/>
      <c r="BY126" s="17"/>
      <c r="BZ126" s="17"/>
      <c r="CA126" s="17"/>
      <c r="CB126" s="17"/>
      <c r="CC126" s="17"/>
      <c r="CD126" s="17"/>
    </row>
    <row r="127" spans="1:82" x14ac:dyDescent="0.25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7"/>
      <c r="AR127" s="17"/>
      <c r="AS127" s="17"/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  <c r="BF127" s="17"/>
      <c r="BG127" s="17"/>
      <c r="BH127" s="17"/>
      <c r="BI127" s="17"/>
      <c r="BJ127" s="17"/>
      <c r="BK127" s="17"/>
      <c r="BL127" s="17"/>
      <c r="BM127" s="17"/>
      <c r="BN127" s="17"/>
      <c r="BO127" s="17"/>
      <c r="BP127" s="17"/>
      <c r="BQ127" s="17"/>
      <c r="BR127" s="17"/>
      <c r="BS127" s="17"/>
      <c r="BT127" s="17"/>
      <c r="BU127" s="17"/>
      <c r="BV127" s="17"/>
      <c r="BW127" s="17"/>
      <c r="BX127" s="17"/>
      <c r="BY127" s="17"/>
      <c r="BZ127" s="17"/>
      <c r="CA127" s="17"/>
      <c r="CB127" s="17"/>
      <c r="CC127" s="17"/>
      <c r="CD127" s="17"/>
    </row>
    <row r="128" spans="1:82" x14ac:dyDescent="0.25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7"/>
      <c r="BO128" s="17"/>
      <c r="BP128" s="17"/>
      <c r="BQ128" s="17"/>
      <c r="BR128" s="17"/>
      <c r="BS128" s="17"/>
      <c r="BT128" s="17"/>
      <c r="BU128" s="17"/>
      <c r="BV128" s="17"/>
      <c r="BW128" s="17"/>
      <c r="BX128" s="17"/>
      <c r="BY128" s="17"/>
      <c r="BZ128" s="17"/>
      <c r="CA128" s="17"/>
      <c r="CB128" s="17"/>
      <c r="CC128" s="17"/>
      <c r="CD128" s="17"/>
    </row>
    <row r="129" spans="1:82" x14ac:dyDescent="0.25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7"/>
      <c r="AR129" s="17"/>
      <c r="AS129" s="17"/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  <c r="BF129" s="17"/>
      <c r="BG129" s="17"/>
      <c r="BH129" s="17"/>
      <c r="BI129" s="17"/>
      <c r="BJ129" s="17"/>
      <c r="BK129" s="17"/>
      <c r="BL129" s="17"/>
      <c r="BM129" s="17"/>
      <c r="BN129" s="17"/>
      <c r="BO129" s="17"/>
      <c r="BP129" s="17"/>
      <c r="BQ129" s="17"/>
      <c r="BR129" s="17"/>
      <c r="BS129" s="17"/>
      <c r="BT129" s="17"/>
      <c r="BU129" s="17"/>
      <c r="BV129" s="17"/>
      <c r="BW129" s="17"/>
      <c r="BX129" s="17"/>
      <c r="BY129" s="17"/>
      <c r="BZ129" s="17"/>
      <c r="CA129" s="17"/>
      <c r="CB129" s="17"/>
      <c r="CC129" s="17"/>
      <c r="CD129" s="17"/>
    </row>
    <row r="130" spans="1:82" x14ac:dyDescent="0.25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  <c r="BL130" s="17"/>
      <c r="BM130" s="17"/>
      <c r="BN130" s="17"/>
      <c r="BO130" s="17"/>
      <c r="BP130" s="17"/>
      <c r="BQ130" s="17"/>
      <c r="BR130" s="17"/>
      <c r="BS130" s="17"/>
      <c r="BT130" s="17"/>
      <c r="BU130" s="17"/>
      <c r="BV130" s="17"/>
      <c r="BW130" s="17"/>
      <c r="BX130" s="17"/>
      <c r="BY130" s="17"/>
      <c r="BZ130" s="17"/>
      <c r="CA130" s="17"/>
      <c r="CB130" s="17"/>
      <c r="CC130" s="17"/>
      <c r="CD130" s="17"/>
    </row>
    <row r="131" spans="1:82" x14ac:dyDescent="0.25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7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7"/>
      <c r="BO131" s="17"/>
      <c r="BP131" s="17"/>
      <c r="BQ131" s="17"/>
      <c r="BR131" s="17"/>
      <c r="BS131" s="17"/>
      <c r="BT131" s="17"/>
      <c r="BU131" s="17"/>
      <c r="BV131" s="17"/>
      <c r="BW131" s="17"/>
      <c r="BX131" s="17"/>
      <c r="BY131" s="17"/>
      <c r="BZ131" s="17"/>
      <c r="CA131" s="17"/>
      <c r="CB131" s="17"/>
      <c r="CC131" s="17"/>
      <c r="CD131" s="17"/>
    </row>
    <row r="132" spans="1:82" x14ac:dyDescent="0.25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7"/>
      <c r="BN132" s="17"/>
      <c r="BO132" s="17"/>
      <c r="BP132" s="17"/>
      <c r="BQ132" s="17"/>
      <c r="BR132" s="17"/>
      <c r="BS132" s="17"/>
      <c r="BT132" s="17"/>
      <c r="BU132" s="17"/>
      <c r="BV132" s="17"/>
      <c r="BW132" s="17"/>
      <c r="BX132" s="17"/>
      <c r="BY132" s="17"/>
      <c r="BZ132" s="17"/>
      <c r="CA132" s="17"/>
      <c r="CB132" s="17"/>
      <c r="CC132" s="17"/>
      <c r="CD132" s="17"/>
    </row>
    <row r="133" spans="1:82" x14ac:dyDescent="0.25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7"/>
      <c r="BN133" s="17"/>
      <c r="BO133" s="17"/>
      <c r="BP133" s="17"/>
      <c r="BQ133" s="17"/>
      <c r="BR133" s="17"/>
      <c r="BS133" s="17"/>
      <c r="BT133" s="17"/>
      <c r="BU133" s="17"/>
      <c r="BV133" s="17"/>
      <c r="BW133" s="17"/>
      <c r="BX133" s="17"/>
      <c r="BY133" s="17"/>
      <c r="BZ133" s="17"/>
      <c r="CA133" s="17"/>
      <c r="CB133" s="17"/>
      <c r="CC133" s="17"/>
      <c r="CD133" s="17"/>
    </row>
    <row r="134" spans="1:82" x14ac:dyDescent="0.25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17"/>
      <c r="BQ134" s="17"/>
      <c r="BR134" s="17"/>
      <c r="BS134" s="17"/>
      <c r="BT134" s="17"/>
      <c r="BU134" s="17"/>
      <c r="BV134" s="17"/>
      <c r="BW134" s="17"/>
      <c r="BX134" s="17"/>
      <c r="BY134" s="17"/>
      <c r="BZ134" s="17"/>
      <c r="CA134" s="17"/>
      <c r="CB134" s="17"/>
      <c r="CC134" s="17"/>
      <c r="CD134" s="17"/>
    </row>
    <row r="135" spans="1:82" x14ac:dyDescent="0.25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7"/>
      <c r="BO135" s="17"/>
      <c r="BP135" s="17"/>
      <c r="BQ135" s="17"/>
      <c r="BR135" s="17"/>
      <c r="BS135" s="17"/>
      <c r="BT135" s="17"/>
      <c r="BU135" s="17"/>
      <c r="BV135" s="17"/>
      <c r="BW135" s="17"/>
      <c r="BX135" s="17"/>
      <c r="BY135" s="17"/>
      <c r="BZ135" s="17"/>
      <c r="CA135" s="17"/>
      <c r="CB135" s="17"/>
      <c r="CC135" s="17"/>
      <c r="CD135" s="17"/>
    </row>
    <row r="136" spans="1:82" x14ac:dyDescent="0.25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7"/>
      <c r="BO136" s="17"/>
      <c r="BP136" s="17"/>
      <c r="BQ136" s="17"/>
      <c r="BR136" s="17"/>
      <c r="BS136" s="17"/>
      <c r="BT136" s="17"/>
      <c r="BU136" s="17"/>
      <c r="BV136" s="17"/>
      <c r="BW136" s="17"/>
      <c r="BX136" s="17"/>
      <c r="BY136" s="17"/>
      <c r="BZ136" s="17"/>
      <c r="CA136" s="17"/>
      <c r="CB136" s="17"/>
      <c r="CC136" s="17"/>
      <c r="CD136" s="17"/>
    </row>
    <row r="137" spans="1:82" x14ac:dyDescent="0.25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7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7"/>
      <c r="BN137" s="17"/>
      <c r="BO137" s="17"/>
      <c r="BP137" s="17"/>
      <c r="BQ137" s="17"/>
      <c r="BR137" s="17"/>
      <c r="BS137" s="17"/>
      <c r="BT137" s="17"/>
      <c r="BU137" s="17"/>
      <c r="BV137" s="17"/>
      <c r="BW137" s="17"/>
      <c r="BX137" s="17"/>
      <c r="BY137" s="17"/>
      <c r="BZ137" s="17"/>
      <c r="CA137" s="17"/>
      <c r="CB137" s="17"/>
      <c r="CC137" s="17"/>
      <c r="CD137" s="17"/>
    </row>
    <row r="138" spans="1:82" x14ac:dyDescent="0.25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7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7"/>
      <c r="BO138" s="17"/>
      <c r="BP138" s="17"/>
      <c r="BQ138" s="17"/>
      <c r="BR138" s="17"/>
      <c r="BS138" s="17"/>
      <c r="BT138" s="17"/>
      <c r="BU138" s="17"/>
      <c r="BV138" s="17"/>
      <c r="BW138" s="17"/>
      <c r="BX138" s="17"/>
      <c r="BY138" s="17"/>
      <c r="BZ138" s="17"/>
      <c r="CA138" s="17"/>
      <c r="CB138" s="17"/>
      <c r="CC138" s="17"/>
      <c r="CD138" s="17"/>
    </row>
    <row r="139" spans="1:82" x14ac:dyDescent="0.25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7"/>
      <c r="BO139" s="17"/>
      <c r="BP139" s="17"/>
      <c r="BQ139" s="17"/>
      <c r="BR139" s="17"/>
      <c r="BS139" s="17"/>
      <c r="BT139" s="17"/>
      <c r="BU139" s="17"/>
      <c r="BV139" s="17"/>
      <c r="BW139" s="17"/>
      <c r="BX139" s="17"/>
      <c r="BY139" s="17"/>
      <c r="BZ139" s="17"/>
      <c r="CA139" s="17"/>
      <c r="CB139" s="17"/>
      <c r="CC139" s="17"/>
      <c r="CD139" s="17"/>
    </row>
    <row r="140" spans="1:82" x14ac:dyDescent="0.25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7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7"/>
      <c r="BN140" s="17"/>
      <c r="BO140" s="17"/>
      <c r="BP140" s="17"/>
      <c r="BQ140" s="17"/>
      <c r="BR140" s="17"/>
      <c r="BS140" s="17"/>
      <c r="BT140" s="17"/>
      <c r="BU140" s="17"/>
      <c r="BV140" s="17"/>
      <c r="BW140" s="17"/>
      <c r="BX140" s="17"/>
      <c r="BY140" s="17"/>
      <c r="BZ140" s="17"/>
      <c r="CA140" s="17"/>
      <c r="CB140" s="17"/>
      <c r="CC140" s="17"/>
      <c r="CD140" s="17"/>
    </row>
    <row r="141" spans="1:82" x14ac:dyDescent="0.25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  <c r="AN141" s="17"/>
      <c r="AO141" s="17"/>
      <c r="AP141" s="17"/>
      <c r="AQ141" s="17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7"/>
      <c r="BJ141" s="17"/>
      <c r="BK141" s="17"/>
      <c r="BL141" s="17"/>
      <c r="BM141" s="17"/>
      <c r="BN141" s="17"/>
      <c r="BO141" s="17"/>
      <c r="BP141" s="17"/>
      <c r="BQ141" s="17"/>
      <c r="BR141" s="17"/>
      <c r="BS141" s="17"/>
      <c r="BT141" s="17"/>
      <c r="BU141" s="17"/>
      <c r="BV141" s="17"/>
      <c r="BW141" s="17"/>
      <c r="BX141" s="17"/>
      <c r="BY141" s="17"/>
      <c r="BZ141" s="17"/>
      <c r="CA141" s="17"/>
      <c r="CB141" s="17"/>
      <c r="CC141" s="17"/>
      <c r="CD141" s="17"/>
    </row>
    <row r="142" spans="1:82" x14ac:dyDescent="0.25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  <c r="BG142" s="17"/>
      <c r="BH142" s="17"/>
      <c r="BI142" s="17"/>
      <c r="BJ142" s="17"/>
      <c r="BK142" s="17"/>
      <c r="BL142" s="17"/>
      <c r="BM142" s="17"/>
      <c r="BN142" s="17"/>
      <c r="BO142" s="17"/>
      <c r="BP142" s="17"/>
      <c r="BQ142" s="17"/>
      <c r="BR142" s="17"/>
      <c r="BS142" s="17"/>
      <c r="BT142" s="17"/>
      <c r="BU142" s="17"/>
      <c r="BV142" s="17"/>
      <c r="BW142" s="17"/>
      <c r="BX142" s="17"/>
      <c r="BY142" s="17"/>
      <c r="BZ142" s="17"/>
      <c r="CA142" s="17"/>
      <c r="CB142" s="17"/>
      <c r="CC142" s="17"/>
      <c r="CD142" s="17"/>
    </row>
    <row r="143" spans="1:82" x14ac:dyDescent="0.25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7"/>
      <c r="BJ143" s="17"/>
      <c r="BK143" s="17"/>
      <c r="BL143" s="17"/>
      <c r="BM143" s="17"/>
      <c r="BN143" s="17"/>
      <c r="BO143" s="17"/>
      <c r="BP143" s="17"/>
      <c r="BQ143" s="17"/>
      <c r="BR143" s="17"/>
      <c r="BS143" s="17"/>
      <c r="BT143" s="17"/>
      <c r="BU143" s="17"/>
      <c r="BV143" s="17"/>
      <c r="BW143" s="17"/>
      <c r="BX143" s="17"/>
      <c r="BY143" s="17"/>
      <c r="BZ143" s="17"/>
      <c r="CA143" s="17"/>
      <c r="CB143" s="17"/>
      <c r="CC143" s="17"/>
      <c r="CD143" s="17"/>
    </row>
    <row r="144" spans="1:82" x14ac:dyDescent="0.25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7"/>
      <c r="BJ144" s="17"/>
      <c r="BK144" s="17"/>
      <c r="BL144" s="17"/>
      <c r="BM144" s="17"/>
      <c r="BN144" s="17"/>
      <c r="BO144" s="17"/>
      <c r="BP144" s="17"/>
      <c r="BQ144" s="17"/>
      <c r="BR144" s="17"/>
      <c r="BS144" s="17"/>
      <c r="BT144" s="17"/>
      <c r="BU144" s="17"/>
      <c r="BV144" s="17"/>
      <c r="BW144" s="17"/>
      <c r="BX144" s="17"/>
      <c r="BY144" s="17"/>
      <c r="BZ144" s="17"/>
      <c r="CA144" s="17"/>
      <c r="CB144" s="17"/>
      <c r="CC144" s="17"/>
      <c r="CD144" s="17"/>
    </row>
    <row r="145" spans="1:82" x14ac:dyDescent="0.25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17"/>
      <c r="AQ145" s="17"/>
      <c r="AR145" s="17"/>
      <c r="AS145" s="17"/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  <c r="BF145" s="17"/>
      <c r="BG145" s="17"/>
      <c r="BH145" s="17"/>
      <c r="BI145" s="17"/>
      <c r="BJ145" s="17"/>
      <c r="BK145" s="17"/>
      <c r="BL145" s="17"/>
      <c r="BM145" s="17"/>
      <c r="BN145" s="17"/>
      <c r="BO145" s="17"/>
      <c r="BP145" s="17"/>
      <c r="BQ145" s="17"/>
      <c r="BR145" s="17"/>
      <c r="BS145" s="17"/>
      <c r="BT145" s="17"/>
      <c r="BU145" s="17"/>
      <c r="BV145" s="17"/>
      <c r="BW145" s="17"/>
      <c r="BX145" s="17"/>
      <c r="BY145" s="17"/>
      <c r="BZ145" s="17"/>
      <c r="CA145" s="17"/>
      <c r="CB145" s="17"/>
      <c r="CC145" s="17"/>
      <c r="CD145" s="17"/>
    </row>
    <row r="146" spans="1:82" x14ac:dyDescent="0.25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17"/>
      <c r="AS146" s="17"/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  <c r="BG146" s="17"/>
      <c r="BH146" s="17"/>
      <c r="BI146" s="17"/>
      <c r="BJ146" s="17"/>
      <c r="BK146" s="17"/>
      <c r="BL146" s="17"/>
      <c r="BM146" s="17"/>
      <c r="BN146" s="17"/>
      <c r="BO146" s="17"/>
      <c r="BP146" s="17"/>
      <c r="BQ146" s="17"/>
      <c r="BR146" s="17"/>
      <c r="BS146" s="17"/>
      <c r="BT146" s="17"/>
      <c r="BU146" s="17"/>
      <c r="BV146" s="17"/>
      <c r="BW146" s="17"/>
      <c r="BX146" s="17"/>
      <c r="BY146" s="17"/>
      <c r="BZ146" s="17"/>
      <c r="CA146" s="17"/>
      <c r="CB146" s="17"/>
      <c r="CC146" s="17"/>
      <c r="CD146" s="17"/>
    </row>
    <row r="147" spans="1:82" x14ac:dyDescent="0.25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7"/>
      <c r="AQ147" s="17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  <c r="BG147" s="17"/>
      <c r="BH147" s="17"/>
      <c r="BI147" s="17"/>
      <c r="BJ147" s="17"/>
      <c r="BK147" s="17"/>
      <c r="BL147" s="17"/>
      <c r="BM147" s="17"/>
      <c r="BN147" s="17"/>
      <c r="BO147" s="17"/>
      <c r="BP147" s="17"/>
      <c r="BQ147" s="17"/>
      <c r="BR147" s="17"/>
      <c r="BS147" s="17"/>
      <c r="BT147" s="17"/>
      <c r="BU147" s="17"/>
      <c r="BV147" s="17"/>
      <c r="BW147" s="17"/>
      <c r="BX147" s="17"/>
      <c r="BY147" s="17"/>
      <c r="BZ147" s="17"/>
      <c r="CA147" s="17"/>
      <c r="CB147" s="17"/>
      <c r="CC147" s="17"/>
      <c r="CD147" s="17"/>
    </row>
    <row r="148" spans="1:82" x14ac:dyDescent="0.25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  <c r="AR148" s="17"/>
      <c r="AS148" s="17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  <c r="BG148" s="17"/>
      <c r="BH148" s="17"/>
      <c r="BI148" s="17"/>
      <c r="BJ148" s="17"/>
      <c r="BK148" s="17"/>
      <c r="BL148" s="17"/>
      <c r="BM148" s="17"/>
      <c r="BN148" s="17"/>
      <c r="BO148" s="17"/>
      <c r="BP148" s="17"/>
      <c r="BQ148" s="17"/>
      <c r="BR148" s="17"/>
      <c r="BS148" s="17"/>
      <c r="BT148" s="17"/>
      <c r="BU148" s="17"/>
      <c r="BV148" s="17"/>
      <c r="BW148" s="17"/>
      <c r="BX148" s="17"/>
      <c r="BY148" s="17"/>
      <c r="BZ148" s="17"/>
      <c r="CA148" s="17"/>
      <c r="CB148" s="17"/>
      <c r="CC148" s="17"/>
      <c r="CD148" s="17"/>
    </row>
    <row r="149" spans="1:82" x14ac:dyDescent="0.25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  <c r="AN149" s="17"/>
      <c r="AO149" s="17"/>
      <c r="AP149" s="17"/>
      <c r="AQ149" s="17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  <c r="BG149" s="17"/>
      <c r="BH149" s="17"/>
      <c r="BI149" s="17"/>
      <c r="BJ149" s="17"/>
      <c r="BK149" s="17"/>
      <c r="BL149" s="17"/>
      <c r="BM149" s="17"/>
      <c r="BN149" s="17"/>
      <c r="BO149" s="17"/>
      <c r="BP149" s="17"/>
      <c r="BQ149" s="17"/>
      <c r="BR149" s="17"/>
      <c r="BS149" s="17"/>
      <c r="BT149" s="17"/>
      <c r="BU149" s="17"/>
      <c r="BV149" s="17"/>
      <c r="BW149" s="17"/>
      <c r="BX149" s="17"/>
      <c r="BY149" s="17"/>
      <c r="BZ149" s="17"/>
      <c r="CA149" s="17"/>
      <c r="CB149" s="17"/>
      <c r="CC149" s="17"/>
      <c r="CD149" s="17"/>
    </row>
    <row r="150" spans="1:82" x14ac:dyDescent="0.25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7"/>
      <c r="AQ150" s="17"/>
      <c r="AR150" s="17"/>
      <c r="AS150" s="17"/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  <c r="BG150" s="17"/>
      <c r="BH150" s="17"/>
      <c r="BI150" s="17"/>
      <c r="BJ150" s="17"/>
      <c r="BK150" s="17"/>
      <c r="BL150" s="17"/>
      <c r="BM150" s="17"/>
      <c r="BN150" s="17"/>
      <c r="BO150" s="17"/>
      <c r="BP150" s="17"/>
      <c r="BQ150" s="17"/>
      <c r="BR150" s="17"/>
      <c r="BS150" s="17"/>
      <c r="BT150" s="17"/>
      <c r="BU150" s="17"/>
      <c r="BV150" s="17"/>
      <c r="BW150" s="17"/>
      <c r="BX150" s="17"/>
      <c r="BY150" s="17"/>
      <c r="BZ150" s="17"/>
      <c r="CA150" s="17"/>
      <c r="CB150" s="17"/>
      <c r="CC150" s="17"/>
      <c r="CD150" s="17"/>
    </row>
    <row r="151" spans="1:82" x14ac:dyDescent="0.25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17"/>
      <c r="AQ151" s="17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7"/>
      <c r="BJ151" s="17"/>
      <c r="BK151" s="17"/>
      <c r="BL151" s="17"/>
      <c r="BM151" s="17"/>
      <c r="BN151" s="17"/>
      <c r="BO151" s="17"/>
      <c r="BP151" s="17"/>
      <c r="BQ151" s="17"/>
      <c r="BR151" s="17"/>
      <c r="BS151" s="17"/>
      <c r="BT151" s="17"/>
      <c r="BU151" s="17"/>
      <c r="BV151" s="17"/>
      <c r="BW151" s="17"/>
      <c r="BX151" s="17"/>
      <c r="BY151" s="17"/>
      <c r="BZ151" s="17"/>
      <c r="CA151" s="17"/>
      <c r="CB151" s="17"/>
      <c r="CC151" s="17"/>
      <c r="CD151" s="17"/>
    </row>
    <row r="152" spans="1:82" x14ac:dyDescent="0.25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7"/>
      <c r="AM152" s="17"/>
      <c r="AN152" s="17"/>
      <c r="AO152" s="17"/>
      <c r="AP152" s="17"/>
      <c r="AQ152" s="17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7"/>
      <c r="BJ152" s="17"/>
      <c r="BK152" s="17"/>
      <c r="BL152" s="17"/>
      <c r="BM152" s="17"/>
      <c r="BN152" s="17"/>
      <c r="BO152" s="17"/>
      <c r="BP152" s="17"/>
      <c r="BQ152" s="17"/>
      <c r="BR152" s="17"/>
      <c r="BS152" s="17"/>
      <c r="BT152" s="17"/>
      <c r="BU152" s="17"/>
      <c r="BV152" s="17"/>
      <c r="BW152" s="17"/>
      <c r="BX152" s="17"/>
      <c r="BY152" s="17"/>
      <c r="BZ152" s="17"/>
      <c r="CA152" s="17"/>
      <c r="CB152" s="17"/>
      <c r="CC152" s="17"/>
      <c r="CD152" s="17"/>
    </row>
    <row r="153" spans="1:82" x14ac:dyDescent="0.25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7"/>
      <c r="BJ153" s="17"/>
      <c r="BK153" s="17"/>
      <c r="BL153" s="17"/>
      <c r="BM153" s="17"/>
      <c r="BN153" s="17"/>
      <c r="BO153" s="17"/>
      <c r="BP153" s="17"/>
      <c r="BQ153" s="17"/>
      <c r="BR153" s="17"/>
      <c r="BS153" s="17"/>
      <c r="BT153" s="17"/>
      <c r="BU153" s="17"/>
      <c r="BV153" s="17"/>
      <c r="BW153" s="17"/>
      <c r="BX153" s="17"/>
      <c r="BY153" s="17"/>
      <c r="BZ153" s="17"/>
      <c r="CA153" s="17"/>
      <c r="CB153" s="17"/>
      <c r="CC153" s="17"/>
      <c r="CD153" s="17"/>
    </row>
    <row r="154" spans="1:82" x14ac:dyDescent="0.25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17"/>
      <c r="AQ154" s="17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7"/>
      <c r="BJ154" s="17"/>
      <c r="BK154" s="17"/>
      <c r="BL154" s="17"/>
      <c r="BM154" s="17"/>
      <c r="BN154" s="17"/>
      <c r="BO154" s="17"/>
      <c r="BP154" s="17"/>
      <c r="BQ154" s="17"/>
      <c r="BR154" s="17"/>
      <c r="BS154" s="17"/>
      <c r="BT154" s="17"/>
      <c r="BU154" s="17"/>
      <c r="BV154" s="17"/>
      <c r="BW154" s="17"/>
      <c r="BX154" s="17"/>
      <c r="BY154" s="17"/>
      <c r="BZ154" s="17"/>
      <c r="CA154" s="17"/>
      <c r="CB154" s="17"/>
      <c r="CC154" s="17"/>
      <c r="CD154" s="17"/>
    </row>
    <row r="155" spans="1:82" x14ac:dyDescent="0.25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7"/>
      <c r="BP155" s="17"/>
      <c r="BQ155" s="17"/>
      <c r="BR155" s="17"/>
      <c r="BS155" s="17"/>
      <c r="BT155" s="17"/>
      <c r="BU155" s="17"/>
      <c r="BV155" s="17"/>
      <c r="BW155" s="17"/>
      <c r="BX155" s="17"/>
      <c r="BY155" s="17"/>
      <c r="BZ155" s="17"/>
      <c r="CA155" s="17"/>
      <c r="CB155" s="17"/>
      <c r="CC155" s="17"/>
      <c r="CD155" s="17"/>
    </row>
    <row r="156" spans="1:82" x14ac:dyDescent="0.25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7"/>
      <c r="BM156" s="17"/>
      <c r="BN156" s="17"/>
      <c r="BO156" s="17"/>
      <c r="BP156" s="17"/>
      <c r="BQ156" s="17"/>
      <c r="BR156" s="17"/>
      <c r="BS156" s="17"/>
      <c r="BT156" s="17"/>
      <c r="BU156" s="17"/>
      <c r="BV156" s="17"/>
      <c r="BW156" s="17"/>
      <c r="BX156" s="17"/>
      <c r="BY156" s="17"/>
      <c r="BZ156" s="17"/>
      <c r="CA156" s="17"/>
      <c r="CB156" s="17"/>
      <c r="CC156" s="17"/>
      <c r="CD156" s="17"/>
    </row>
    <row r="157" spans="1:82" x14ac:dyDescent="0.25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7"/>
      <c r="BM157" s="17"/>
      <c r="BN157" s="17"/>
      <c r="BO157" s="17"/>
      <c r="BP157" s="17"/>
      <c r="BQ157" s="17"/>
      <c r="BR157" s="17"/>
      <c r="BS157" s="17"/>
      <c r="BT157" s="17"/>
      <c r="BU157" s="17"/>
      <c r="BV157" s="17"/>
      <c r="BW157" s="17"/>
      <c r="BX157" s="17"/>
      <c r="BY157" s="17"/>
      <c r="BZ157" s="17"/>
      <c r="CA157" s="17"/>
      <c r="CB157" s="17"/>
      <c r="CC157" s="17"/>
      <c r="CD157" s="17"/>
    </row>
    <row r="158" spans="1:82" x14ac:dyDescent="0.25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7"/>
      <c r="AP158" s="17"/>
      <c r="AQ158" s="17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7"/>
      <c r="BM158" s="17"/>
      <c r="BN158" s="17"/>
      <c r="BO158" s="17"/>
      <c r="BP158" s="17"/>
      <c r="BQ158" s="17"/>
      <c r="BR158" s="17"/>
      <c r="BS158" s="17"/>
      <c r="BT158" s="17"/>
      <c r="BU158" s="17"/>
      <c r="BV158" s="17"/>
      <c r="BW158" s="17"/>
      <c r="BX158" s="17"/>
      <c r="BY158" s="17"/>
      <c r="BZ158" s="17"/>
      <c r="CA158" s="17"/>
      <c r="CB158" s="17"/>
      <c r="CC158" s="17"/>
      <c r="CD158" s="17"/>
    </row>
    <row r="159" spans="1:82" x14ac:dyDescent="0.25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7"/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7"/>
      <c r="BM159" s="17"/>
      <c r="BN159" s="17"/>
      <c r="BO159" s="17"/>
      <c r="BP159" s="17"/>
      <c r="BQ159" s="17"/>
      <c r="BR159" s="17"/>
      <c r="BS159" s="17"/>
      <c r="BT159" s="17"/>
      <c r="BU159" s="17"/>
      <c r="BV159" s="17"/>
      <c r="BW159" s="17"/>
      <c r="BX159" s="17"/>
      <c r="BY159" s="17"/>
      <c r="BZ159" s="17"/>
      <c r="CA159" s="17"/>
      <c r="CB159" s="17"/>
      <c r="CC159" s="17"/>
      <c r="CD159" s="17"/>
    </row>
    <row r="160" spans="1:82" x14ac:dyDescent="0.25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17"/>
      <c r="AQ160" s="17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7"/>
      <c r="BJ160" s="17"/>
      <c r="BK160" s="17"/>
      <c r="BL160" s="17"/>
      <c r="BM160" s="17"/>
      <c r="BN160" s="17"/>
      <c r="BO160" s="17"/>
      <c r="BP160" s="17"/>
      <c r="BQ160" s="17"/>
      <c r="BR160" s="17"/>
      <c r="BS160" s="17"/>
      <c r="BT160" s="17"/>
      <c r="BU160" s="17"/>
      <c r="BV160" s="17"/>
      <c r="BW160" s="17"/>
      <c r="BX160" s="17"/>
      <c r="BY160" s="17"/>
      <c r="BZ160" s="17"/>
      <c r="CA160" s="17"/>
      <c r="CB160" s="17"/>
      <c r="CC160" s="17"/>
      <c r="CD160" s="17"/>
    </row>
    <row r="161" spans="1:82" x14ac:dyDescent="0.25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7"/>
      <c r="AM161" s="17"/>
      <c r="AN161" s="17"/>
      <c r="AO161" s="17"/>
      <c r="AP161" s="17"/>
      <c r="AQ161" s="17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7"/>
      <c r="BJ161" s="17"/>
      <c r="BK161" s="17"/>
      <c r="BL161" s="17"/>
      <c r="BM161" s="17"/>
      <c r="BN161" s="17"/>
      <c r="BO161" s="17"/>
      <c r="BP161" s="17"/>
      <c r="BQ161" s="17"/>
      <c r="BR161" s="17"/>
      <c r="BS161" s="17"/>
      <c r="BT161" s="17"/>
      <c r="BU161" s="17"/>
      <c r="BV161" s="17"/>
      <c r="BW161" s="17"/>
      <c r="BX161" s="17"/>
      <c r="BY161" s="17"/>
      <c r="BZ161" s="17"/>
      <c r="CA161" s="17"/>
      <c r="CB161" s="17"/>
      <c r="CC161" s="17"/>
      <c r="CD161" s="17"/>
    </row>
    <row r="162" spans="1:82" x14ac:dyDescent="0.25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7"/>
      <c r="AM162" s="17"/>
      <c r="AN162" s="17"/>
      <c r="AO162" s="17"/>
      <c r="AP162" s="17"/>
      <c r="AQ162" s="17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7"/>
      <c r="BJ162" s="17"/>
      <c r="BK162" s="17"/>
      <c r="BL162" s="17"/>
      <c r="BM162" s="17"/>
      <c r="BN162" s="17"/>
      <c r="BO162" s="17"/>
      <c r="BP162" s="17"/>
      <c r="BQ162" s="17"/>
      <c r="BR162" s="17"/>
      <c r="BS162" s="17"/>
      <c r="BT162" s="17"/>
      <c r="BU162" s="17"/>
      <c r="BV162" s="17"/>
      <c r="BW162" s="17"/>
      <c r="BX162" s="17"/>
      <c r="BY162" s="17"/>
      <c r="BZ162" s="17"/>
      <c r="CA162" s="17"/>
      <c r="CB162" s="17"/>
      <c r="CC162" s="17"/>
      <c r="CD162" s="17"/>
    </row>
    <row r="163" spans="1:82" x14ac:dyDescent="0.25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17"/>
      <c r="AQ163" s="17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7"/>
      <c r="BJ163" s="17"/>
      <c r="BK163" s="17"/>
      <c r="BL163" s="17"/>
      <c r="BM163" s="17"/>
      <c r="BN163" s="17"/>
      <c r="BO163" s="17"/>
      <c r="BP163" s="17"/>
      <c r="BQ163" s="17"/>
      <c r="BR163" s="17"/>
      <c r="BS163" s="17"/>
      <c r="BT163" s="17"/>
      <c r="BU163" s="17"/>
      <c r="BV163" s="17"/>
      <c r="BW163" s="17"/>
      <c r="BX163" s="17"/>
      <c r="BY163" s="17"/>
      <c r="BZ163" s="17"/>
      <c r="CA163" s="17"/>
      <c r="CB163" s="17"/>
      <c r="CC163" s="17"/>
      <c r="CD163" s="17"/>
    </row>
    <row r="164" spans="1:82" x14ac:dyDescent="0.25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7"/>
      <c r="AM164" s="17"/>
      <c r="AN164" s="17"/>
      <c r="AO164" s="17"/>
      <c r="AP164" s="17"/>
      <c r="AQ164" s="17"/>
      <c r="AR164" s="17"/>
      <c r="AS164" s="17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  <c r="BF164" s="17"/>
      <c r="BG164" s="17"/>
      <c r="BH164" s="17"/>
      <c r="BI164" s="17"/>
      <c r="BJ164" s="17"/>
      <c r="BK164" s="17"/>
      <c r="BL164" s="17"/>
      <c r="BM164" s="17"/>
      <c r="BN164" s="17"/>
      <c r="BO164" s="17"/>
      <c r="BP164" s="17"/>
      <c r="BQ164" s="17"/>
      <c r="BR164" s="17"/>
      <c r="BS164" s="17"/>
      <c r="BT164" s="17"/>
      <c r="BU164" s="17"/>
      <c r="BV164" s="17"/>
      <c r="BW164" s="17"/>
      <c r="BX164" s="17"/>
      <c r="BY164" s="17"/>
      <c r="BZ164" s="17"/>
      <c r="CA164" s="17"/>
      <c r="CB164" s="17"/>
      <c r="CC164" s="17"/>
      <c r="CD164" s="17"/>
    </row>
    <row r="165" spans="1:82" x14ac:dyDescent="0.25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N165" s="17"/>
      <c r="AO165" s="17"/>
      <c r="AP165" s="17"/>
      <c r="AQ165" s="17"/>
      <c r="AR165" s="17"/>
      <c r="AS165" s="17"/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  <c r="BG165" s="17"/>
      <c r="BH165" s="17"/>
      <c r="BI165" s="17"/>
      <c r="BJ165" s="17"/>
      <c r="BK165" s="17"/>
      <c r="BL165" s="17"/>
      <c r="BM165" s="17"/>
      <c r="BN165" s="17"/>
      <c r="BO165" s="17"/>
      <c r="BP165" s="17"/>
      <c r="BQ165" s="17"/>
      <c r="BR165" s="17"/>
      <c r="BS165" s="17"/>
      <c r="BT165" s="17"/>
      <c r="BU165" s="17"/>
      <c r="BV165" s="17"/>
      <c r="BW165" s="17"/>
      <c r="BX165" s="17"/>
      <c r="BY165" s="17"/>
      <c r="BZ165" s="17"/>
      <c r="CA165" s="17"/>
      <c r="CB165" s="17"/>
      <c r="CC165" s="17"/>
      <c r="CD165" s="17"/>
    </row>
    <row r="166" spans="1:82" x14ac:dyDescent="0.25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17"/>
      <c r="AQ166" s="17"/>
      <c r="AR166" s="17"/>
      <c r="AS166" s="17"/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  <c r="BF166" s="17"/>
      <c r="BG166" s="17"/>
      <c r="BH166" s="17"/>
      <c r="BI166" s="17"/>
      <c r="BJ166" s="17"/>
      <c r="BK166" s="17"/>
      <c r="BL166" s="17"/>
      <c r="BM166" s="17"/>
      <c r="BN166" s="17"/>
      <c r="BO166" s="17"/>
      <c r="BP166" s="17"/>
      <c r="BQ166" s="17"/>
      <c r="BR166" s="17"/>
      <c r="BS166" s="17"/>
      <c r="BT166" s="17"/>
      <c r="BU166" s="17"/>
      <c r="BV166" s="17"/>
      <c r="BW166" s="17"/>
      <c r="BX166" s="17"/>
      <c r="BY166" s="17"/>
      <c r="BZ166" s="17"/>
      <c r="CA166" s="17"/>
      <c r="CB166" s="17"/>
      <c r="CC166" s="17"/>
      <c r="CD166" s="17"/>
    </row>
    <row r="167" spans="1:82" x14ac:dyDescent="0.25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7"/>
      <c r="AM167" s="17"/>
      <c r="AN167" s="17"/>
      <c r="AO167" s="17"/>
      <c r="AP167" s="17"/>
      <c r="AQ167" s="17"/>
      <c r="AR167" s="17"/>
      <c r="AS167" s="17"/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  <c r="BF167" s="17"/>
      <c r="BG167" s="17"/>
      <c r="BH167" s="17"/>
      <c r="BI167" s="17"/>
      <c r="BJ167" s="17"/>
      <c r="BK167" s="17"/>
      <c r="BL167" s="17"/>
      <c r="BM167" s="17"/>
      <c r="BN167" s="17"/>
      <c r="BO167" s="17"/>
      <c r="BP167" s="17"/>
      <c r="BQ167" s="17"/>
      <c r="BR167" s="17"/>
      <c r="BS167" s="17"/>
      <c r="BT167" s="17"/>
      <c r="BU167" s="17"/>
      <c r="BV167" s="17"/>
      <c r="BW167" s="17"/>
      <c r="BX167" s="17"/>
      <c r="BY167" s="17"/>
      <c r="BZ167" s="17"/>
      <c r="CA167" s="17"/>
      <c r="CB167" s="17"/>
      <c r="CC167" s="17"/>
      <c r="CD167" s="17"/>
    </row>
    <row r="168" spans="1:82" x14ac:dyDescent="0.25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7"/>
      <c r="AM168" s="17"/>
      <c r="AN168" s="17"/>
      <c r="AO168" s="17"/>
      <c r="AP168" s="17"/>
      <c r="AQ168" s="17"/>
      <c r="AR168" s="17"/>
      <c r="AS168" s="17"/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  <c r="BG168" s="17"/>
      <c r="BH168" s="17"/>
      <c r="BI168" s="17"/>
      <c r="BJ168" s="17"/>
      <c r="BK168" s="17"/>
      <c r="BL168" s="17"/>
      <c r="BM168" s="17"/>
      <c r="BN168" s="17"/>
      <c r="BO168" s="17"/>
      <c r="BP168" s="17"/>
      <c r="BQ168" s="17"/>
      <c r="BR168" s="17"/>
      <c r="BS168" s="17"/>
      <c r="BT168" s="17"/>
      <c r="BU168" s="17"/>
      <c r="BV168" s="17"/>
      <c r="BW168" s="17"/>
      <c r="BX168" s="17"/>
      <c r="BY168" s="17"/>
      <c r="BZ168" s="17"/>
      <c r="CA168" s="17"/>
      <c r="CB168" s="17"/>
      <c r="CC168" s="17"/>
      <c r="CD168" s="17"/>
    </row>
    <row r="169" spans="1:82" x14ac:dyDescent="0.25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17"/>
      <c r="AQ169" s="17"/>
      <c r="AR169" s="17"/>
      <c r="AS169" s="17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  <c r="BG169" s="17"/>
      <c r="BH169" s="17"/>
      <c r="BI169" s="17"/>
      <c r="BJ169" s="17"/>
      <c r="BK169" s="17"/>
      <c r="BL169" s="17"/>
      <c r="BM169" s="17"/>
      <c r="BN169" s="17"/>
      <c r="BO169" s="17"/>
      <c r="BP169" s="17"/>
      <c r="BQ169" s="17"/>
      <c r="BR169" s="17"/>
      <c r="BS169" s="17"/>
      <c r="BT169" s="17"/>
      <c r="BU169" s="17"/>
      <c r="BV169" s="17"/>
      <c r="BW169" s="17"/>
      <c r="BX169" s="17"/>
      <c r="BY169" s="17"/>
      <c r="BZ169" s="17"/>
      <c r="CA169" s="17"/>
      <c r="CB169" s="17"/>
      <c r="CC169" s="17"/>
      <c r="CD169" s="17"/>
    </row>
    <row r="170" spans="1:82" x14ac:dyDescent="0.25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  <c r="BG170" s="17"/>
      <c r="BH170" s="17"/>
      <c r="BI170" s="17"/>
      <c r="BJ170" s="17"/>
      <c r="BK170" s="17"/>
      <c r="BL170" s="17"/>
      <c r="BM170" s="17"/>
      <c r="BN170" s="17"/>
      <c r="BO170" s="17"/>
      <c r="BP170" s="17"/>
      <c r="BQ170" s="17"/>
      <c r="BR170" s="17"/>
      <c r="BS170" s="17"/>
      <c r="BT170" s="17"/>
      <c r="BU170" s="17"/>
      <c r="BV170" s="17"/>
      <c r="BW170" s="17"/>
      <c r="BX170" s="17"/>
      <c r="BY170" s="17"/>
      <c r="BZ170" s="17"/>
      <c r="CA170" s="17"/>
      <c r="CB170" s="17"/>
      <c r="CC170" s="17"/>
      <c r="CD170" s="17"/>
    </row>
    <row r="171" spans="1:82" x14ac:dyDescent="0.25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/>
    </row>
    <row r="172" spans="1:82" x14ac:dyDescent="0.25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17"/>
      <c r="AQ172" s="17"/>
      <c r="AR172" s="17"/>
      <c r="AS172" s="17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7"/>
      <c r="BL172" s="17"/>
      <c r="BM172" s="17"/>
      <c r="BN172" s="17"/>
      <c r="BO172" s="17"/>
      <c r="BP172" s="17"/>
      <c r="BQ172" s="17"/>
      <c r="BR172" s="17"/>
      <c r="BS172" s="17"/>
      <c r="BT172" s="17"/>
      <c r="BU172" s="17"/>
      <c r="BV172" s="17"/>
      <c r="BW172" s="17"/>
      <c r="BX172" s="17"/>
      <c r="BY172" s="17"/>
      <c r="BZ172" s="17"/>
      <c r="CA172" s="17"/>
      <c r="CB172" s="17"/>
      <c r="CC172" s="17"/>
      <c r="CD172" s="17"/>
    </row>
    <row r="173" spans="1:82" x14ac:dyDescent="0.25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7"/>
      <c r="AP173" s="17"/>
      <c r="AQ173" s="17"/>
      <c r="AR173" s="17"/>
      <c r="AS173" s="17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  <c r="BL173" s="17"/>
      <c r="BM173" s="17"/>
      <c r="BN173" s="17"/>
      <c r="BO173" s="17"/>
      <c r="BP173" s="17"/>
      <c r="BQ173" s="17"/>
      <c r="BR173" s="17"/>
      <c r="BS173" s="17"/>
      <c r="BT173" s="17"/>
      <c r="BU173" s="17"/>
      <c r="BV173" s="17"/>
      <c r="BW173" s="17"/>
      <c r="BX173" s="17"/>
      <c r="BY173" s="17"/>
      <c r="BZ173" s="17"/>
      <c r="CA173" s="17"/>
      <c r="CB173" s="17"/>
      <c r="CC173" s="17"/>
      <c r="CD173" s="17"/>
    </row>
    <row r="174" spans="1:82" x14ac:dyDescent="0.25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N174" s="17"/>
      <c r="AO174" s="17"/>
      <c r="AP174" s="17"/>
      <c r="AQ174" s="17"/>
      <c r="AR174" s="17"/>
      <c r="AS174" s="17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  <c r="BG174" s="17"/>
      <c r="BH174" s="17"/>
      <c r="BI174" s="17"/>
      <c r="BJ174" s="17"/>
      <c r="BK174" s="17"/>
      <c r="BL174" s="17"/>
      <c r="BM174" s="17"/>
      <c r="BN174" s="17"/>
      <c r="BO174" s="17"/>
      <c r="BP174" s="17"/>
      <c r="BQ174" s="17"/>
      <c r="BR174" s="17"/>
      <c r="BS174" s="17"/>
      <c r="BT174" s="17"/>
      <c r="BU174" s="17"/>
      <c r="BV174" s="17"/>
      <c r="BW174" s="17"/>
      <c r="BX174" s="17"/>
      <c r="BY174" s="17"/>
      <c r="BZ174" s="17"/>
      <c r="CA174" s="17"/>
      <c r="CB174" s="17"/>
      <c r="CC174" s="17"/>
      <c r="CD174" s="17"/>
    </row>
    <row r="175" spans="1:82" x14ac:dyDescent="0.25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7"/>
      <c r="BM175" s="17"/>
      <c r="BN175" s="17"/>
      <c r="BO175" s="17"/>
      <c r="BP175" s="17"/>
      <c r="BQ175" s="17"/>
      <c r="BR175" s="17"/>
      <c r="BS175" s="17"/>
      <c r="BT175" s="17"/>
      <c r="BU175" s="17"/>
      <c r="BV175" s="17"/>
      <c r="BW175" s="17"/>
      <c r="BX175" s="17"/>
      <c r="BY175" s="17"/>
      <c r="BZ175" s="17"/>
      <c r="CA175" s="17"/>
      <c r="CB175" s="17"/>
      <c r="CC175" s="17"/>
      <c r="CD175" s="17"/>
    </row>
    <row r="176" spans="1:82" x14ac:dyDescent="0.25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7"/>
      <c r="AQ176" s="17"/>
      <c r="AR176" s="17"/>
      <c r="AS176" s="17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7"/>
      <c r="BL176" s="17"/>
      <c r="BM176" s="17"/>
      <c r="BN176" s="17"/>
      <c r="BO176" s="17"/>
      <c r="BP176" s="17"/>
      <c r="BQ176" s="17"/>
      <c r="BR176" s="17"/>
      <c r="BS176" s="17"/>
      <c r="BT176" s="17"/>
      <c r="BU176" s="17"/>
      <c r="BV176" s="17"/>
      <c r="BW176" s="17"/>
      <c r="BX176" s="17"/>
      <c r="BY176" s="17"/>
      <c r="BZ176" s="17"/>
      <c r="CA176" s="17"/>
      <c r="CB176" s="17"/>
      <c r="CC176" s="17"/>
      <c r="CD176" s="17"/>
    </row>
    <row r="177" spans="1:82" x14ac:dyDescent="0.25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17"/>
      <c r="AS177" s="17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7"/>
      <c r="BM177" s="17"/>
      <c r="BN177" s="17"/>
      <c r="BO177" s="17"/>
      <c r="BP177" s="17"/>
      <c r="BQ177" s="17"/>
      <c r="BR177" s="17"/>
      <c r="BS177" s="17"/>
      <c r="BT177" s="17"/>
      <c r="BU177" s="17"/>
      <c r="BV177" s="17"/>
      <c r="BW177" s="17"/>
      <c r="BX177" s="17"/>
      <c r="BY177" s="17"/>
      <c r="BZ177" s="17"/>
      <c r="CA177" s="17"/>
      <c r="CB177" s="17"/>
      <c r="CC177" s="17"/>
      <c r="CD177" s="17"/>
    </row>
    <row r="178" spans="1:82" x14ac:dyDescent="0.25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7"/>
      <c r="BM178" s="17"/>
      <c r="BN178" s="17"/>
      <c r="BO178" s="17"/>
      <c r="BP178" s="17"/>
      <c r="BQ178" s="17"/>
      <c r="BR178" s="17"/>
      <c r="BS178" s="17"/>
      <c r="BT178" s="17"/>
      <c r="BU178" s="17"/>
      <c r="BV178" s="17"/>
      <c r="BW178" s="17"/>
      <c r="BX178" s="17"/>
      <c r="BY178" s="17"/>
      <c r="BZ178" s="17"/>
      <c r="CA178" s="17"/>
      <c r="CB178" s="17"/>
      <c r="CC178" s="17"/>
      <c r="CD178" s="17"/>
    </row>
    <row r="179" spans="1:82" x14ac:dyDescent="0.25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  <c r="AR179" s="17"/>
      <c r="AS179" s="17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  <c r="BL179" s="17"/>
      <c r="BM179" s="17"/>
      <c r="BN179" s="17"/>
      <c r="BO179" s="17"/>
      <c r="BP179" s="17"/>
      <c r="BQ179" s="17"/>
      <c r="BR179" s="17"/>
      <c r="BS179" s="17"/>
      <c r="BT179" s="17"/>
      <c r="BU179" s="17"/>
      <c r="BV179" s="17"/>
      <c r="BW179" s="17"/>
      <c r="BX179" s="17"/>
      <c r="BY179" s="17"/>
      <c r="BZ179" s="17"/>
      <c r="CA179" s="17"/>
      <c r="CB179" s="17"/>
      <c r="CC179" s="17"/>
      <c r="CD179" s="17"/>
    </row>
    <row r="180" spans="1:82" x14ac:dyDescent="0.25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17"/>
      <c r="AS180" s="17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7"/>
      <c r="BM180" s="17"/>
      <c r="BN180" s="17"/>
      <c r="BO180" s="17"/>
      <c r="BP180" s="17"/>
      <c r="BQ180" s="17"/>
      <c r="BR180" s="17"/>
      <c r="BS180" s="17"/>
      <c r="BT180" s="17"/>
      <c r="BU180" s="17"/>
      <c r="BV180" s="17"/>
      <c r="BW180" s="17"/>
      <c r="BX180" s="17"/>
      <c r="BY180" s="17"/>
      <c r="BZ180" s="17"/>
      <c r="CA180" s="17"/>
      <c r="CB180" s="17"/>
      <c r="CC180" s="17"/>
      <c r="CD180" s="17"/>
    </row>
    <row r="181" spans="1:82" x14ac:dyDescent="0.25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7"/>
      <c r="AS181" s="17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7"/>
      <c r="BM181" s="17"/>
      <c r="BN181" s="17"/>
      <c r="BO181" s="17"/>
      <c r="BP181" s="17"/>
      <c r="BQ181" s="17"/>
      <c r="BR181" s="17"/>
      <c r="BS181" s="17"/>
      <c r="BT181" s="17"/>
      <c r="BU181" s="17"/>
      <c r="BV181" s="17"/>
      <c r="BW181" s="17"/>
      <c r="BX181" s="17"/>
      <c r="BY181" s="17"/>
      <c r="BZ181" s="17"/>
      <c r="CA181" s="17"/>
      <c r="CB181" s="17"/>
      <c r="CC181" s="17"/>
      <c r="CD181" s="17"/>
    </row>
    <row r="182" spans="1:82" x14ac:dyDescent="0.25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7"/>
      <c r="BM182" s="17"/>
      <c r="BN182" s="17"/>
      <c r="BO182" s="17"/>
      <c r="BP182" s="17"/>
      <c r="BQ182" s="17"/>
      <c r="BR182" s="17"/>
      <c r="BS182" s="17"/>
      <c r="BT182" s="17"/>
      <c r="BU182" s="17"/>
      <c r="BV182" s="17"/>
      <c r="BW182" s="17"/>
      <c r="BX182" s="17"/>
      <c r="BY182" s="17"/>
      <c r="BZ182" s="17"/>
      <c r="CA182" s="17"/>
      <c r="CB182" s="17"/>
      <c r="CC182" s="17"/>
      <c r="CD182" s="17"/>
    </row>
    <row r="183" spans="1:82" x14ac:dyDescent="0.25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  <c r="AR183" s="17"/>
      <c r="AS183" s="17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7"/>
      <c r="BM183" s="17"/>
      <c r="BN183" s="17"/>
      <c r="BO183" s="17"/>
      <c r="BP183" s="17"/>
      <c r="BQ183" s="17"/>
      <c r="BR183" s="17"/>
      <c r="BS183" s="17"/>
      <c r="BT183" s="17"/>
      <c r="BU183" s="17"/>
      <c r="BV183" s="17"/>
      <c r="BW183" s="17"/>
      <c r="BX183" s="17"/>
      <c r="BY183" s="17"/>
      <c r="BZ183" s="17"/>
      <c r="CA183" s="17"/>
      <c r="CB183" s="17"/>
      <c r="CC183" s="17"/>
      <c r="CD183" s="17"/>
    </row>
    <row r="184" spans="1:82" x14ac:dyDescent="0.25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17"/>
      <c r="AQ184" s="17"/>
      <c r="AR184" s="17"/>
      <c r="AS184" s="17"/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  <c r="BG184" s="17"/>
      <c r="BH184" s="17"/>
      <c r="BI184" s="17"/>
      <c r="BJ184" s="17"/>
      <c r="BK184" s="17"/>
      <c r="BL184" s="17"/>
      <c r="BM184" s="17"/>
      <c r="BN184" s="17"/>
      <c r="BO184" s="17"/>
      <c r="BP184" s="17"/>
      <c r="BQ184" s="17"/>
      <c r="BR184" s="17"/>
      <c r="BS184" s="17"/>
      <c r="BT184" s="17"/>
      <c r="BU184" s="17"/>
      <c r="BV184" s="17"/>
      <c r="BW184" s="17"/>
      <c r="BX184" s="17"/>
      <c r="BY184" s="17"/>
      <c r="BZ184" s="17"/>
      <c r="CA184" s="17"/>
      <c r="CB184" s="17"/>
      <c r="CC184" s="17"/>
      <c r="CD184" s="17"/>
    </row>
    <row r="185" spans="1:82" x14ac:dyDescent="0.25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  <c r="BG185" s="17"/>
      <c r="BH185" s="17"/>
      <c r="BI185" s="17"/>
      <c r="BJ185" s="17"/>
      <c r="BK185" s="17"/>
      <c r="BL185" s="17"/>
      <c r="BM185" s="17"/>
      <c r="BN185" s="17"/>
      <c r="BO185" s="17"/>
      <c r="BP185" s="17"/>
      <c r="BQ185" s="17"/>
      <c r="BR185" s="17"/>
      <c r="BS185" s="17"/>
      <c r="BT185" s="17"/>
      <c r="BU185" s="17"/>
      <c r="BV185" s="17"/>
      <c r="BW185" s="17"/>
      <c r="BX185" s="17"/>
      <c r="BY185" s="17"/>
      <c r="BZ185" s="17"/>
      <c r="CA185" s="17"/>
      <c r="CB185" s="17"/>
      <c r="CC185" s="17"/>
      <c r="CD185" s="17"/>
    </row>
    <row r="186" spans="1:82" x14ac:dyDescent="0.25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  <c r="AR186" s="17"/>
      <c r="AS186" s="17"/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  <c r="BG186" s="17"/>
      <c r="BH186" s="17"/>
      <c r="BI186" s="17"/>
      <c r="BJ186" s="17"/>
      <c r="BK186" s="17"/>
      <c r="BL186" s="17"/>
      <c r="BM186" s="17"/>
      <c r="BN186" s="17"/>
      <c r="BO186" s="17"/>
      <c r="BP186" s="17"/>
      <c r="BQ186" s="17"/>
      <c r="BR186" s="17"/>
      <c r="BS186" s="17"/>
      <c r="BT186" s="17"/>
      <c r="BU186" s="17"/>
      <c r="BV186" s="17"/>
      <c r="BW186" s="17"/>
      <c r="BX186" s="17"/>
      <c r="BY186" s="17"/>
      <c r="BZ186" s="17"/>
      <c r="CA186" s="17"/>
      <c r="CB186" s="17"/>
      <c r="CC186" s="17"/>
      <c r="CD186" s="17"/>
    </row>
    <row r="187" spans="1:82" x14ac:dyDescent="0.25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17"/>
      <c r="AQ187" s="17"/>
      <c r="AR187" s="17"/>
      <c r="AS187" s="17"/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  <c r="BG187" s="17"/>
      <c r="BH187" s="17"/>
      <c r="BI187" s="17"/>
      <c r="BJ187" s="17"/>
      <c r="BK187" s="17"/>
      <c r="BL187" s="17"/>
      <c r="BM187" s="17"/>
      <c r="BN187" s="17"/>
      <c r="BO187" s="17"/>
      <c r="BP187" s="17"/>
      <c r="BQ187" s="17"/>
      <c r="BR187" s="17"/>
      <c r="BS187" s="17"/>
      <c r="BT187" s="17"/>
      <c r="BU187" s="17"/>
      <c r="BV187" s="17"/>
      <c r="BW187" s="17"/>
      <c r="BX187" s="17"/>
      <c r="BY187" s="17"/>
      <c r="BZ187" s="17"/>
      <c r="CA187" s="17"/>
      <c r="CB187" s="17"/>
      <c r="CC187" s="17"/>
      <c r="CD187" s="17"/>
    </row>
    <row r="188" spans="1:82" x14ac:dyDescent="0.25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</row>
    <row r="189" spans="1:82" x14ac:dyDescent="0.25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</row>
    <row r="190" spans="1:82" x14ac:dyDescent="0.25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</row>
    <row r="191" spans="1:82" x14ac:dyDescent="0.25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</row>
    <row r="192" spans="1:82" x14ac:dyDescent="0.25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 s="17"/>
      <c r="AL192" s="17"/>
      <c r="AM192" s="17"/>
      <c r="AN192" s="17"/>
      <c r="AO192" s="17"/>
    </row>
    <row r="193" spans="1:41" x14ac:dyDescent="0.25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</row>
    <row r="194" spans="1:41" x14ac:dyDescent="0.25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  <c r="AN194" s="17"/>
      <c r="AO194" s="17"/>
    </row>
    <row r="195" spans="1:41" x14ac:dyDescent="0.25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</row>
    <row r="196" spans="1:41" x14ac:dyDescent="0.25">
      <c r="A196" s="19"/>
      <c r="B196" s="19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 s="17"/>
      <c r="AL196" s="17"/>
      <c r="AM196" s="17"/>
      <c r="AN196" s="17"/>
      <c r="AO196" s="17"/>
    </row>
    <row r="197" spans="1:41" x14ac:dyDescent="0.25">
      <c r="A197" s="19"/>
      <c r="B197" s="19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</row>
    <row r="198" spans="1:41" x14ac:dyDescent="0.25">
      <c r="A198" s="19"/>
      <c r="B198" s="19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 s="17"/>
      <c r="AL198" s="17"/>
      <c r="AM198" s="17"/>
      <c r="AN198" s="17"/>
      <c r="AO198" s="17"/>
    </row>
    <row r="199" spans="1:41" x14ac:dyDescent="0.25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</row>
  </sheetData>
  <sheetProtection formatCells="0"/>
  <mergeCells count="429">
    <mergeCell ref="E5:O5"/>
    <mergeCell ref="E6:O6"/>
    <mergeCell ref="P3:X3"/>
    <mergeCell ref="I48:I50"/>
    <mergeCell ref="J48:J50"/>
    <mergeCell ref="A9:W9"/>
    <mergeCell ref="D12:D14"/>
    <mergeCell ref="D15:D17"/>
    <mergeCell ref="D18:D20"/>
    <mergeCell ref="D21:D23"/>
    <mergeCell ref="D24:D26"/>
    <mergeCell ref="D27:D29"/>
    <mergeCell ref="D30:D32"/>
    <mergeCell ref="D33:D35"/>
    <mergeCell ref="D36:D38"/>
    <mergeCell ref="D39:D41"/>
    <mergeCell ref="A12:A41"/>
    <mergeCell ref="L15:L17"/>
    <mergeCell ref="L21:L23"/>
    <mergeCell ref="M21:M23"/>
    <mergeCell ref="N21:N23"/>
    <mergeCell ref="N24:N26"/>
    <mergeCell ref="H27:H29"/>
    <mergeCell ref="K27:K29"/>
    <mergeCell ref="I51:I53"/>
    <mergeCell ref="J51:J53"/>
    <mergeCell ref="I54:I56"/>
    <mergeCell ref="J54:J56"/>
    <mergeCell ref="I57:I59"/>
    <mergeCell ref="J57:J59"/>
    <mergeCell ref="I60:I62"/>
    <mergeCell ref="J60:J62"/>
    <mergeCell ref="D111:D113"/>
    <mergeCell ref="A81:W81"/>
    <mergeCell ref="D84:D86"/>
    <mergeCell ref="D87:D89"/>
    <mergeCell ref="D90:D92"/>
    <mergeCell ref="D93:D95"/>
    <mergeCell ref="D96:D98"/>
    <mergeCell ref="D99:D101"/>
    <mergeCell ref="D102:D104"/>
    <mergeCell ref="D105:D107"/>
    <mergeCell ref="D108:D110"/>
    <mergeCell ref="R83:T83"/>
    <mergeCell ref="E105:E107"/>
    <mergeCell ref="E93:E95"/>
    <mergeCell ref="F93:F95"/>
    <mergeCell ref="F105:F107"/>
    <mergeCell ref="C108:C110"/>
    <mergeCell ref="B99:B101"/>
    <mergeCell ref="B102:B104"/>
    <mergeCell ref="B105:B107"/>
    <mergeCell ref="B108:B110"/>
    <mergeCell ref="B93:B95"/>
    <mergeCell ref="B96:B98"/>
    <mergeCell ref="F108:F110"/>
    <mergeCell ref="A45:W45"/>
    <mergeCell ref="R47:T47"/>
    <mergeCell ref="D48:D50"/>
    <mergeCell ref="D51:D53"/>
    <mergeCell ref="D54:D56"/>
    <mergeCell ref="D57:D59"/>
    <mergeCell ref="D60:D62"/>
    <mergeCell ref="D63:D65"/>
    <mergeCell ref="D66:D68"/>
    <mergeCell ref="D69:D71"/>
    <mergeCell ref="G60:G62"/>
    <mergeCell ref="N51:N53"/>
    <mergeCell ref="G54:G56"/>
    <mergeCell ref="H54:H56"/>
    <mergeCell ref="K54:K56"/>
    <mergeCell ref="L54:L56"/>
    <mergeCell ref="L27:L29"/>
    <mergeCell ref="M27:M29"/>
    <mergeCell ref="B24:B26"/>
    <mergeCell ref="C24:C26"/>
    <mergeCell ref="E24:E26"/>
    <mergeCell ref="F24:F26"/>
    <mergeCell ref="G24:G26"/>
    <mergeCell ref="H24:H26"/>
    <mergeCell ref="K24:K26"/>
    <mergeCell ref="L24:L26"/>
    <mergeCell ref="M24:M26"/>
    <mergeCell ref="M54:M56"/>
    <mergeCell ref="N54:N56"/>
    <mergeCell ref="G57:G59"/>
    <mergeCell ref="H57:H59"/>
    <mergeCell ref="K57:K59"/>
    <mergeCell ref="L57:L59"/>
    <mergeCell ref="M57:M59"/>
    <mergeCell ref="N57:N59"/>
    <mergeCell ref="H60:H62"/>
    <mergeCell ref="E57:E59"/>
    <mergeCell ref="A82:A83"/>
    <mergeCell ref="F82:F83"/>
    <mergeCell ref="Q82:Y82"/>
    <mergeCell ref="B57:B59"/>
    <mergeCell ref="B60:B62"/>
    <mergeCell ref="B63:B65"/>
    <mergeCell ref="B66:B68"/>
    <mergeCell ref="B69:B71"/>
    <mergeCell ref="B75:B77"/>
    <mergeCell ref="B82:E82"/>
    <mergeCell ref="F75:F77"/>
    <mergeCell ref="C57:C59"/>
    <mergeCell ref="C75:C77"/>
    <mergeCell ref="E75:E77"/>
    <mergeCell ref="F66:F68"/>
    <mergeCell ref="K60:K62"/>
    <mergeCell ref="L60:L62"/>
    <mergeCell ref="M60:M62"/>
    <mergeCell ref="N60:N62"/>
    <mergeCell ref="G63:G65"/>
    <mergeCell ref="H63:H65"/>
    <mergeCell ref="K63:K65"/>
    <mergeCell ref="L63:L65"/>
    <mergeCell ref="C48:C50"/>
    <mergeCell ref="E48:E50"/>
    <mergeCell ref="C51:C53"/>
    <mergeCell ref="E51:E53"/>
    <mergeCell ref="C54:C56"/>
    <mergeCell ref="K12:K14"/>
    <mergeCell ref="G12:G14"/>
    <mergeCell ref="E54:E56"/>
    <mergeCell ref="A46:A47"/>
    <mergeCell ref="F46:F47"/>
    <mergeCell ref="H15:H17"/>
    <mergeCell ref="K15:K17"/>
    <mergeCell ref="B21:B23"/>
    <mergeCell ref="C21:C23"/>
    <mergeCell ref="E21:E23"/>
    <mergeCell ref="F21:F23"/>
    <mergeCell ref="G21:G23"/>
    <mergeCell ref="H21:H23"/>
    <mergeCell ref="K21:K23"/>
    <mergeCell ref="B27:B29"/>
    <mergeCell ref="C27:C29"/>
    <mergeCell ref="E27:E29"/>
    <mergeCell ref="F27:F29"/>
    <mergeCell ref="G27:G29"/>
    <mergeCell ref="Q46:Y46"/>
    <mergeCell ref="A48:A77"/>
    <mergeCell ref="N27:N29"/>
    <mergeCell ref="M15:M17"/>
    <mergeCell ref="N15:N17"/>
    <mergeCell ref="B18:B20"/>
    <mergeCell ref="C18:C20"/>
    <mergeCell ref="E18:E20"/>
    <mergeCell ref="F18:F20"/>
    <mergeCell ref="G18:G20"/>
    <mergeCell ref="B46:E46"/>
    <mergeCell ref="B48:B50"/>
    <mergeCell ref="B51:B53"/>
    <mergeCell ref="B54:B56"/>
    <mergeCell ref="H18:H20"/>
    <mergeCell ref="K18:K20"/>
    <mergeCell ref="L18:L20"/>
    <mergeCell ref="M18:M20"/>
    <mergeCell ref="N18:N20"/>
    <mergeCell ref="B15:B17"/>
    <mergeCell ref="C15:C17"/>
    <mergeCell ref="E15:E17"/>
    <mergeCell ref="F15:F17"/>
    <mergeCell ref="G15:G17"/>
    <mergeCell ref="C99:C101"/>
    <mergeCell ref="E99:E101"/>
    <mergeCell ref="F99:F101"/>
    <mergeCell ref="C102:C104"/>
    <mergeCell ref="E102:E104"/>
    <mergeCell ref="F102:F104"/>
    <mergeCell ref="B72:B74"/>
    <mergeCell ref="C72:C74"/>
    <mergeCell ref="E72:E74"/>
    <mergeCell ref="F72:F74"/>
    <mergeCell ref="C87:C89"/>
    <mergeCell ref="D72:D74"/>
    <mergeCell ref="D75:D77"/>
    <mergeCell ref="C96:C98"/>
    <mergeCell ref="E96:E98"/>
    <mergeCell ref="F96:F98"/>
    <mergeCell ref="B84:B86"/>
    <mergeCell ref="B87:B89"/>
    <mergeCell ref="B90:B92"/>
    <mergeCell ref="C105:C107"/>
    <mergeCell ref="C117:F117"/>
    <mergeCell ref="C118:F118"/>
    <mergeCell ref="Q117:Y117"/>
    <mergeCell ref="Q118:Y118"/>
    <mergeCell ref="F48:F50"/>
    <mergeCell ref="F51:F53"/>
    <mergeCell ref="F54:F56"/>
    <mergeCell ref="F57:F59"/>
    <mergeCell ref="C69:C71"/>
    <mergeCell ref="E69:E71"/>
    <mergeCell ref="F69:F71"/>
    <mergeCell ref="C60:C62"/>
    <mergeCell ref="E60:E62"/>
    <mergeCell ref="F60:F62"/>
    <mergeCell ref="C63:C65"/>
    <mergeCell ref="E63:E65"/>
    <mergeCell ref="F63:F65"/>
    <mergeCell ref="C66:C68"/>
    <mergeCell ref="E66:E68"/>
    <mergeCell ref="E108:E110"/>
    <mergeCell ref="C84:C86"/>
    <mergeCell ref="E84:E86"/>
    <mergeCell ref="F84:F86"/>
    <mergeCell ref="A7:Y7"/>
    <mergeCell ref="A2:C2"/>
    <mergeCell ref="F12:F14"/>
    <mergeCell ref="E12:E14"/>
    <mergeCell ref="C12:C14"/>
    <mergeCell ref="F10:F11"/>
    <mergeCell ref="H12:H14"/>
    <mergeCell ref="A10:A11"/>
    <mergeCell ref="B10:E10"/>
    <mergeCell ref="B12:B14"/>
    <mergeCell ref="L12:L14"/>
    <mergeCell ref="M12:M14"/>
    <mergeCell ref="N12:N14"/>
    <mergeCell ref="Q10:Y10"/>
    <mergeCell ref="G10:N10"/>
    <mergeCell ref="R11:T11"/>
    <mergeCell ref="I12:I14"/>
    <mergeCell ref="J12:J14"/>
    <mergeCell ref="P2:X2"/>
    <mergeCell ref="P4:X4"/>
    <mergeCell ref="E3:O4"/>
    <mergeCell ref="P5:X6"/>
    <mergeCell ref="A3:C6"/>
    <mergeCell ref="E2:O2"/>
    <mergeCell ref="N30:N32"/>
    <mergeCell ref="B33:B35"/>
    <mergeCell ref="C33:C35"/>
    <mergeCell ref="E33:E35"/>
    <mergeCell ref="F33:F35"/>
    <mergeCell ref="G33:G35"/>
    <mergeCell ref="H33:H35"/>
    <mergeCell ref="K33:K35"/>
    <mergeCell ref="L33:L35"/>
    <mergeCell ref="M33:M35"/>
    <mergeCell ref="N33:N35"/>
    <mergeCell ref="B30:B32"/>
    <mergeCell ref="C30:C32"/>
    <mergeCell ref="E30:E32"/>
    <mergeCell ref="F30:F32"/>
    <mergeCell ref="G30:G32"/>
    <mergeCell ref="H30:H32"/>
    <mergeCell ref="K30:K32"/>
    <mergeCell ref="L30:L32"/>
    <mergeCell ref="M30:M32"/>
    <mergeCell ref="J33:J35"/>
    <mergeCell ref="I33:I35"/>
    <mergeCell ref="M36:M38"/>
    <mergeCell ref="N36:N38"/>
    <mergeCell ref="B39:B41"/>
    <mergeCell ref="C39:C41"/>
    <mergeCell ref="E39:E41"/>
    <mergeCell ref="F39:F41"/>
    <mergeCell ref="G39:G41"/>
    <mergeCell ref="H39:H41"/>
    <mergeCell ref="K39:K41"/>
    <mergeCell ref="L39:L41"/>
    <mergeCell ref="M39:M41"/>
    <mergeCell ref="N39:N41"/>
    <mergeCell ref="B36:B38"/>
    <mergeCell ref="C36:C38"/>
    <mergeCell ref="E36:E38"/>
    <mergeCell ref="F36:F38"/>
    <mergeCell ref="G36:G38"/>
    <mergeCell ref="H36:H38"/>
    <mergeCell ref="K36:K38"/>
    <mergeCell ref="L36:L38"/>
    <mergeCell ref="J36:J38"/>
    <mergeCell ref="J39:J41"/>
    <mergeCell ref="I36:I38"/>
    <mergeCell ref="I39:I41"/>
    <mergeCell ref="G46:N46"/>
    <mergeCell ref="G82:N82"/>
    <mergeCell ref="A84:A113"/>
    <mergeCell ref="B111:B113"/>
    <mergeCell ref="C111:C113"/>
    <mergeCell ref="E111:E113"/>
    <mergeCell ref="F111:F113"/>
    <mergeCell ref="G48:G50"/>
    <mergeCell ref="H48:H50"/>
    <mergeCell ref="K48:K50"/>
    <mergeCell ref="L48:L50"/>
    <mergeCell ref="M48:M50"/>
    <mergeCell ref="N48:N50"/>
    <mergeCell ref="G51:G53"/>
    <mergeCell ref="H51:H53"/>
    <mergeCell ref="K51:K53"/>
    <mergeCell ref="L51:L53"/>
    <mergeCell ref="M51:M53"/>
    <mergeCell ref="E87:E89"/>
    <mergeCell ref="F87:F89"/>
    <mergeCell ref="C90:C92"/>
    <mergeCell ref="E90:E92"/>
    <mergeCell ref="F90:F92"/>
    <mergeCell ref="C93:C95"/>
    <mergeCell ref="M63:M65"/>
    <mergeCell ref="N63:N65"/>
    <mergeCell ref="G66:G68"/>
    <mergeCell ref="H66:H68"/>
    <mergeCell ref="K66:K68"/>
    <mergeCell ref="L66:L68"/>
    <mergeCell ref="M66:M68"/>
    <mergeCell ref="N66:N68"/>
    <mergeCell ref="G69:G71"/>
    <mergeCell ref="H69:H71"/>
    <mergeCell ref="K69:K71"/>
    <mergeCell ref="L69:L71"/>
    <mergeCell ref="M69:M71"/>
    <mergeCell ref="N69:N71"/>
    <mergeCell ref="I63:I65"/>
    <mergeCell ref="J63:J65"/>
    <mergeCell ref="I66:I68"/>
    <mergeCell ref="J66:J68"/>
    <mergeCell ref="I69:I71"/>
    <mergeCell ref="J69:J71"/>
    <mergeCell ref="G72:G74"/>
    <mergeCell ref="H72:H74"/>
    <mergeCell ref="K72:K74"/>
    <mergeCell ref="L72:L74"/>
    <mergeCell ref="M72:M74"/>
    <mergeCell ref="N72:N74"/>
    <mergeCell ref="G75:G77"/>
    <mergeCell ref="H75:H77"/>
    <mergeCell ref="K75:K77"/>
    <mergeCell ref="L75:L77"/>
    <mergeCell ref="M75:M77"/>
    <mergeCell ref="N75:N77"/>
    <mergeCell ref="I72:I74"/>
    <mergeCell ref="J72:J74"/>
    <mergeCell ref="I75:I77"/>
    <mergeCell ref="J75:J77"/>
    <mergeCell ref="G84:G86"/>
    <mergeCell ref="H84:H86"/>
    <mergeCell ref="K84:K86"/>
    <mergeCell ref="L84:L86"/>
    <mergeCell ref="M84:M86"/>
    <mergeCell ref="N84:N86"/>
    <mergeCell ref="G87:G89"/>
    <mergeCell ref="H87:H89"/>
    <mergeCell ref="K87:K89"/>
    <mergeCell ref="L87:L89"/>
    <mergeCell ref="M87:M89"/>
    <mergeCell ref="N87:N89"/>
    <mergeCell ref="I84:I86"/>
    <mergeCell ref="J84:J86"/>
    <mergeCell ref="I87:I89"/>
    <mergeCell ref="J87:J89"/>
    <mergeCell ref="G90:G92"/>
    <mergeCell ref="H90:H92"/>
    <mergeCell ref="K90:K92"/>
    <mergeCell ref="L90:L92"/>
    <mergeCell ref="M90:M92"/>
    <mergeCell ref="N90:N92"/>
    <mergeCell ref="G93:G95"/>
    <mergeCell ref="H93:H95"/>
    <mergeCell ref="K93:K95"/>
    <mergeCell ref="L93:L95"/>
    <mergeCell ref="M93:M95"/>
    <mergeCell ref="N93:N95"/>
    <mergeCell ref="I90:I92"/>
    <mergeCell ref="J90:J92"/>
    <mergeCell ref="I93:I95"/>
    <mergeCell ref="J93:J95"/>
    <mergeCell ref="G96:G98"/>
    <mergeCell ref="H96:H98"/>
    <mergeCell ref="K96:K98"/>
    <mergeCell ref="L96:L98"/>
    <mergeCell ref="M96:M98"/>
    <mergeCell ref="N96:N98"/>
    <mergeCell ref="G99:G101"/>
    <mergeCell ref="H99:H101"/>
    <mergeCell ref="K99:K101"/>
    <mergeCell ref="L99:L101"/>
    <mergeCell ref="M99:M101"/>
    <mergeCell ref="N99:N101"/>
    <mergeCell ref="I96:I98"/>
    <mergeCell ref="J96:J98"/>
    <mergeCell ref="I99:I101"/>
    <mergeCell ref="J99:J101"/>
    <mergeCell ref="G102:G104"/>
    <mergeCell ref="H102:H104"/>
    <mergeCell ref="K102:K104"/>
    <mergeCell ref="L102:L104"/>
    <mergeCell ref="M102:M104"/>
    <mergeCell ref="N102:N104"/>
    <mergeCell ref="G105:G107"/>
    <mergeCell ref="H105:H107"/>
    <mergeCell ref="K105:K107"/>
    <mergeCell ref="L105:L107"/>
    <mergeCell ref="M105:M107"/>
    <mergeCell ref="N105:N107"/>
    <mergeCell ref="I102:I104"/>
    <mergeCell ref="J102:J104"/>
    <mergeCell ref="I105:I107"/>
    <mergeCell ref="J105:J107"/>
    <mergeCell ref="G108:G110"/>
    <mergeCell ref="H108:H110"/>
    <mergeCell ref="K108:K110"/>
    <mergeCell ref="L108:L110"/>
    <mergeCell ref="M108:M110"/>
    <mergeCell ref="N108:N110"/>
    <mergeCell ref="G111:G113"/>
    <mergeCell ref="H111:H113"/>
    <mergeCell ref="K111:K113"/>
    <mergeCell ref="L111:L113"/>
    <mergeCell ref="M111:M113"/>
    <mergeCell ref="N111:N113"/>
    <mergeCell ref="I108:I110"/>
    <mergeCell ref="J108:J110"/>
    <mergeCell ref="I111:I113"/>
    <mergeCell ref="J111:J113"/>
    <mergeCell ref="J15:J17"/>
    <mergeCell ref="J18:J20"/>
    <mergeCell ref="J21:J23"/>
    <mergeCell ref="I15:I17"/>
    <mergeCell ref="I18:I20"/>
    <mergeCell ref="I21:I23"/>
    <mergeCell ref="J24:J26"/>
    <mergeCell ref="J27:J29"/>
    <mergeCell ref="J30:J32"/>
    <mergeCell ref="I24:I26"/>
    <mergeCell ref="I27:I29"/>
    <mergeCell ref="I30:I32"/>
  </mergeCells>
  <conditionalFormatting sqref="W48:X78 W84:X114 G12:N42 G48:N78 G84:N114 W12:X42">
    <cfRule type="containsText" dxfId="3" priority="2" operator="containsText" text="No">
      <formula>NOT(ISERROR(SEARCH("No",G12)))</formula>
    </cfRule>
  </conditionalFormatting>
  <pageMargins left="0.7" right="0.7" top="0.75" bottom="0.75" header="0.3" footer="0.3"/>
  <pageSetup orientation="portrait" verticalDpi="1200" r:id="rId1"/>
  <ignoredErrors>
    <ignoredError sqref="E43 E79 E115" evalError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Hoja1!$O$13:$O$14</xm:f>
          </x14:formula1>
          <xm:sqref>F111:F114 Y43:Y44 F36 Y79:Y80 F12:F15 F39 F84:F108 F18 F21 F24 F27 F30 F33 Y115:Y116</xm:sqref>
        </x14:dataValidation>
        <x14:dataValidation type="list" allowBlank="1" showDropDown="1" showInputMessage="1">
          <x14:formula1>
            <xm:f>Hoja1!$O$13:$O$14</xm:f>
          </x14:formula1>
          <xm:sqref>G48:P80 G84:P116</xm:sqref>
        </x14:dataValidation>
        <x14:dataValidation type="list" allowBlank="1" showErrorMessage="1">
          <x14:formula1>
            <xm:f>Hoja1!$O$13:$O$14</xm:f>
          </x14:formula1>
          <xm:sqref>F51:F78</xm:sqref>
        </x14:dataValidation>
        <x14:dataValidation type="list" allowBlank="1" showErrorMessage="1">
          <x14:formula1>
            <xm:f>Hoja1!$O$13:$O$15</xm:f>
          </x14:formula1>
          <xm:sqref>F48:F50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S104"/>
  <sheetViews>
    <sheetView showGridLines="0" topLeftCell="A28" zoomScale="110" zoomScaleNormal="110" workbookViewId="0">
      <selection activeCell="G40" sqref="G40:G69"/>
    </sheetView>
  </sheetViews>
  <sheetFormatPr baseColWidth="10" defaultRowHeight="15" x14ac:dyDescent="0.25"/>
  <cols>
    <col min="1" max="1" width="4.5703125" style="1" customWidth="1"/>
    <col min="2" max="2" width="11.42578125" style="1"/>
    <col min="3" max="3" width="24.140625" style="1" customWidth="1"/>
    <col min="4" max="4" width="28.42578125" style="1" bestFit="1" customWidth="1"/>
    <col min="5" max="5" width="28.42578125" style="1" customWidth="1"/>
    <col min="6" max="6" width="30.140625" style="1" customWidth="1"/>
    <col min="7" max="7" width="31" style="1" customWidth="1"/>
    <col min="10" max="10" width="18.140625" bestFit="1" customWidth="1"/>
    <col min="11" max="11" width="46.140625" customWidth="1"/>
    <col min="12" max="12" width="7.7109375" customWidth="1"/>
  </cols>
  <sheetData>
    <row r="1" spans="2:19" ht="15.75" thickBot="1" x14ac:dyDescent="0.3"/>
    <row r="2" spans="2:19" ht="19.5" thickBot="1" x14ac:dyDescent="0.3">
      <c r="B2" s="437" t="s">
        <v>106</v>
      </c>
      <c r="C2" s="438"/>
      <c r="D2" s="438"/>
      <c r="E2" s="438"/>
      <c r="F2" s="438"/>
      <c r="G2" s="439"/>
    </row>
    <row r="3" spans="2:19" s="1" customFormat="1" ht="15" customHeight="1" x14ac:dyDescent="0.25">
      <c r="B3" s="435" t="s">
        <v>42</v>
      </c>
      <c r="C3" s="435" t="s">
        <v>109</v>
      </c>
      <c r="D3" s="435" t="s">
        <v>110</v>
      </c>
      <c r="E3" s="435" t="s">
        <v>104</v>
      </c>
      <c r="F3" s="435" t="s">
        <v>136</v>
      </c>
      <c r="G3" s="444" t="s">
        <v>137</v>
      </c>
      <c r="I3" s="395" t="s">
        <v>110</v>
      </c>
      <c r="J3" s="396"/>
      <c r="K3" s="397"/>
      <c r="M3" s="395" t="s">
        <v>115</v>
      </c>
      <c r="N3" s="396"/>
      <c r="O3" s="396"/>
      <c r="P3" s="396"/>
      <c r="Q3" s="396"/>
      <c r="R3" s="396"/>
      <c r="S3" s="397"/>
    </row>
    <row r="4" spans="2:19" s="1" customFormat="1" ht="52.5" customHeight="1" thickBot="1" x14ac:dyDescent="0.3">
      <c r="B4" s="436"/>
      <c r="C4" s="436"/>
      <c r="D4" s="436"/>
      <c r="E4" s="436"/>
      <c r="F4" s="436"/>
      <c r="G4" s="445"/>
      <c r="I4" s="398"/>
      <c r="J4" s="399"/>
      <c r="K4" s="400"/>
      <c r="M4" s="398"/>
      <c r="N4" s="399"/>
      <c r="O4" s="399"/>
      <c r="P4" s="399"/>
      <c r="Q4" s="399"/>
      <c r="R4" s="399"/>
      <c r="S4" s="400"/>
    </row>
    <row r="5" spans="2:19" ht="24.75" customHeight="1" x14ac:dyDescent="0.25">
      <c r="B5" s="440" t="str">
        <f>+'FT-Monitoreos '!B12</f>
        <v/>
      </c>
      <c r="C5" s="443" t="str">
        <f>+'FT-Monitoreos '!C12</f>
        <v/>
      </c>
      <c r="D5" s="446" t="str">
        <f>IFERROR(+'FT-Monitoreos '!E43," ")</f>
        <v xml:space="preserve"> </v>
      </c>
      <c r="E5" s="91" t="e">
        <f>+'FT-Monitoreos '!O12</f>
        <v>#REF!</v>
      </c>
      <c r="F5" s="104" t="str">
        <f>IFERROR(+IF('FT-Monitoreos '!V12="No","N/A",'FT-Monitoreos '!Y12),"")</f>
        <v/>
      </c>
      <c r="G5" s="442" t="str">
        <f>IFERROR(IF(F5:F7="N/A","N/A",AVERAGE(F5:F7)),"N/A")</f>
        <v>N/A</v>
      </c>
      <c r="H5" s="33"/>
      <c r="I5" s="401"/>
      <c r="J5" s="402"/>
      <c r="K5" s="403"/>
      <c r="M5" s="401"/>
      <c r="N5" s="402"/>
      <c r="O5" s="402"/>
      <c r="P5" s="402"/>
      <c r="Q5" s="402"/>
      <c r="R5" s="402"/>
      <c r="S5" s="403"/>
    </row>
    <row r="6" spans="2:19" ht="24.75" customHeight="1" x14ac:dyDescent="0.25">
      <c r="B6" s="428"/>
      <c r="C6" s="441"/>
      <c r="D6" s="447"/>
      <c r="E6" s="92" t="e">
        <f>+'FT-Monitoreos '!O13</f>
        <v>#REF!</v>
      </c>
      <c r="F6" s="79" t="str">
        <f>IFERROR(+IF('FT-Monitoreos '!V13="No","N/A",'FT-Monitoreos '!Y13),"")</f>
        <v/>
      </c>
      <c r="G6" s="433"/>
      <c r="H6" s="33"/>
      <c r="I6" s="404"/>
      <c r="J6" s="405"/>
      <c r="K6" s="406"/>
      <c r="M6" s="404"/>
      <c r="N6" s="405"/>
      <c r="O6" s="405"/>
      <c r="P6" s="405"/>
      <c r="Q6" s="405"/>
      <c r="R6" s="405"/>
      <c r="S6" s="406"/>
    </row>
    <row r="7" spans="2:19" ht="15.75" x14ac:dyDescent="0.25">
      <c r="B7" s="428"/>
      <c r="C7" s="441"/>
      <c r="D7" s="447"/>
      <c r="E7" s="92" t="e">
        <f>+'FT-Monitoreos '!O14</f>
        <v>#REF!</v>
      </c>
      <c r="F7" s="79" t="str">
        <f>IFERROR(+IF('FT-Monitoreos '!V14="No","N/A",'FT-Monitoreos '!Y14),"")</f>
        <v/>
      </c>
      <c r="G7" s="433"/>
      <c r="H7" s="33"/>
      <c r="I7" s="404"/>
      <c r="J7" s="405"/>
      <c r="K7" s="406"/>
      <c r="M7" s="404"/>
      <c r="N7" s="405"/>
      <c r="O7" s="405"/>
      <c r="P7" s="405"/>
      <c r="Q7" s="405"/>
      <c r="R7" s="405"/>
      <c r="S7" s="406"/>
    </row>
    <row r="8" spans="2:19" ht="24.75" customHeight="1" x14ac:dyDescent="0.25">
      <c r="B8" s="428" t="str">
        <f>+'FT-Monitoreos '!B15</f>
        <v/>
      </c>
      <c r="C8" s="441" t="str">
        <f>+'FT-Monitoreos '!C15</f>
        <v/>
      </c>
      <c r="D8" s="447"/>
      <c r="E8" s="92" t="e">
        <f>+'FT-Monitoreos '!O15</f>
        <v>#REF!</v>
      </c>
      <c r="F8" s="79" t="str">
        <f>IFERROR(+IF('FT-Monitoreos '!V15="No","N/A",'FT-Monitoreos '!Y15),"")</f>
        <v/>
      </c>
      <c r="G8" s="433" t="str">
        <f t="shared" ref="G8" si="0">IFERROR(IF(F8:F10="N/A","N/A",AVERAGE(F8:F10)),"N/A")</f>
        <v>N/A</v>
      </c>
      <c r="H8" s="33"/>
      <c r="I8" s="404"/>
      <c r="J8" s="405"/>
      <c r="K8" s="406"/>
      <c r="M8" s="404"/>
      <c r="N8" s="405"/>
      <c r="O8" s="405"/>
      <c r="P8" s="405"/>
      <c r="Q8" s="405"/>
      <c r="R8" s="405"/>
      <c r="S8" s="406"/>
    </row>
    <row r="9" spans="2:19" ht="24.75" customHeight="1" x14ac:dyDescent="0.25">
      <c r="B9" s="428"/>
      <c r="C9" s="441"/>
      <c r="D9" s="447"/>
      <c r="E9" s="92" t="e">
        <f>+'FT-Monitoreos '!O16</f>
        <v>#REF!</v>
      </c>
      <c r="F9" s="79" t="str">
        <f>IFERROR(+IF('FT-Monitoreos '!V16="No","N/A",'FT-Monitoreos '!Y16),"")</f>
        <v/>
      </c>
      <c r="G9" s="433"/>
      <c r="H9" s="33"/>
      <c r="I9" s="404"/>
      <c r="J9" s="405"/>
      <c r="K9" s="406"/>
      <c r="M9" s="404"/>
      <c r="N9" s="405"/>
      <c r="O9" s="405"/>
      <c r="P9" s="405"/>
      <c r="Q9" s="405"/>
      <c r="R9" s="405"/>
      <c r="S9" s="406"/>
    </row>
    <row r="10" spans="2:19" ht="24.75" customHeight="1" x14ac:dyDescent="0.25">
      <c r="B10" s="428"/>
      <c r="C10" s="441"/>
      <c r="D10" s="447"/>
      <c r="E10" s="92" t="e">
        <f>+'FT-Monitoreos '!O17</f>
        <v>#REF!</v>
      </c>
      <c r="F10" s="79" t="str">
        <f>IFERROR(+IF('FT-Monitoreos '!V17="No","N/A",'FT-Monitoreos '!Y17),"")</f>
        <v/>
      </c>
      <c r="G10" s="433"/>
      <c r="I10" s="404"/>
      <c r="J10" s="405"/>
      <c r="K10" s="406"/>
      <c r="M10" s="404"/>
      <c r="N10" s="405"/>
      <c r="O10" s="405"/>
      <c r="P10" s="405"/>
      <c r="Q10" s="405"/>
      <c r="R10" s="405"/>
      <c r="S10" s="406"/>
    </row>
    <row r="11" spans="2:19" ht="52.5" customHeight="1" x14ac:dyDescent="0.25">
      <c r="B11" s="428" t="str">
        <f>+'FT-Monitoreos '!B18</f>
        <v/>
      </c>
      <c r="C11" s="441" t="str">
        <f>+'FT-Monitoreos '!C18</f>
        <v/>
      </c>
      <c r="D11" s="447"/>
      <c r="E11" s="92" t="e">
        <f>+'FT-Monitoreos '!O18</f>
        <v>#REF!</v>
      </c>
      <c r="F11" s="79" t="str">
        <f>IFERROR(+IF('FT-Monitoreos '!V18="No","N/A",'FT-Monitoreos '!Y18),"")</f>
        <v/>
      </c>
      <c r="G11" s="433" t="str">
        <f t="shared" ref="G11" si="1">IFERROR(IF(F11:F13="N/A","N/A",AVERAGE(F11:F13)),"N/A")</f>
        <v>N/A</v>
      </c>
      <c r="I11" s="404"/>
      <c r="J11" s="405"/>
      <c r="K11" s="406"/>
      <c r="M11" s="404"/>
      <c r="N11" s="405"/>
      <c r="O11" s="405"/>
      <c r="P11" s="405"/>
      <c r="Q11" s="405"/>
      <c r="R11" s="405"/>
      <c r="S11" s="406"/>
    </row>
    <row r="12" spans="2:19" ht="24.75" customHeight="1" x14ac:dyDescent="0.25">
      <c r="B12" s="428"/>
      <c r="C12" s="441"/>
      <c r="D12" s="447"/>
      <c r="E12" s="92" t="e">
        <f>+'FT-Monitoreos '!O19</f>
        <v>#REF!</v>
      </c>
      <c r="F12" s="79" t="str">
        <f>IFERROR(+IF('FT-Monitoreos '!V19="No","N/A",'FT-Monitoreos '!Y19),"")</f>
        <v/>
      </c>
      <c r="G12" s="433"/>
      <c r="I12" s="404"/>
      <c r="J12" s="405"/>
      <c r="K12" s="406"/>
      <c r="M12" s="404"/>
      <c r="N12" s="405"/>
      <c r="O12" s="405"/>
      <c r="P12" s="405"/>
      <c r="Q12" s="405"/>
      <c r="R12" s="405"/>
      <c r="S12" s="406"/>
    </row>
    <row r="13" spans="2:19" ht="24.75" customHeight="1" x14ac:dyDescent="0.25">
      <c r="B13" s="428"/>
      <c r="C13" s="441"/>
      <c r="D13" s="447"/>
      <c r="E13" s="92" t="e">
        <f>+'FT-Monitoreos '!O20</f>
        <v>#REF!</v>
      </c>
      <c r="F13" s="79" t="str">
        <f>IFERROR(+IF('FT-Monitoreos '!V20="No","N/A",'FT-Monitoreos '!Y20),"")</f>
        <v/>
      </c>
      <c r="G13" s="433"/>
      <c r="I13" s="404"/>
      <c r="J13" s="405"/>
      <c r="K13" s="406"/>
      <c r="M13" s="404"/>
      <c r="N13" s="405"/>
      <c r="O13" s="405"/>
      <c r="P13" s="405"/>
      <c r="Q13" s="405"/>
      <c r="R13" s="405"/>
      <c r="S13" s="406"/>
    </row>
    <row r="14" spans="2:19" ht="24.75" customHeight="1" x14ac:dyDescent="0.25">
      <c r="B14" s="428" t="str">
        <f>+'FT-Monitoreos '!B21</f>
        <v xml:space="preserve"> </v>
      </c>
      <c r="C14" s="441" t="str">
        <f>+'FT-Monitoreos '!C21</f>
        <v/>
      </c>
      <c r="D14" s="447"/>
      <c r="E14" s="92" t="e">
        <f>+'FT-Monitoreos '!O21</f>
        <v>#REF!</v>
      </c>
      <c r="F14" s="79" t="str">
        <f>IFERROR(+IF('FT-Monitoreos '!V21="No","N/A",'FT-Monitoreos '!Y21),"")</f>
        <v/>
      </c>
      <c r="G14" s="433" t="str">
        <f t="shared" ref="G14" si="2">IFERROR(IF(F14:F16="N/A","N/A",AVERAGE(F14:F16)),"N/A")</f>
        <v>N/A</v>
      </c>
      <c r="I14" s="404"/>
      <c r="J14" s="405"/>
      <c r="K14" s="406"/>
      <c r="M14" s="404"/>
      <c r="N14" s="405"/>
      <c r="O14" s="405"/>
      <c r="P14" s="405"/>
      <c r="Q14" s="405"/>
      <c r="R14" s="405"/>
      <c r="S14" s="406"/>
    </row>
    <row r="15" spans="2:19" ht="24.75" customHeight="1" x14ac:dyDescent="0.25">
      <c r="B15" s="428"/>
      <c r="C15" s="441"/>
      <c r="D15" s="447"/>
      <c r="E15" s="92" t="e">
        <f>+'FT-Monitoreos '!O22</f>
        <v>#REF!</v>
      </c>
      <c r="F15" s="79" t="str">
        <f>IFERROR(+IF('FT-Monitoreos '!V22="No","N/A",'FT-Monitoreos '!Y22),"")</f>
        <v/>
      </c>
      <c r="G15" s="433"/>
      <c r="I15" s="404"/>
      <c r="J15" s="405"/>
      <c r="K15" s="406"/>
      <c r="M15" s="404"/>
      <c r="N15" s="405"/>
      <c r="O15" s="405"/>
      <c r="P15" s="405"/>
      <c r="Q15" s="405"/>
      <c r="R15" s="405"/>
      <c r="S15" s="406"/>
    </row>
    <row r="16" spans="2:19" ht="24.75" customHeight="1" x14ac:dyDescent="0.25">
      <c r="B16" s="428"/>
      <c r="C16" s="441"/>
      <c r="D16" s="447"/>
      <c r="E16" s="92" t="e">
        <f>+'FT-Monitoreos '!O23</f>
        <v>#REF!</v>
      </c>
      <c r="F16" s="79" t="str">
        <f>IFERROR(+IF('FT-Monitoreos '!V23="No","N/A",'FT-Monitoreos '!Y23),"")</f>
        <v/>
      </c>
      <c r="G16" s="433"/>
      <c r="I16" s="404"/>
      <c r="J16" s="405"/>
      <c r="K16" s="406"/>
      <c r="M16" s="404"/>
      <c r="N16" s="405"/>
      <c r="O16" s="405"/>
      <c r="P16" s="405"/>
      <c r="Q16" s="405"/>
      <c r="R16" s="405"/>
      <c r="S16" s="406"/>
    </row>
    <row r="17" spans="2:19" ht="24.75" customHeight="1" x14ac:dyDescent="0.25">
      <c r="B17" s="428" t="str">
        <f>+'FT-Monitoreos '!B24</f>
        <v/>
      </c>
      <c r="C17" s="441" t="str">
        <f>+'FT-Monitoreos '!C24</f>
        <v/>
      </c>
      <c r="D17" s="447"/>
      <c r="E17" s="92" t="e">
        <f>+'FT-Monitoreos '!O24</f>
        <v>#REF!</v>
      </c>
      <c r="F17" s="79" t="str">
        <f>IFERROR(+IF('FT-Monitoreos '!V24="No","N/A",'FT-Monitoreos '!Y24),"")</f>
        <v/>
      </c>
      <c r="G17" s="433" t="str">
        <f t="shared" ref="G17" si="3">IFERROR(IF(F17:F19="N/A","N/A",AVERAGE(F17:F19)),"N/A")</f>
        <v>N/A</v>
      </c>
      <c r="I17" s="404"/>
      <c r="J17" s="405"/>
      <c r="K17" s="406"/>
      <c r="M17" s="404"/>
      <c r="N17" s="405"/>
      <c r="O17" s="405"/>
      <c r="P17" s="405"/>
      <c r="Q17" s="405"/>
      <c r="R17" s="405"/>
      <c r="S17" s="406"/>
    </row>
    <row r="18" spans="2:19" ht="24.75" customHeight="1" thickBot="1" x14ac:dyDescent="0.3">
      <c r="B18" s="428"/>
      <c r="C18" s="441"/>
      <c r="D18" s="447"/>
      <c r="E18" s="92" t="e">
        <f>+'FT-Monitoreos '!O25</f>
        <v>#REF!</v>
      </c>
      <c r="F18" s="79" t="str">
        <f>IFERROR(+IF('FT-Monitoreos '!V25="No","N/A",'FT-Monitoreos '!Y25),"")</f>
        <v/>
      </c>
      <c r="G18" s="433"/>
      <c r="I18" s="407"/>
      <c r="J18" s="408"/>
      <c r="K18" s="409"/>
      <c r="M18" s="407"/>
      <c r="N18" s="408"/>
      <c r="O18" s="408"/>
      <c r="P18" s="408"/>
      <c r="Q18" s="408"/>
      <c r="R18" s="408"/>
      <c r="S18" s="409"/>
    </row>
    <row r="19" spans="2:19" ht="24.75" customHeight="1" thickBot="1" x14ac:dyDescent="0.3">
      <c r="B19" s="428"/>
      <c r="C19" s="441"/>
      <c r="D19" s="447"/>
      <c r="E19" s="92" t="e">
        <f>+'FT-Monitoreos '!O26</f>
        <v>#REF!</v>
      </c>
      <c r="F19" s="79" t="str">
        <f>IFERROR(+IF('FT-Monitoreos '!V26="No","N/A",'FT-Monitoreos '!Y26),"")</f>
        <v/>
      </c>
      <c r="G19" s="433"/>
      <c r="I19" s="410" t="s">
        <v>106</v>
      </c>
      <c r="J19" s="411"/>
      <c r="K19" s="412"/>
      <c r="L19" s="51"/>
      <c r="M19" s="410" t="s">
        <v>106</v>
      </c>
      <c r="N19" s="411"/>
      <c r="O19" s="411"/>
      <c r="P19" s="411"/>
      <c r="Q19" s="411"/>
      <c r="R19" s="411"/>
      <c r="S19" s="412"/>
    </row>
    <row r="20" spans="2:19" ht="24.75" customHeight="1" x14ac:dyDescent="0.25">
      <c r="B20" s="428" t="str">
        <f>+'FT-Monitoreos '!B27</f>
        <v/>
      </c>
      <c r="C20" s="441" t="str">
        <f>+'FT-Monitoreos '!C27</f>
        <v/>
      </c>
      <c r="D20" s="447"/>
      <c r="E20" s="92" t="e">
        <f>+'FT-Monitoreos '!O27</f>
        <v>#REF!</v>
      </c>
      <c r="F20" s="79" t="str">
        <f>IFERROR(+IF('FT-Monitoreos '!V27="No","N/A",'FT-Monitoreos '!Y27),"")</f>
        <v/>
      </c>
      <c r="G20" s="433" t="str">
        <f t="shared" ref="G20" si="4">IFERROR(IF(F20:F22="N/A","N/A",AVERAGE(F20:F22)),"N/A")</f>
        <v>N/A</v>
      </c>
    </row>
    <row r="21" spans="2:19" ht="24.75" customHeight="1" x14ac:dyDescent="0.25">
      <c r="B21" s="428"/>
      <c r="C21" s="441"/>
      <c r="D21" s="447"/>
      <c r="E21" s="92" t="e">
        <f>+'FT-Monitoreos '!O28</f>
        <v>#REF!</v>
      </c>
      <c r="F21" s="79" t="str">
        <f>IFERROR(+IF('FT-Monitoreos '!V28="No","N/A",'FT-Monitoreos '!Y28),"")</f>
        <v/>
      </c>
      <c r="G21" s="433"/>
    </row>
    <row r="22" spans="2:19" ht="24.75" customHeight="1" x14ac:dyDescent="0.25">
      <c r="B22" s="428"/>
      <c r="C22" s="441"/>
      <c r="D22" s="447"/>
      <c r="E22" s="92" t="e">
        <f>+'FT-Monitoreos '!O29</f>
        <v>#REF!</v>
      </c>
      <c r="F22" s="79" t="str">
        <f>IFERROR(+IF('FT-Monitoreos '!V29="No","N/A",'FT-Monitoreos '!Y29),"")</f>
        <v/>
      </c>
      <c r="G22" s="433"/>
    </row>
    <row r="23" spans="2:19" ht="24.75" customHeight="1" x14ac:dyDescent="0.25">
      <c r="B23" s="428" t="str">
        <f>+'FT-Monitoreos '!B30</f>
        <v/>
      </c>
      <c r="C23" s="441" t="str">
        <f>+'FT-Monitoreos '!C30</f>
        <v/>
      </c>
      <c r="D23" s="447"/>
      <c r="E23" s="92" t="e">
        <f>+'FT-Monitoreos '!O30</f>
        <v>#REF!</v>
      </c>
      <c r="F23" s="79" t="str">
        <f>IFERROR(+IF('FT-Monitoreos '!V30="No","N/A",'FT-Monitoreos '!Y30),"")</f>
        <v/>
      </c>
      <c r="G23" s="433" t="str">
        <f t="shared" ref="G23" si="5">IFERROR(IF(F23:F25="N/A","N/A",AVERAGE(F23:F25)),"N/A")</f>
        <v>N/A</v>
      </c>
    </row>
    <row r="24" spans="2:19" ht="24.75" customHeight="1" x14ac:dyDescent="0.25">
      <c r="B24" s="428"/>
      <c r="C24" s="441"/>
      <c r="D24" s="447"/>
      <c r="E24" s="92" t="e">
        <f>+'FT-Monitoreos '!O31</f>
        <v>#REF!</v>
      </c>
      <c r="F24" s="79" t="str">
        <f>IFERROR(+IF('FT-Monitoreos '!V31="No","N/A",'FT-Monitoreos '!Y31),"")</f>
        <v/>
      </c>
      <c r="G24" s="433"/>
    </row>
    <row r="25" spans="2:19" ht="24.75" customHeight="1" x14ac:dyDescent="0.25">
      <c r="B25" s="428"/>
      <c r="C25" s="441"/>
      <c r="D25" s="447"/>
      <c r="E25" s="92" t="e">
        <f>+'FT-Monitoreos '!O32</f>
        <v>#REF!</v>
      </c>
      <c r="F25" s="79" t="str">
        <f>IFERROR(+IF('FT-Monitoreos '!V32="No","N/A",'FT-Monitoreos '!Y32),"")</f>
        <v/>
      </c>
      <c r="G25" s="433"/>
    </row>
    <row r="26" spans="2:19" ht="24.75" customHeight="1" x14ac:dyDescent="0.25">
      <c r="B26" s="428" t="str">
        <f>+'FT-Monitoreos '!B33</f>
        <v/>
      </c>
      <c r="C26" s="441" t="str">
        <f>+'FT-Monitoreos '!C33</f>
        <v/>
      </c>
      <c r="D26" s="447"/>
      <c r="E26" s="92" t="str">
        <f>+'FT-Monitoreos '!O33</f>
        <v>Monitoreo de asignación de citas</v>
      </c>
      <c r="F26" s="79" t="str">
        <f>IFERROR(+IF('FT-Monitoreos '!V33="No","N/A",'FT-Monitoreos '!Y33),"")</f>
        <v xml:space="preserve"> </v>
      </c>
      <c r="G26" s="433" t="str">
        <f t="shared" ref="G26" si="6">IFERROR(IF(F26:F28="N/A","N/A",AVERAGE(F26:F28)),"N/A")</f>
        <v>N/A</v>
      </c>
    </row>
    <row r="27" spans="2:19" ht="24.75" customHeight="1" x14ac:dyDescent="0.25">
      <c r="B27" s="428"/>
      <c r="C27" s="441"/>
      <c r="D27" s="447"/>
      <c r="E27" s="92" t="str">
        <f>+'FT-Monitoreos '!O34</f>
        <v/>
      </c>
      <c r="F27" s="79" t="str">
        <f>IFERROR(+IF('FT-Monitoreos '!V34="No","N/A",'FT-Monitoreos '!Y34),"")</f>
        <v>N/A</v>
      </c>
      <c r="G27" s="433"/>
    </row>
    <row r="28" spans="2:19" ht="24.75" customHeight="1" x14ac:dyDescent="0.25">
      <c r="B28" s="428"/>
      <c r="C28" s="441"/>
      <c r="D28" s="447"/>
      <c r="E28" s="92" t="str">
        <f>+'FT-Monitoreos '!O35</f>
        <v/>
      </c>
      <c r="F28" s="79" t="str">
        <f>IFERROR(+IF('FT-Monitoreos '!V35="No","N/A",'FT-Monitoreos '!Y35),"")</f>
        <v>N/A</v>
      </c>
      <c r="G28" s="433"/>
    </row>
    <row r="29" spans="2:19" ht="24.75" customHeight="1" x14ac:dyDescent="0.25">
      <c r="B29" s="428" t="str">
        <f>+'FT-Monitoreos '!B36</f>
        <v/>
      </c>
      <c r="C29" s="441" t="str">
        <f>+'FT-Monitoreos '!C36</f>
        <v/>
      </c>
      <c r="D29" s="447"/>
      <c r="E29" s="92" t="e">
        <f>+'FT-Monitoreos '!O36</f>
        <v>#REF!</v>
      </c>
      <c r="F29" s="79" t="str">
        <f>IFERROR(+IF('FT-Monitoreos '!V36="No","N/A",'FT-Monitoreos '!Y36),"")</f>
        <v/>
      </c>
      <c r="G29" s="433" t="str">
        <f t="shared" ref="G29" si="7">IFERROR(IF(F29:F31="N/A","N/A",AVERAGE(F29:F31)),"N/A")</f>
        <v>N/A</v>
      </c>
    </row>
    <row r="30" spans="2:19" ht="24.75" customHeight="1" x14ac:dyDescent="0.25">
      <c r="B30" s="428"/>
      <c r="C30" s="441"/>
      <c r="D30" s="447"/>
      <c r="E30" s="92" t="e">
        <f>+'FT-Monitoreos '!O37</f>
        <v>#REF!</v>
      </c>
      <c r="F30" s="79" t="str">
        <f>IFERROR(+IF('FT-Monitoreos '!V37="No","N/A",'FT-Monitoreos '!Y37),"")</f>
        <v/>
      </c>
      <c r="G30" s="433"/>
    </row>
    <row r="31" spans="2:19" ht="24.75" customHeight="1" x14ac:dyDescent="0.25">
      <c r="B31" s="428"/>
      <c r="C31" s="441"/>
      <c r="D31" s="447"/>
      <c r="E31" s="92" t="e">
        <f>+'FT-Monitoreos '!O38</f>
        <v>#REF!</v>
      </c>
      <c r="F31" s="79" t="str">
        <f>IFERROR(+IF('FT-Monitoreos '!V38="No","N/A",'FT-Monitoreos '!Y38),"")</f>
        <v/>
      </c>
      <c r="G31" s="433"/>
    </row>
    <row r="32" spans="2:19" ht="24.75" customHeight="1" x14ac:dyDescent="0.25">
      <c r="B32" s="428" t="str">
        <f>+'FT-Monitoreos '!B39</f>
        <v/>
      </c>
      <c r="C32" s="441" t="str">
        <f>+'FT-Monitoreos '!C39</f>
        <v/>
      </c>
      <c r="D32" s="447"/>
      <c r="E32" s="92" t="e">
        <f>+'FT-Monitoreos '!O39</f>
        <v>#REF!</v>
      </c>
      <c r="F32" s="79" t="str">
        <f>IFERROR(+IF('FT-Monitoreos '!V39="No","N/A",'FT-Monitoreos '!Y39),"")</f>
        <v/>
      </c>
      <c r="G32" s="433" t="str">
        <f t="shared" ref="G32" si="8">IFERROR(IF(F32:F34="N/A","N/A",AVERAGE(F32:F34)),"N/A")</f>
        <v>N/A</v>
      </c>
    </row>
    <row r="33" spans="2:19" ht="24.75" customHeight="1" x14ac:dyDescent="0.25">
      <c r="B33" s="428"/>
      <c r="C33" s="441"/>
      <c r="D33" s="447"/>
      <c r="E33" s="92" t="e">
        <f>+'FT-Monitoreos '!O40</f>
        <v>#REF!</v>
      </c>
      <c r="F33" s="79" t="str">
        <f>IFERROR(+IF('FT-Monitoreos '!V40="No","N/A",'FT-Monitoreos '!Y40),"")</f>
        <v/>
      </c>
      <c r="G33" s="433"/>
    </row>
    <row r="34" spans="2:19" ht="24.75" customHeight="1" thickBot="1" x14ac:dyDescent="0.3">
      <c r="B34" s="429"/>
      <c r="C34" s="449"/>
      <c r="D34" s="448"/>
      <c r="E34" s="93" t="e">
        <f>+'FT-Monitoreos '!O41</f>
        <v>#REF!</v>
      </c>
      <c r="F34" s="105" t="str">
        <f>IFERROR(+IF('FT-Monitoreos '!V41="No","N/A",'FT-Monitoreos '!Y41),"")</f>
        <v/>
      </c>
      <c r="G34" s="434"/>
    </row>
    <row r="36" spans="2:19" ht="15.75" thickBot="1" x14ac:dyDescent="0.3"/>
    <row r="37" spans="2:19" ht="19.5" thickBot="1" x14ac:dyDescent="0.3">
      <c r="B37" s="290" t="s">
        <v>111</v>
      </c>
      <c r="C37" s="291"/>
      <c r="D37" s="291"/>
      <c r="E37" s="291"/>
      <c r="F37" s="291"/>
      <c r="G37" s="292"/>
    </row>
    <row r="38" spans="2:19" ht="18.75" customHeight="1" x14ac:dyDescent="0.25">
      <c r="B38" s="430" t="s">
        <v>42</v>
      </c>
      <c r="C38" s="430" t="s">
        <v>109</v>
      </c>
      <c r="D38" s="430" t="s">
        <v>110</v>
      </c>
      <c r="E38" s="372" t="s">
        <v>104</v>
      </c>
      <c r="F38" s="430" t="s">
        <v>116</v>
      </c>
      <c r="G38" s="372" t="s">
        <v>115</v>
      </c>
      <c r="I38" s="395" t="s">
        <v>110</v>
      </c>
      <c r="J38" s="396"/>
      <c r="K38" s="397"/>
      <c r="L38" s="1"/>
      <c r="M38" s="395" t="s">
        <v>115</v>
      </c>
      <c r="N38" s="396"/>
      <c r="O38" s="396"/>
      <c r="P38" s="396"/>
      <c r="Q38" s="396"/>
      <c r="R38" s="396"/>
      <c r="S38" s="397"/>
    </row>
    <row r="39" spans="2:19" ht="52.5" customHeight="1" thickBot="1" x14ac:dyDescent="0.3">
      <c r="B39" s="431"/>
      <c r="C39" s="431"/>
      <c r="D39" s="431"/>
      <c r="E39" s="432"/>
      <c r="F39" s="431"/>
      <c r="G39" s="432"/>
      <c r="I39" s="398"/>
      <c r="J39" s="399"/>
      <c r="K39" s="400"/>
      <c r="L39" s="1"/>
      <c r="M39" s="398"/>
      <c r="N39" s="399"/>
      <c r="O39" s="399"/>
      <c r="P39" s="399"/>
      <c r="Q39" s="399"/>
      <c r="R39" s="399"/>
      <c r="S39" s="400"/>
    </row>
    <row r="40" spans="2:19" ht="24.75" customHeight="1" x14ac:dyDescent="0.25">
      <c r="B40" s="419" t="str">
        <f>+'FT-Monitoreos '!B48</f>
        <v/>
      </c>
      <c r="C40" s="420" t="str">
        <f>+'FT-Monitoreos '!C48</f>
        <v/>
      </c>
      <c r="D40" s="425" t="str">
        <f>IFERROR(+'FT-Monitoreos '!E79,"")</f>
        <v/>
      </c>
      <c r="E40" s="88" t="e">
        <f>+'FT-Monitoreos '!O48</f>
        <v>#REF!</v>
      </c>
      <c r="F40" s="88" t="str">
        <f>IFERROR(+IF('FT-Monitoreos '!V48="No","N/A",'FT-Monitoreos '!Y48),"")</f>
        <v/>
      </c>
      <c r="G40" s="422" t="str">
        <f>IFERROR(IF(F40:F42="N/A","N/A",AVERAGE(F40:F42)),"N/A")</f>
        <v>N/A</v>
      </c>
      <c r="I40" s="401"/>
      <c r="J40" s="402"/>
      <c r="K40" s="403"/>
      <c r="L40" s="1"/>
      <c r="M40" s="401"/>
      <c r="N40" s="402"/>
      <c r="O40" s="402"/>
      <c r="P40" s="402"/>
      <c r="Q40" s="402"/>
      <c r="R40" s="402"/>
      <c r="S40" s="403"/>
    </row>
    <row r="41" spans="2:19" ht="24.75" customHeight="1" x14ac:dyDescent="0.25">
      <c r="B41" s="415"/>
      <c r="C41" s="421"/>
      <c r="D41" s="426"/>
      <c r="E41" s="89" t="e">
        <f>+'FT-Monitoreos '!O49</f>
        <v>#REF!</v>
      </c>
      <c r="F41" s="89" t="str">
        <f>IFERROR(+IF('FT-Monitoreos '!V49="No","N/A",'FT-Monitoreos '!Y49),"")</f>
        <v/>
      </c>
      <c r="G41" s="414"/>
      <c r="I41" s="404"/>
      <c r="J41" s="405"/>
      <c r="K41" s="406"/>
      <c r="L41" s="1"/>
      <c r="M41" s="404"/>
      <c r="N41" s="405"/>
      <c r="O41" s="405"/>
      <c r="P41" s="405"/>
      <c r="Q41" s="405"/>
      <c r="R41" s="405"/>
      <c r="S41" s="406"/>
    </row>
    <row r="42" spans="2:19" ht="24.75" customHeight="1" x14ac:dyDescent="0.25">
      <c r="B42" s="415"/>
      <c r="C42" s="421"/>
      <c r="D42" s="426"/>
      <c r="E42" s="89" t="e">
        <f>+'FT-Monitoreos '!O50</f>
        <v>#REF!</v>
      </c>
      <c r="F42" s="89" t="str">
        <f>IFERROR(+IF('FT-Monitoreos '!V50="No","N/A",'FT-Monitoreos '!Y50),"")</f>
        <v/>
      </c>
      <c r="G42" s="414"/>
      <c r="I42" s="404"/>
      <c r="J42" s="405"/>
      <c r="K42" s="406"/>
      <c r="L42" s="1"/>
      <c r="M42" s="404"/>
      <c r="N42" s="405"/>
      <c r="O42" s="405"/>
      <c r="P42" s="405"/>
      <c r="Q42" s="405"/>
      <c r="R42" s="405"/>
      <c r="S42" s="406"/>
    </row>
    <row r="43" spans="2:19" ht="24.75" customHeight="1" x14ac:dyDescent="0.25">
      <c r="B43" s="415" t="str">
        <f>+'FT-Monitoreos '!B51</f>
        <v/>
      </c>
      <c r="C43" s="421" t="str">
        <f>+'FT-Monitoreos '!C51</f>
        <v/>
      </c>
      <c r="D43" s="426"/>
      <c r="E43" s="89" t="e">
        <f>+'FT-Monitoreos '!O51</f>
        <v>#REF!</v>
      </c>
      <c r="F43" s="89" t="str">
        <f>IFERROR(+IF('FT-Monitoreos '!V51="No","N/A",'FT-Monitoreos '!Y51),"")</f>
        <v/>
      </c>
      <c r="G43" s="414" t="str">
        <f t="shared" ref="G43" si="9">IFERROR(IF(F43:F45="N/A","N/A",AVERAGE(F43:F45)),"N/A")</f>
        <v>N/A</v>
      </c>
      <c r="I43" s="404"/>
      <c r="J43" s="405"/>
      <c r="K43" s="406"/>
      <c r="L43" s="1"/>
      <c r="M43" s="404"/>
      <c r="N43" s="405"/>
      <c r="O43" s="405"/>
      <c r="P43" s="405"/>
      <c r="Q43" s="405"/>
      <c r="R43" s="405"/>
      <c r="S43" s="406"/>
    </row>
    <row r="44" spans="2:19" ht="24.75" customHeight="1" x14ac:dyDescent="0.25">
      <c r="B44" s="415"/>
      <c r="C44" s="421"/>
      <c r="D44" s="426"/>
      <c r="E44" s="89" t="e">
        <f>+'FT-Monitoreos '!O52</f>
        <v>#REF!</v>
      </c>
      <c r="F44" s="89" t="str">
        <f>IFERROR(+IF('FT-Monitoreos '!V52="No","N/A",'FT-Monitoreos '!Y52),"")</f>
        <v/>
      </c>
      <c r="G44" s="414"/>
      <c r="I44" s="404"/>
      <c r="J44" s="405"/>
      <c r="K44" s="406"/>
      <c r="L44" s="1"/>
      <c r="M44" s="404"/>
      <c r="N44" s="405"/>
      <c r="O44" s="405"/>
      <c r="P44" s="405"/>
      <c r="Q44" s="405"/>
      <c r="R44" s="405"/>
      <c r="S44" s="406"/>
    </row>
    <row r="45" spans="2:19" ht="24.75" customHeight="1" x14ac:dyDescent="0.25">
      <c r="B45" s="415"/>
      <c r="C45" s="421"/>
      <c r="D45" s="426"/>
      <c r="E45" s="89" t="e">
        <f>+'FT-Monitoreos '!O53</f>
        <v>#REF!</v>
      </c>
      <c r="F45" s="89" t="str">
        <f>IFERROR(+IF('FT-Monitoreos '!V53="No","N/A",'FT-Monitoreos '!Y53),"")</f>
        <v/>
      </c>
      <c r="G45" s="414"/>
      <c r="I45" s="404"/>
      <c r="J45" s="405"/>
      <c r="K45" s="406"/>
      <c r="L45" s="1"/>
      <c r="M45" s="404"/>
      <c r="N45" s="405"/>
      <c r="O45" s="405"/>
      <c r="P45" s="405"/>
      <c r="Q45" s="405"/>
      <c r="R45" s="405"/>
      <c r="S45" s="406"/>
    </row>
    <row r="46" spans="2:19" ht="24.75" customHeight="1" x14ac:dyDescent="0.25">
      <c r="B46" s="415" t="str">
        <f>+'FT-Monitoreos '!B54</f>
        <v/>
      </c>
      <c r="C46" s="421" t="str">
        <f>+'FT-Monitoreos '!C54</f>
        <v/>
      </c>
      <c r="D46" s="426"/>
      <c r="E46" s="89" t="e">
        <f>+'FT-Monitoreos '!O54</f>
        <v>#REF!</v>
      </c>
      <c r="F46" s="89" t="str">
        <f>IFERROR(+IF('FT-Monitoreos '!V54="No","N/A",'FT-Monitoreos '!Y54),"")</f>
        <v/>
      </c>
      <c r="G46" s="414" t="str">
        <f t="shared" ref="G46" si="10">IFERROR(IF(F46:F48="N/A","N/A",AVERAGE(F46:F48)),"N/A")</f>
        <v>N/A</v>
      </c>
      <c r="I46" s="404"/>
      <c r="J46" s="405"/>
      <c r="K46" s="406"/>
      <c r="L46" s="1"/>
      <c r="M46" s="404"/>
      <c r="N46" s="405"/>
      <c r="O46" s="405"/>
      <c r="P46" s="405"/>
      <c r="Q46" s="405"/>
      <c r="R46" s="405"/>
      <c r="S46" s="406"/>
    </row>
    <row r="47" spans="2:19" ht="24.75" customHeight="1" x14ac:dyDescent="0.25">
      <c r="B47" s="415"/>
      <c r="C47" s="421"/>
      <c r="D47" s="426"/>
      <c r="E47" s="89" t="e">
        <f>+'FT-Monitoreos '!O55</f>
        <v>#REF!</v>
      </c>
      <c r="F47" s="89" t="str">
        <f>IFERROR(+IF('FT-Monitoreos '!V55="No","N/A",'FT-Monitoreos '!Y55),"")</f>
        <v/>
      </c>
      <c r="G47" s="414"/>
      <c r="I47" s="404"/>
      <c r="J47" s="405"/>
      <c r="K47" s="406"/>
      <c r="L47" s="1"/>
      <c r="M47" s="404"/>
      <c r="N47" s="405"/>
      <c r="O47" s="405"/>
      <c r="P47" s="405"/>
      <c r="Q47" s="405"/>
      <c r="R47" s="405"/>
      <c r="S47" s="406"/>
    </row>
    <row r="48" spans="2:19" ht="24.75" customHeight="1" x14ac:dyDescent="0.25">
      <c r="B48" s="415"/>
      <c r="C48" s="421"/>
      <c r="D48" s="426"/>
      <c r="E48" s="89" t="e">
        <f>+'FT-Monitoreos '!O56</f>
        <v>#REF!</v>
      </c>
      <c r="F48" s="89" t="str">
        <f>IFERROR(+IF('FT-Monitoreos '!V56="No","N/A",'FT-Monitoreos '!Y56),"")</f>
        <v/>
      </c>
      <c r="G48" s="414"/>
      <c r="I48" s="404"/>
      <c r="J48" s="405"/>
      <c r="K48" s="406"/>
      <c r="L48" s="1"/>
      <c r="M48" s="404"/>
      <c r="N48" s="405"/>
      <c r="O48" s="405"/>
      <c r="P48" s="405"/>
      <c r="Q48" s="405"/>
      <c r="R48" s="405"/>
      <c r="S48" s="406"/>
    </row>
    <row r="49" spans="2:19" ht="24.75" customHeight="1" x14ac:dyDescent="0.25">
      <c r="B49" s="415" t="str">
        <f>+'FT-Monitoreos '!B57</f>
        <v/>
      </c>
      <c r="C49" s="413" t="str">
        <f>+'FT-Monitoreos '!C57</f>
        <v/>
      </c>
      <c r="D49" s="426"/>
      <c r="E49" s="89" t="e">
        <f>+'FT-Monitoreos '!O57</f>
        <v>#REF!</v>
      </c>
      <c r="F49" s="89" t="str">
        <f>IFERROR(+IF('FT-Monitoreos '!V57="No","N/A",'FT-Monitoreos '!Y57),"")</f>
        <v/>
      </c>
      <c r="G49" s="414" t="str">
        <f t="shared" ref="G49" si="11">IFERROR(IF(F49:F51="N/A","N/A",AVERAGE(F49:F51)),"N/A")</f>
        <v>N/A</v>
      </c>
      <c r="I49" s="404"/>
      <c r="J49" s="405"/>
      <c r="K49" s="406"/>
      <c r="L49" s="1"/>
      <c r="M49" s="404"/>
      <c r="N49" s="405"/>
      <c r="O49" s="405"/>
      <c r="P49" s="405"/>
      <c r="Q49" s="405"/>
      <c r="R49" s="405"/>
      <c r="S49" s="406"/>
    </row>
    <row r="50" spans="2:19" ht="24.75" customHeight="1" x14ac:dyDescent="0.25">
      <c r="B50" s="415"/>
      <c r="C50" s="413"/>
      <c r="D50" s="426"/>
      <c r="E50" s="89" t="e">
        <f>+'FT-Monitoreos '!O58</f>
        <v>#REF!</v>
      </c>
      <c r="F50" s="89" t="str">
        <f>IFERROR(+IF('FT-Monitoreos '!V58="No","N/A",'FT-Monitoreos '!Y58),"")</f>
        <v/>
      </c>
      <c r="G50" s="414"/>
      <c r="I50" s="404"/>
      <c r="J50" s="405"/>
      <c r="K50" s="406"/>
      <c r="L50" s="1"/>
      <c r="M50" s="404"/>
      <c r="N50" s="405"/>
      <c r="O50" s="405"/>
      <c r="P50" s="405"/>
      <c r="Q50" s="405"/>
      <c r="R50" s="405"/>
      <c r="S50" s="406"/>
    </row>
    <row r="51" spans="2:19" ht="24.75" customHeight="1" x14ac:dyDescent="0.25">
      <c r="B51" s="415"/>
      <c r="C51" s="413"/>
      <c r="D51" s="426"/>
      <c r="E51" s="89" t="e">
        <f>+'FT-Monitoreos '!O59</f>
        <v>#REF!</v>
      </c>
      <c r="F51" s="89" t="str">
        <f>IFERROR(+IF('FT-Monitoreos '!V59="No","N/A",'FT-Monitoreos '!Y59),"")</f>
        <v/>
      </c>
      <c r="G51" s="414"/>
      <c r="I51" s="404"/>
      <c r="J51" s="405"/>
      <c r="K51" s="406"/>
      <c r="L51" s="1"/>
      <c r="M51" s="404"/>
      <c r="N51" s="405"/>
      <c r="O51" s="405"/>
      <c r="P51" s="405"/>
      <c r="Q51" s="405"/>
      <c r="R51" s="405"/>
      <c r="S51" s="406"/>
    </row>
    <row r="52" spans="2:19" ht="24.75" customHeight="1" x14ac:dyDescent="0.25">
      <c r="B52" s="415" t="str">
        <f>+'FT-Monitoreos '!B60</f>
        <v/>
      </c>
      <c r="C52" s="413" t="str">
        <f>+'FT-Monitoreos '!C60</f>
        <v/>
      </c>
      <c r="D52" s="426"/>
      <c r="E52" s="89" t="e">
        <f>+'FT-Monitoreos '!O60</f>
        <v>#REF!</v>
      </c>
      <c r="F52" s="89" t="str">
        <f>IFERROR(+IF('FT-Monitoreos '!V60="No","N/A",'FT-Monitoreos '!Y60),"")</f>
        <v/>
      </c>
      <c r="G52" s="414" t="str">
        <f t="shared" ref="G52" si="12">IFERROR(IF(F52:F54="N/A","N/A",AVERAGE(F52:F54)),"N/A")</f>
        <v>N/A</v>
      </c>
      <c r="I52" s="404"/>
      <c r="J52" s="405"/>
      <c r="K52" s="406"/>
      <c r="L52" s="1"/>
      <c r="M52" s="404"/>
      <c r="N52" s="405"/>
      <c r="O52" s="405"/>
      <c r="P52" s="405"/>
      <c r="Q52" s="405"/>
      <c r="R52" s="405"/>
      <c r="S52" s="406"/>
    </row>
    <row r="53" spans="2:19" ht="24.75" customHeight="1" thickBot="1" x14ac:dyDescent="0.3">
      <c r="B53" s="415"/>
      <c r="C53" s="413"/>
      <c r="D53" s="426"/>
      <c r="E53" s="89" t="e">
        <f>+'FT-Monitoreos '!O61</f>
        <v>#REF!</v>
      </c>
      <c r="F53" s="89" t="str">
        <f>IFERROR(+IF('FT-Monitoreos '!V61="No","N/A",'FT-Monitoreos '!Y61),"")</f>
        <v/>
      </c>
      <c r="G53" s="414"/>
      <c r="I53" s="407"/>
      <c r="J53" s="408"/>
      <c r="K53" s="409"/>
      <c r="L53" s="1"/>
      <c r="M53" s="407"/>
      <c r="N53" s="408"/>
      <c r="O53" s="408"/>
      <c r="P53" s="408"/>
      <c r="Q53" s="408"/>
      <c r="R53" s="408"/>
      <c r="S53" s="409"/>
    </row>
    <row r="54" spans="2:19" ht="24.75" customHeight="1" thickBot="1" x14ac:dyDescent="0.3">
      <c r="B54" s="415"/>
      <c r="C54" s="413"/>
      <c r="D54" s="426"/>
      <c r="E54" s="89" t="e">
        <f>+'FT-Monitoreos '!O62</f>
        <v>#REF!</v>
      </c>
      <c r="F54" s="89" t="str">
        <f>IFERROR(+IF('FT-Monitoreos '!V62="No","N/A",'FT-Monitoreos '!Y62),"")</f>
        <v/>
      </c>
      <c r="G54" s="414"/>
      <c r="I54" s="410" t="s">
        <v>120</v>
      </c>
      <c r="J54" s="411"/>
      <c r="K54" s="412"/>
      <c r="L54" s="51"/>
      <c r="M54" s="410" t="s">
        <v>121</v>
      </c>
      <c r="N54" s="411"/>
      <c r="O54" s="411"/>
      <c r="P54" s="411"/>
      <c r="Q54" s="411"/>
      <c r="R54" s="411"/>
      <c r="S54" s="412"/>
    </row>
    <row r="55" spans="2:19" ht="24.75" customHeight="1" x14ac:dyDescent="0.25">
      <c r="B55" s="415" t="str">
        <f>+'FT-Monitoreos '!B63</f>
        <v/>
      </c>
      <c r="C55" s="413" t="str">
        <f>+'FT-Monitoreos '!C63</f>
        <v/>
      </c>
      <c r="D55" s="426"/>
      <c r="E55" s="89" t="e">
        <f>+'FT-Monitoreos '!O63</f>
        <v>#REF!</v>
      </c>
      <c r="F55" s="89" t="str">
        <f>IFERROR(+IF('FT-Monitoreos '!V63="No","N/A",'FT-Monitoreos '!Y63),"")</f>
        <v/>
      </c>
      <c r="G55" s="414" t="str">
        <f t="shared" ref="G55" si="13">IFERROR(IF(F55:F57="N/A","N/A",AVERAGE(F55:F57)),"N/A")</f>
        <v>N/A</v>
      </c>
    </row>
    <row r="56" spans="2:19" ht="24.75" customHeight="1" x14ac:dyDescent="0.25">
      <c r="B56" s="415"/>
      <c r="C56" s="413"/>
      <c r="D56" s="426"/>
      <c r="E56" s="89" t="e">
        <f>+'FT-Monitoreos '!O64</f>
        <v>#REF!</v>
      </c>
      <c r="F56" s="89" t="str">
        <f>IFERROR(+IF('FT-Monitoreos '!V64="No","N/A",'FT-Monitoreos '!Y64),"")</f>
        <v/>
      </c>
      <c r="G56" s="414"/>
    </row>
    <row r="57" spans="2:19" ht="24.75" customHeight="1" x14ac:dyDescent="0.25">
      <c r="B57" s="415"/>
      <c r="C57" s="413"/>
      <c r="D57" s="426"/>
      <c r="E57" s="89" t="e">
        <f>+'FT-Monitoreos '!O65</f>
        <v>#REF!</v>
      </c>
      <c r="F57" s="89" t="str">
        <f>IFERROR(+IF('FT-Monitoreos '!V65="No","N/A",'FT-Monitoreos '!Y65),"")</f>
        <v/>
      </c>
      <c r="G57" s="414"/>
    </row>
    <row r="58" spans="2:19" ht="24.75" customHeight="1" x14ac:dyDescent="0.25">
      <c r="B58" s="415" t="str">
        <f>+'FT-Monitoreos '!B66</f>
        <v/>
      </c>
      <c r="C58" s="413" t="str">
        <f>+'FT-Monitoreos '!C66</f>
        <v/>
      </c>
      <c r="D58" s="426"/>
      <c r="E58" s="89" t="e">
        <f>+'FT-Monitoreos '!O66</f>
        <v>#REF!</v>
      </c>
      <c r="F58" s="89" t="str">
        <f>IFERROR(+IF('FT-Monitoreos '!V66="No","N/A",'FT-Monitoreos '!Y66),"")</f>
        <v/>
      </c>
      <c r="G58" s="414" t="str">
        <f t="shared" ref="G58" si="14">IFERROR(IF(F58:F60="N/A","N/A",AVERAGE(F58:F60)),"N/A")</f>
        <v>N/A</v>
      </c>
    </row>
    <row r="59" spans="2:19" ht="24.75" customHeight="1" x14ac:dyDescent="0.25">
      <c r="B59" s="415"/>
      <c r="C59" s="413"/>
      <c r="D59" s="426"/>
      <c r="E59" s="89" t="e">
        <f>+'FT-Monitoreos '!O67</f>
        <v>#REF!</v>
      </c>
      <c r="F59" s="89" t="str">
        <f>IFERROR(+IF('FT-Monitoreos '!V67="No","N/A",'FT-Monitoreos '!Y67),"")</f>
        <v/>
      </c>
      <c r="G59" s="414"/>
    </row>
    <row r="60" spans="2:19" ht="24.75" customHeight="1" x14ac:dyDescent="0.25">
      <c r="B60" s="415"/>
      <c r="C60" s="413"/>
      <c r="D60" s="426"/>
      <c r="E60" s="89" t="e">
        <f>+'FT-Monitoreos '!O68</f>
        <v>#REF!</v>
      </c>
      <c r="F60" s="89" t="str">
        <f>IFERROR(+IF('FT-Monitoreos '!V68="No","N/A",'FT-Monitoreos '!Y68),"")</f>
        <v/>
      </c>
      <c r="G60" s="414"/>
    </row>
    <row r="61" spans="2:19" ht="24.75" customHeight="1" x14ac:dyDescent="0.25">
      <c r="B61" s="415" t="str">
        <f>+'FT-Monitoreos '!B69</f>
        <v/>
      </c>
      <c r="C61" s="413" t="str">
        <f>+'FT-Monitoreos '!C69</f>
        <v/>
      </c>
      <c r="D61" s="426"/>
      <c r="E61" s="89" t="str">
        <f>+'FT-Monitoreos '!O69</f>
        <v>Monitoreo de asignación de citas</v>
      </c>
      <c r="F61" s="89" t="str">
        <f>IFERROR(+IF('FT-Monitoreos '!V69="No","N/A",'FT-Monitoreos '!Y69),"")</f>
        <v xml:space="preserve"> </v>
      </c>
      <c r="G61" s="414" t="str">
        <f t="shared" ref="G61" si="15">IFERROR(IF(F61:F63="N/A","N/A",AVERAGE(F61:F63)),"N/A")</f>
        <v>N/A</v>
      </c>
    </row>
    <row r="62" spans="2:19" ht="24.75" customHeight="1" x14ac:dyDescent="0.25">
      <c r="B62" s="415"/>
      <c r="C62" s="413"/>
      <c r="D62" s="426"/>
      <c r="E62" s="89" t="str">
        <f>+'FT-Monitoreos '!O70</f>
        <v/>
      </c>
      <c r="F62" s="89" t="str">
        <f>IFERROR(+IF('FT-Monitoreos '!V70="No","N/A",'FT-Monitoreos '!Y70),"")</f>
        <v>N/A</v>
      </c>
      <c r="G62" s="414"/>
    </row>
    <row r="63" spans="2:19" ht="24.75" customHeight="1" x14ac:dyDescent="0.25">
      <c r="B63" s="415"/>
      <c r="C63" s="413"/>
      <c r="D63" s="426"/>
      <c r="E63" s="89" t="str">
        <f>+'FT-Monitoreos '!O71</f>
        <v/>
      </c>
      <c r="F63" s="89" t="str">
        <f>IFERROR(+IF('FT-Monitoreos '!V71="No","N/A",'FT-Monitoreos '!Y71),"")</f>
        <v>N/A</v>
      </c>
      <c r="G63" s="414"/>
    </row>
    <row r="64" spans="2:19" ht="24.75" customHeight="1" x14ac:dyDescent="0.25">
      <c r="B64" s="415" t="str">
        <f>+'FT-Monitoreos '!B72</f>
        <v/>
      </c>
      <c r="C64" s="413" t="str">
        <f>+'FT-Monitoreos '!C72</f>
        <v/>
      </c>
      <c r="D64" s="426"/>
      <c r="E64" s="89" t="e">
        <f>+'FT-Monitoreos '!O72</f>
        <v>#REF!</v>
      </c>
      <c r="F64" s="89" t="str">
        <f>IFERROR(+IF('FT-Monitoreos '!V72="No","N/A",'FT-Monitoreos '!Y72),"")</f>
        <v/>
      </c>
      <c r="G64" s="414" t="str">
        <f t="shared" ref="G64" si="16">IFERROR(IF(F64:F66="N/A","N/A",AVERAGE(F64:F66)),"N/A")</f>
        <v>N/A</v>
      </c>
    </row>
    <row r="65" spans="2:19" ht="24.75" customHeight="1" x14ac:dyDescent="0.25">
      <c r="B65" s="415"/>
      <c r="C65" s="413"/>
      <c r="D65" s="426"/>
      <c r="E65" s="89" t="e">
        <f>+'FT-Monitoreos '!O73</f>
        <v>#REF!</v>
      </c>
      <c r="F65" s="89" t="str">
        <f>IFERROR(+IF('FT-Monitoreos '!V73="No","N/A",'FT-Monitoreos '!Y73),"")</f>
        <v/>
      </c>
      <c r="G65" s="414"/>
    </row>
    <row r="66" spans="2:19" ht="24.75" customHeight="1" x14ac:dyDescent="0.25">
      <c r="B66" s="415"/>
      <c r="C66" s="413"/>
      <c r="D66" s="426"/>
      <c r="E66" s="89" t="e">
        <f>+'FT-Monitoreos '!O74</f>
        <v>#REF!</v>
      </c>
      <c r="F66" s="89" t="str">
        <f>IFERROR(+IF('FT-Monitoreos '!V74="No","N/A",'FT-Monitoreos '!Y74),"")</f>
        <v/>
      </c>
      <c r="G66" s="414"/>
    </row>
    <row r="67" spans="2:19" ht="24.75" customHeight="1" x14ac:dyDescent="0.25">
      <c r="B67" s="415" t="str">
        <f>+'FT-Monitoreos '!B75</f>
        <v/>
      </c>
      <c r="C67" s="413" t="str">
        <f>+'FT-Monitoreos '!C75</f>
        <v/>
      </c>
      <c r="D67" s="426"/>
      <c r="E67" s="89" t="e">
        <f>+'FT-Monitoreos '!O75</f>
        <v>#REF!</v>
      </c>
      <c r="F67" s="89" t="str">
        <f>IFERROR(+IF('FT-Monitoreos '!V75="No","N/A",'FT-Monitoreos '!Y75),"")</f>
        <v/>
      </c>
      <c r="G67" s="414" t="str">
        <f t="shared" ref="G67" si="17">IFERROR(IF(F67:F69="N/A","N/A",AVERAGE(F67:F69)),"N/A")</f>
        <v>N/A</v>
      </c>
    </row>
    <row r="68" spans="2:19" ht="24.75" customHeight="1" x14ac:dyDescent="0.25">
      <c r="B68" s="415"/>
      <c r="C68" s="413"/>
      <c r="D68" s="426"/>
      <c r="E68" s="89" t="e">
        <f>+'FT-Monitoreos '!O76</f>
        <v>#REF!</v>
      </c>
      <c r="F68" s="89" t="str">
        <f>IFERROR(+IF('FT-Monitoreos '!V76="No","N/A",'FT-Monitoreos '!Y76),"")</f>
        <v/>
      </c>
      <c r="G68" s="414"/>
    </row>
    <row r="69" spans="2:19" ht="24.75" customHeight="1" thickBot="1" x14ac:dyDescent="0.3">
      <c r="B69" s="416"/>
      <c r="C69" s="417"/>
      <c r="D69" s="427"/>
      <c r="E69" s="90" t="e">
        <f>+'FT-Monitoreos '!O77</f>
        <v>#REF!</v>
      </c>
      <c r="F69" s="90" t="str">
        <f>IFERROR(+IF('FT-Monitoreos '!V77="No","N/A",'FT-Monitoreos '!Y77),"")</f>
        <v/>
      </c>
      <c r="G69" s="418"/>
    </row>
    <row r="71" spans="2:19" ht="15.75" thickBot="1" x14ac:dyDescent="0.3"/>
    <row r="72" spans="2:19" ht="19.5" thickBot="1" x14ac:dyDescent="0.3">
      <c r="B72" s="293" t="s">
        <v>112</v>
      </c>
      <c r="C72" s="294"/>
      <c r="D72" s="294"/>
      <c r="E72" s="294"/>
      <c r="F72" s="294"/>
      <c r="G72" s="295"/>
    </row>
    <row r="73" spans="2:19" ht="18.75" customHeight="1" x14ac:dyDescent="0.25">
      <c r="B73" s="423" t="s">
        <v>42</v>
      </c>
      <c r="C73" s="423" t="s">
        <v>109</v>
      </c>
      <c r="D73" s="423" t="s">
        <v>110</v>
      </c>
      <c r="E73" s="374" t="s">
        <v>104</v>
      </c>
      <c r="F73" s="423" t="s">
        <v>116</v>
      </c>
      <c r="G73" s="374" t="s">
        <v>115</v>
      </c>
      <c r="I73" s="395" t="s">
        <v>110</v>
      </c>
      <c r="J73" s="396"/>
      <c r="K73" s="397"/>
      <c r="L73" s="1"/>
      <c r="M73" s="395" t="s">
        <v>115</v>
      </c>
      <c r="N73" s="396"/>
      <c r="O73" s="396"/>
      <c r="P73" s="396"/>
      <c r="Q73" s="396"/>
      <c r="R73" s="396"/>
      <c r="S73" s="397"/>
    </row>
    <row r="74" spans="2:19" ht="52.5" customHeight="1" thickBot="1" x14ac:dyDescent="0.3">
      <c r="B74" s="424"/>
      <c r="C74" s="424"/>
      <c r="D74" s="424"/>
      <c r="E74" s="375"/>
      <c r="F74" s="424"/>
      <c r="G74" s="375"/>
      <c r="I74" s="398"/>
      <c r="J74" s="399"/>
      <c r="K74" s="400"/>
      <c r="L74" s="1"/>
      <c r="M74" s="398"/>
      <c r="N74" s="399"/>
      <c r="O74" s="399"/>
      <c r="P74" s="399"/>
      <c r="Q74" s="399"/>
      <c r="R74" s="399"/>
      <c r="S74" s="400"/>
    </row>
    <row r="75" spans="2:19" ht="24.75" customHeight="1" x14ac:dyDescent="0.25">
      <c r="B75" s="419" t="str">
        <f>+'FT-Monitoreos '!B84</f>
        <v/>
      </c>
      <c r="C75" s="420" t="str">
        <f>+'FT-Monitoreos '!C84</f>
        <v/>
      </c>
      <c r="D75" s="425" t="str">
        <f>IFERROR('FT-Monitoreos '!E115,"")</f>
        <v/>
      </c>
      <c r="E75" s="88" t="e">
        <f>+'FT-Monitoreos '!O84</f>
        <v>#REF!</v>
      </c>
      <c r="F75" s="88" t="str">
        <f>IFERROR(+IF('FT-Monitoreos '!V84="No","N/A",'FT-Monitoreos '!Y84),"")</f>
        <v/>
      </c>
      <c r="G75" s="422" t="str">
        <f>IFERROR(IF(F75:F77="N/A","N/A",AVERAGE(F75:F77)),"N/A")</f>
        <v>N/A</v>
      </c>
      <c r="I75" s="401"/>
      <c r="J75" s="402"/>
      <c r="K75" s="403"/>
      <c r="L75" s="1"/>
      <c r="M75" s="401"/>
      <c r="N75" s="402"/>
      <c r="O75" s="402"/>
      <c r="P75" s="402"/>
      <c r="Q75" s="402"/>
      <c r="R75" s="402"/>
      <c r="S75" s="403"/>
    </row>
    <row r="76" spans="2:19" ht="24.75" customHeight="1" x14ac:dyDescent="0.25">
      <c r="B76" s="415"/>
      <c r="C76" s="421"/>
      <c r="D76" s="426"/>
      <c r="E76" s="89" t="e">
        <f>+'FT-Monitoreos '!O85</f>
        <v>#REF!</v>
      </c>
      <c r="F76" s="89" t="str">
        <f>IFERROR(+IF('FT-Monitoreos '!V85="No","N/A",'FT-Monitoreos '!Y85),"")</f>
        <v/>
      </c>
      <c r="G76" s="414"/>
      <c r="I76" s="404"/>
      <c r="J76" s="405"/>
      <c r="K76" s="406"/>
      <c r="L76" s="1"/>
      <c r="M76" s="404"/>
      <c r="N76" s="405"/>
      <c r="O76" s="405"/>
      <c r="P76" s="405"/>
      <c r="Q76" s="405"/>
      <c r="R76" s="405"/>
      <c r="S76" s="406"/>
    </row>
    <row r="77" spans="2:19" ht="24.75" customHeight="1" x14ac:dyDescent="0.25">
      <c r="B77" s="415"/>
      <c r="C77" s="421"/>
      <c r="D77" s="426"/>
      <c r="E77" s="89" t="e">
        <f>+'FT-Monitoreos '!O86</f>
        <v>#REF!</v>
      </c>
      <c r="F77" s="89" t="str">
        <f>IFERROR(+IF('FT-Monitoreos '!V86="No","N/A",'FT-Monitoreos '!Y86),"")</f>
        <v/>
      </c>
      <c r="G77" s="414"/>
      <c r="I77" s="404"/>
      <c r="J77" s="405"/>
      <c r="K77" s="406"/>
      <c r="L77" s="1"/>
      <c r="M77" s="404"/>
      <c r="N77" s="405"/>
      <c r="O77" s="405"/>
      <c r="P77" s="405"/>
      <c r="Q77" s="405"/>
      <c r="R77" s="405"/>
      <c r="S77" s="406"/>
    </row>
    <row r="78" spans="2:19" ht="24.75" customHeight="1" x14ac:dyDescent="0.25">
      <c r="B78" s="415" t="str">
        <f>+'FT-Monitoreos '!B87</f>
        <v/>
      </c>
      <c r="C78" s="421" t="str">
        <f>+'FT-Monitoreos '!C87</f>
        <v/>
      </c>
      <c r="D78" s="426"/>
      <c r="E78" s="89" t="e">
        <f>+'FT-Monitoreos '!O87</f>
        <v>#REF!</v>
      </c>
      <c r="F78" s="89" t="str">
        <f>IFERROR(+IF('FT-Monitoreos '!V87="No","N/A",'FT-Monitoreos '!Y87),"")</f>
        <v/>
      </c>
      <c r="G78" s="414" t="str">
        <f t="shared" ref="G78" si="18">IFERROR(IF(F78:F80="N/A","N/A",AVERAGE(F78:F80)),"N/A")</f>
        <v>N/A</v>
      </c>
      <c r="I78" s="404"/>
      <c r="J78" s="405"/>
      <c r="K78" s="406"/>
      <c r="L78" s="1"/>
      <c r="M78" s="404"/>
      <c r="N78" s="405"/>
      <c r="O78" s="405"/>
      <c r="P78" s="405"/>
      <c r="Q78" s="405"/>
      <c r="R78" s="405"/>
      <c r="S78" s="406"/>
    </row>
    <row r="79" spans="2:19" ht="24.75" customHeight="1" x14ac:dyDescent="0.25">
      <c r="B79" s="415"/>
      <c r="C79" s="421"/>
      <c r="D79" s="426"/>
      <c r="E79" s="89" t="e">
        <f>+'FT-Monitoreos '!O88</f>
        <v>#REF!</v>
      </c>
      <c r="F79" s="89" t="str">
        <f>IFERROR(+IF('FT-Monitoreos '!V88="No","N/A",'FT-Monitoreos '!Y88),"")</f>
        <v/>
      </c>
      <c r="G79" s="414"/>
      <c r="I79" s="404"/>
      <c r="J79" s="405"/>
      <c r="K79" s="406"/>
      <c r="L79" s="1"/>
      <c r="M79" s="404"/>
      <c r="N79" s="405"/>
      <c r="O79" s="405"/>
      <c r="P79" s="405"/>
      <c r="Q79" s="405"/>
      <c r="R79" s="405"/>
      <c r="S79" s="406"/>
    </row>
    <row r="80" spans="2:19" ht="24.75" customHeight="1" x14ac:dyDescent="0.25">
      <c r="B80" s="415"/>
      <c r="C80" s="421"/>
      <c r="D80" s="426"/>
      <c r="E80" s="89" t="e">
        <f>+'FT-Monitoreos '!O89</f>
        <v>#REF!</v>
      </c>
      <c r="F80" s="89" t="str">
        <f>IFERROR(+IF('FT-Monitoreos '!V89="No","N/A",'FT-Monitoreos '!Y89),"")</f>
        <v/>
      </c>
      <c r="G80" s="414"/>
      <c r="I80" s="404"/>
      <c r="J80" s="405"/>
      <c r="K80" s="406"/>
      <c r="L80" s="1"/>
      <c r="M80" s="404"/>
      <c r="N80" s="405"/>
      <c r="O80" s="405"/>
      <c r="P80" s="405"/>
      <c r="Q80" s="405"/>
      <c r="R80" s="405"/>
      <c r="S80" s="406"/>
    </row>
    <row r="81" spans="2:19" ht="24.75" customHeight="1" x14ac:dyDescent="0.25">
      <c r="B81" s="415" t="str">
        <f>+'FT-Monitoreos '!B90</f>
        <v/>
      </c>
      <c r="C81" s="421" t="str">
        <f>+'FT-Monitoreos '!C90</f>
        <v/>
      </c>
      <c r="D81" s="426"/>
      <c r="E81" s="89" t="e">
        <f>+'FT-Monitoreos '!O90</f>
        <v>#REF!</v>
      </c>
      <c r="F81" s="89" t="str">
        <f>IFERROR(+IF('FT-Monitoreos '!V90="No","N/A",'FT-Monitoreos '!Y90),"")</f>
        <v/>
      </c>
      <c r="G81" s="414" t="str">
        <f t="shared" ref="G81" si="19">IFERROR(IF(F81:F83="N/A","N/A",AVERAGE(F81:F83)),"N/A")</f>
        <v>N/A</v>
      </c>
      <c r="I81" s="404"/>
      <c r="J81" s="405"/>
      <c r="K81" s="406"/>
      <c r="L81" s="1"/>
      <c r="M81" s="404"/>
      <c r="N81" s="405"/>
      <c r="O81" s="405"/>
      <c r="P81" s="405"/>
      <c r="Q81" s="405"/>
      <c r="R81" s="405"/>
      <c r="S81" s="406"/>
    </row>
    <row r="82" spans="2:19" ht="24.75" customHeight="1" x14ac:dyDescent="0.25">
      <c r="B82" s="415"/>
      <c r="C82" s="421"/>
      <c r="D82" s="426"/>
      <c r="E82" s="89" t="e">
        <f>+'FT-Monitoreos '!O91</f>
        <v>#REF!</v>
      </c>
      <c r="F82" s="89" t="str">
        <f>IFERROR(+IF('FT-Monitoreos '!V91="No","N/A",'FT-Monitoreos '!Y91),"")</f>
        <v/>
      </c>
      <c r="G82" s="414"/>
      <c r="I82" s="404"/>
      <c r="J82" s="405"/>
      <c r="K82" s="406"/>
      <c r="L82" s="1"/>
      <c r="M82" s="404"/>
      <c r="N82" s="405"/>
      <c r="O82" s="405"/>
      <c r="P82" s="405"/>
      <c r="Q82" s="405"/>
      <c r="R82" s="405"/>
      <c r="S82" s="406"/>
    </row>
    <row r="83" spans="2:19" ht="24.75" customHeight="1" x14ac:dyDescent="0.25">
      <c r="B83" s="415"/>
      <c r="C83" s="421"/>
      <c r="D83" s="426"/>
      <c r="E83" s="89" t="e">
        <f>+'FT-Monitoreos '!O92</f>
        <v>#REF!</v>
      </c>
      <c r="F83" s="89" t="str">
        <f>IFERROR(+IF('FT-Monitoreos '!V92="No","N/A",'FT-Monitoreos '!Y92),"")</f>
        <v/>
      </c>
      <c r="G83" s="414"/>
      <c r="I83" s="404"/>
      <c r="J83" s="405"/>
      <c r="K83" s="406"/>
      <c r="L83" s="1"/>
      <c r="M83" s="404"/>
      <c r="N83" s="405"/>
      <c r="O83" s="405"/>
      <c r="P83" s="405"/>
      <c r="Q83" s="405"/>
      <c r="R83" s="405"/>
      <c r="S83" s="406"/>
    </row>
    <row r="84" spans="2:19" ht="24.75" customHeight="1" x14ac:dyDescent="0.25">
      <c r="B84" s="415" t="str">
        <f>+'FT-Monitoreos '!B93</f>
        <v/>
      </c>
      <c r="C84" s="413" t="str">
        <f>+'FT-Monitoreos '!C93</f>
        <v/>
      </c>
      <c r="D84" s="426"/>
      <c r="E84" s="89" t="e">
        <f>+'FT-Monitoreos '!O93</f>
        <v>#REF!</v>
      </c>
      <c r="F84" s="89" t="str">
        <f>IFERROR(+IF('FT-Monitoreos '!V93="No","N/A",'FT-Monitoreos '!Y93),"")</f>
        <v/>
      </c>
      <c r="G84" s="414" t="str">
        <f t="shared" ref="G84" si="20">IFERROR(IF(F84:F86="N/A","N/A",AVERAGE(F84:F86)),"N/A")</f>
        <v>N/A</v>
      </c>
      <c r="I84" s="404"/>
      <c r="J84" s="405"/>
      <c r="K84" s="406"/>
      <c r="L84" s="1"/>
      <c r="M84" s="404"/>
      <c r="N84" s="405"/>
      <c r="O84" s="405"/>
      <c r="P84" s="405"/>
      <c r="Q84" s="405"/>
      <c r="R84" s="405"/>
      <c r="S84" s="406"/>
    </row>
    <row r="85" spans="2:19" ht="24.75" customHeight="1" x14ac:dyDescent="0.25">
      <c r="B85" s="415"/>
      <c r="C85" s="413"/>
      <c r="D85" s="426"/>
      <c r="E85" s="89" t="e">
        <f>+'FT-Monitoreos '!O94</f>
        <v>#REF!</v>
      </c>
      <c r="F85" s="89" t="str">
        <f>IFERROR(+IF('FT-Monitoreos '!V94="No","N/A",'FT-Monitoreos '!Y94),"")</f>
        <v/>
      </c>
      <c r="G85" s="414"/>
      <c r="I85" s="404"/>
      <c r="J85" s="405"/>
      <c r="K85" s="406"/>
      <c r="L85" s="1"/>
      <c r="M85" s="404"/>
      <c r="N85" s="405"/>
      <c r="O85" s="405"/>
      <c r="P85" s="405"/>
      <c r="Q85" s="405"/>
      <c r="R85" s="405"/>
      <c r="S85" s="406"/>
    </row>
    <row r="86" spans="2:19" ht="24.75" customHeight="1" x14ac:dyDescent="0.25">
      <c r="B86" s="415"/>
      <c r="C86" s="413"/>
      <c r="D86" s="426"/>
      <c r="E86" s="89" t="e">
        <f>+'FT-Monitoreos '!O95</f>
        <v>#REF!</v>
      </c>
      <c r="F86" s="89" t="str">
        <f>IFERROR(+IF('FT-Monitoreos '!V95="No","N/A",'FT-Monitoreos '!Y95),"")</f>
        <v/>
      </c>
      <c r="G86" s="414"/>
      <c r="I86" s="404"/>
      <c r="J86" s="405"/>
      <c r="K86" s="406"/>
      <c r="L86" s="1"/>
      <c r="M86" s="404"/>
      <c r="N86" s="405"/>
      <c r="O86" s="405"/>
      <c r="P86" s="405"/>
      <c r="Q86" s="405"/>
      <c r="R86" s="405"/>
      <c r="S86" s="406"/>
    </row>
    <row r="87" spans="2:19" ht="24.75" customHeight="1" x14ac:dyDescent="0.25">
      <c r="B87" s="415" t="str">
        <f>+'FT-Monitoreos '!B96</f>
        <v/>
      </c>
      <c r="C87" s="413" t="str">
        <f>+'FT-Monitoreos '!C96</f>
        <v/>
      </c>
      <c r="D87" s="426"/>
      <c r="E87" s="89" t="e">
        <f>+'FT-Monitoreos '!O96</f>
        <v>#REF!</v>
      </c>
      <c r="F87" s="89" t="str">
        <f>IFERROR(+IF('FT-Monitoreos '!V96="No","N/A",'FT-Monitoreos '!Y96),"")</f>
        <v/>
      </c>
      <c r="G87" s="414" t="str">
        <f t="shared" ref="G87" si="21">IFERROR(IF(F87:F89="N/A","N/A",AVERAGE(F87:F89)),"N/A")</f>
        <v>N/A</v>
      </c>
      <c r="I87" s="404"/>
      <c r="J87" s="405"/>
      <c r="K87" s="406"/>
      <c r="L87" s="1"/>
      <c r="M87" s="404"/>
      <c r="N87" s="405"/>
      <c r="O87" s="405"/>
      <c r="P87" s="405"/>
      <c r="Q87" s="405"/>
      <c r="R87" s="405"/>
      <c r="S87" s="406"/>
    </row>
    <row r="88" spans="2:19" ht="24.75" customHeight="1" thickBot="1" x14ac:dyDescent="0.3">
      <c r="B88" s="415"/>
      <c r="C88" s="413"/>
      <c r="D88" s="426"/>
      <c r="E88" s="89" t="e">
        <f>+'FT-Monitoreos '!O97</f>
        <v>#REF!</v>
      </c>
      <c r="F88" s="89" t="str">
        <f>IFERROR(+IF('FT-Monitoreos '!V97="No","N/A",'FT-Monitoreos '!Y97),"")</f>
        <v/>
      </c>
      <c r="G88" s="414"/>
      <c r="I88" s="407"/>
      <c r="J88" s="408"/>
      <c r="K88" s="409"/>
      <c r="L88" s="1"/>
      <c r="M88" s="407"/>
      <c r="N88" s="408"/>
      <c r="O88" s="408"/>
      <c r="P88" s="408"/>
      <c r="Q88" s="408"/>
      <c r="R88" s="408"/>
      <c r="S88" s="409"/>
    </row>
    <row r="89" spans="2:19" ht="24.75" customHeight="1" thickBot="1" x14ac:dyDescent="0.3">
      <c r="B89" s="415"/>
      <c r="C89" s="413"/>
      <c r="D89" s="426"/>
      <c r="E89" s="89" t="e">
        <f>+'FT-Monitoreos '!O98</f>
        <v>#REF!</v>
      </c>
      <c r="F89" s="89" t="str">
        <f>IFERROR(+IF('FT-Monitoreos '!V98="No","N/A",'FT-Monitoreos '!Y98),"")</f>
        <v/>
      </c>
      <c r="G89" s="414"/>
      <c r="I89" s="410" t="s">
        <v>112</v>
      </c>
      <c r="J89" s="411"/>
      <c r="K89" s="412"/>
      <c r="L89" s="51"/>
      <c r="M89" s="410" t="s">
        <v>112</v>
      </c>
      <c r="N89" s="411"/>
      <c r="O89" s="411"/>
      <c r="P89" s="411"/>
      <c r="Q89" s="411"/>
      <c r="R89" s="411"/>
      <c r="S89" s="412"/>
    </row>
    <row r="90" spans="2:19" ht="24.75" customHeight="1" x14ac:dyDescent="0.25">
      <c r="B90" s="415" t="str">
        <f>+'FT-Monitoreos '!B99</f>
        <v/>
      </c>
      <c r="C90" s="413" t="str">
        <f>+'FT-Monitoreos '!C99</f>
        <v/>
      </c>
      <c r="D90" s="426"/>
      <c r="E90" s="89" t="e">
        <f>+'FT-Monitoreos '!O99</f>
        <v>#REF!</v>
      </c>
      <c r="F90" s="89" t="str">
        <f>IFERROR(+IF('FT-Monitoreos '!V99="No","N/A",'FT-Monitoreos '!Y99),"")</f>
        <v/>
      </c>
      <c r="G90" s="414" t="str">
        <f t="shared" ref="G90" si="22">IFERROR(IF(F90:F92="N/A","N/A",AVERAGE(F90:F92)),"N/A")</f>
        <v>N/A</v>
      </c>
    </row>
    <row r="91" spans="2:19" ht="24.75" customHeight="1" x14ac:dyDescent="0.25">
      <c r="B91" s="415"/>
      <c r="C91" s="413"/>
      <c r="D91" s="426"/>
      <c r="E91" s="89" t="e">
        <f>+'FT-Monitoreos '!O100</f>
        <v>#REF!</v>
      </c>
      <c r="F91" s="89" t="str">
        <f>IFERROR(+IF('FT-Monitoreos '!V100="No","N/A",'FT-Monitoreos '!Y100),"")</f>
        <v/>
      </c>
      <c r="G91" s="414"/>
    </row>
    <row r="92" spans="2:19" ht="24.75" customHeight="1" x14ac:dyDescent="0.25">
      <c r="B92" s="415"/>
      <c r="C92" s="413"/>
      <c r="D92" s="426"/>
      <c r="E92" s="89" t="e">
        <f>+'FT-Monitoreos '!O101</f>
        <v>#REF!</v>
      </c>
      <c r="F92" s="89" t="str">
        <f>IFERROR(+IF('FT-Monitoreos '!V101="No","N/A",'FT-Monitoreos '!Y101),"")</f>
        <v/>
      </c>
      <c r="G92" s="414"/>
    </row>
    <row r="93" spans="2:19" ht="24.75" customHeight="1" x14ac:dyDescent="0.25">
      <c r="B93" s="415" t="str">
        <f>+'FT-Monitoreos '!B102</f>
        <v/>
      </c>
      <c r="C93" s="413" t="str">
        <f>+'FT-Monitoreos '!C102</f>
        <v/>
      </c>
      <c r="D93" s="426"/>
      <c r="E93" s="89" t="e">
        <f>+'FT-Monitoreos '!O102</f>
        <v>#REF!</v>
      </c>
      <c r="F93" s="89" t="str">
        <f>IFERROR(+IF('FT-Monitoreos '!V102="No","N/A",'FT-Monitoreos '!Y102),"")</f>
        <v/>
      </c>
      <c r="G93" s="414" t="str">
        <f t="shared" ref="G93" si="23">IFERROR(IF(F93:F95="N/A","N/A",AVERAGE(F93:F95)),"N/A")</f>
        <v>N/A</v>
      </c>
    </row>
    <row r="94" spans="2:19" ht="24.75" customHeight="1" x14ac:dyDescent="0.25">
      <c r="B94" s="415"/>
      <c r="C94" s="413"/>
      <c r="D94" s="426"/>
      <c r="E94" s="89" t="e">
        <f>+'FT-Monitoreos '!O103</f>
        <v>#REF!</v>
      </c>
      <c r="F94" s="89" t="str">
        <f>IFERROR(+IF('FT-Monitoreos '!V103="No","N/A",'FT-Monitoreos '!Y103),"")</f>
        <v/>
      </c>
      <c r="G94" s="414"/>
    </row>
    <row r="95" spans="2:19" ht="24.75" customHeight="1" x14ac:dyDescent="0.25">
      <c r="B95" s="415"/>
      <c r="C95" s="413"/>
      <c r="D95" s="426"/>
      <c r="E95" s="89" t="e">
        <f>+'FT-Monitoreos '!O104</f>
        <v>#REF!</v>
      </c>
      <c r="F95" s="89" t="str">
        <f>IFERROR(+IF('FT-Monitoreos '!V104="No","N/A",'FT-Monitoreos '!Y104),"")</f>
        <v/>
      </c>
      <c r="G95" s="414"/>
    </row>
    <row r="96" spans="2:19" ht="24.75" customHeight="1" x14ac:dyDescent="0.25">
      <c r="B96" s="415" t="str">
        <f>+'FT-Monitoreos '!B105</f>
        <v/>
      </c>
      <c r="C96" s="413" t="str">
        <f>+'FT-Monitoreos '!C105</f>
        <v/>
      </c>
      <c r="D96" s="426"/>
      <c r="E96" s="89" t="str">
        <f>+'FT-Monitoreos '!O105</f>
        <v>Monitoreo de asignación de citas</v>
      </c>
      <c r="F96" s="89" t="str">
        <f>IFERROR(+IF('FT-Monitoreos '!V105="No","N/A",'FT-Monitoreos '!Y105),"")</f>
        <v xml:space="preserve"> </v>
      </c>
      <c r="G96" s="414" t="str">
        <f t="shared" ref="G96" si="24">IFERROR(IF(F96:F98="N/A","N/A",AVERAGE(F96:F98)),"N/A")</f>
        <v>N/A</v>
      </c>
    </row>
    <row r="97" spans="2:7" ht="24.75" customHeight="1" x14ac:dyDescent="0.25">
      <c r="B97" s="415"/>
      <c r="C97" s="413"/>
      <c r="D97" s="426"/>
      <c r="E97" s="89" t="str">
        <f>+'FT-Monitoreos '!O106</f>
        <v/>
      </c>
      <c r="F97" s="89" t="str">
        <f>IFERROR(+IF('FT-Monitoreos '!V106="No","N/A",'FT-Monitoreos '!Y106),"")</f>
        <v>N/A</v>
      </c>
      <c r="G97" s="414"/>
    </row>
    <row r="98" spans="2:7" ht="24.75" customHeight="1" x14ac:dyDescent="0.25">
      <c r="B98" s="415"/>
      <c r="C98" s="413"/>
      <c r="D98" s="426"/>
      <c r="E98" s="89" t="str">
        <f>+'FT-Monitoreos '!O107</f>
        <v/>
      </c>
      <c r="F98" s="89" t="str">
        <f>IFERROR(+IF('FT-Monitoreos '!V107="No","N/A",'FT-Monitoreos '!Y107),"")</f>
        <v>N/A</v>
      </c>
      <c r="G98" s="414"/>
    </row>
    <row r="99" spans="2:7" ht="24.75" customHeight="1" x14ac:dyDescent="0.25">
      <c r="B99" s="415" t="str">
        <f>+'FT-Monitoreos '!B108</f>
        <v/>
      </c>
      <c r="C99" s="413" t="str">
        <f>+'FT-Monitoreos '!C108</f>
        <v/>
      </c>
      <c r="D99" s="426"/>
      <c r="E99" s="89" t="e">
        <f>+'FT-Monitoreos '!O108</f>
        <v>#REF!</v>
      </c>
      <c r="F99" s="89" t="str">
        <f>IFERROR(+IF('FT-Monitoreos '!V108="No","N/A",'FT-Monitoreos '!Y108),"")</f>
        <v/>
      </c>
      <c r="G99" s="414" t="str">
        <f t="shared" ref="G99" si="25">IFERROR(IF(F99:F101="N/A","N/A",AVERAGE(F99:F101)),"N/A")</f>
        <v>N/A</v>
      </c>
    </row>
    <row r="100" spans="2:7" ht="24.75" customHeight="1" x14ac:dyDescent="0.25">
      <c r="B100" s="415"/>
      <c r="C100" s="413"/>
      <c r="D100" s="426"/>
      <c r="E100" s="89" t="e">
        <f>+'FT-Monitoreos '!O109</f>
        <v>#REF!</v>
      </c>
      <c r="F100" s="89" t="str">
        <f>IFERROR(+IF('FT-Monitoreos '!V109="No","N/A",'FT-Monitoreos '!Y109),"")</f>
        <v/>
      </c>
      <c r="G100" s="414"/>
    </row>
    <row r="101" spans="2:7" ht="24.75" customHeight="1" x14ac:dyDescent="0.25">
      <c r="B101" s="415"/>
      <c r="C101" s="413"/>
      <c r="D101" s="426"/>
      <c r="E101" s="89" t="e">
        <f>+'FT-Monitoreos '!O110</f>
        <v>#REF!</v>
      </c>
      <c r="F101" s="89" t="str">
        <f>IFERROR(+IF('FT-Monitoreos '!V110="No","N/A",'FT-Monitoreos '!Y110),"")</f>
        <v/>
      </c>
      <c r="G101" s="414"/>
    </row>
    <row r="102" spans="2:7" ht="24.75" customHeight="1" x14ac:dyDescent="0.25">
      <c r="B102" s="415" t="str">
        <f>+'FT-Monitoreos '!B111</f>
        <v/>
      </c>
      <c r="C102" s="413" t="str">
        <f>+'FT-Monitoreos '!C111</f>
        <v/>
      </c>
      <c r="D102" s="426"/>
      <c r="E102" s="89" t="e">
        <f>+'FT-Monitoreos '!O111</f>
        <v>#REF!</v>
      </c>
      <c r="F102" s="89" t="str">
        <f>IFERROR(+IF('FT-Monitoreos '!V111="No","N/A",'FT-Monitoreos '!Y111),"")</f>
        <v/>
      </c>
      <c r="G102" s="414" t="str">
        <f t="shared" ref="G102" si="26">IFERROR(IF(F102:F104="N/A","N/A",AVERAGE(F102:F104)),"N/A")</f>
        <v>N/A</v>
      </c>
    </row>
    <row r="103" spans="2:7" ht="24.75" customHeight="1" x14ac:dyDescent="0.25">
      <c r="B103" s="415"/>
      <c r="C103" s="413"/>
      <c r="D103" s="426"/>
      <c r="E103" s="89" t="e">
        <f>+'FT-Monitoreos '!O112</f>
        <v>#REF!</v>
      </c>
      <c r="F103" s="89" t="str">
        <f>IFERROR(+IF('FT-Monitoreos '!V112="No","N/A",'FT-Monitoreos '!Y112),"")</f>
        <v/>
      </c>
      <c r="G103" s="414"/>
    </row>
    <row r="104" spans="2:7" ht="24.75" customHeight="1" thickBot="1" x14ac:dyDescent="0.3">
      <c r="B104" s="416"/>
      <c r="C104" s="417"/>
      <c r="D104" s="427"/>
      <c r="E104" s="90" t="e">
        <f>+'FT-Monitoreos '!O113</f>
        <v>#REF!</v>
      </c>
      <c r="F104" s="90" t="str">
        <f>IFERROR(+IF('FT-Monitoreos '!V113="No","N/A",'FT-Monitoreos '!Y113),"")</f>
        <v/>
      </c>
      <c r="G104" s="418"/>
    </row>
  </sheetData>
  <sheetProtection algorithmName="SHA-512" hashValue="5HJxUyj6kksJf9X81aIoQX6JtC3JTFRvlJBwlJ6frx8CaT42AdkycTU/e9qUAVnn7chsRH8116Jmne7r3fr1OQ==" saltValue="7GhC34AZ5KTFVgwWB2x2Nw==" spinCount="100000" sheet="1" objects="1" scenarios="1"/>
  <mergeCells count="132">
    <mergeCell ref="C14:C16"/>
    <mergeCell ref="C58:C60"/>
    <mergeCell ref="C40:C42"/>
    <mergeCell ref="G40:G42"/>
    <mergeCell ref="C43:C45"/>
    <mergeCell ref="G38:G39"/>
    <mergeCell ref="G8:G10"/>
    <mergeCell ref="G11:G13"/>
    <mergeCell ref="C46:C48"/>
    <mergeCell ref="C49:C51"/>
    <mergeCell ref="C52:C54"/>
    <mergeCell ref="C55:C57"/>
    <mergeCell ref="D40:D69"/>
    <mergeCell ref="C29:C31"/>
    <mergeCell ref="C32:C34"/>
    <mergeCell ref="G14:G16"/>
    <mergeCell ref="G17:G19"/>
    <mergeCell ref="G20:G22"/>
    <mergeCell ref="G23:G25"/>
    <mergeCell ref="G26:G28"/>
    <mergeCell ref="G29:G31"/>
    <mergeCell ref="C26:C28"/>
    <mergeCell ref="F3:F4"/>
    <mergeCell ref="B2:G2"/>
    <mergeCell ref="B37:G37"/>
    <mergeCell ref="B14:B16"/>
    <mergeCell ref="B17:B19"/>
    <mergeCell ref="B20:B22"/>
    <mergeCell ref="B23:B25"/>
    <mergeCell ref="B26:B28"/>
    <mergeCell ref="B3:B4"/>
    <mergeCell ref="C3:C4"/>
    <mergeCell ref="B5:B7"/>
    <mergeCell ref="B8:B10"/>
    <mergeCell ref="B11:B13"/>
    <mergeCell ref="C17:C19"/>
    <mergeCell ref="C20:C22"/>
    <mergeCell ref="G5:G7"/>
    <mergeCell ref="C5:C7"/>
    <mergeCell ref="G3:G4"/>
    <mergeCell ref="E3:E4"/>
    <mergeCell ref="D3:D4"/>
    <mergeCell ref="C23:C25"/>
    <mergeCell ref="D5:D34"/>
    <mergeCell ref="C8:C10"/>
    <mergeCell ref="C11:C13"/>
    <mergeCell ref="B29:B31"/>
    <mergeCell ref="B32:B34"/>
    <mergeCell ref="B52:B54"/>
    <mergeCell ref="G52:G54"/>
    <mergeCell ref="B55:B57"/>
    <mergeCell ref="G55:G57"/>
    <mergeCell ref="B46:B48"/>
    <mergeCell ref="G46:G48"/>
    <mergeCell ref="B49:B51"/>
    <mergeCell ref="G49:G51"/>
    <mergeCell ref="B40:B42"/>
    <mergeCell ref="B43:B45"/>
    <mergeCell ref="G43:G45"/>
    <mergeCell ref="B38:B39"/>
    <mergeCell ref="C38:C39"/>
    <mergeCell ref="D38:D39"/>
    <mergeCell ref="F38:F39"/>
    <mergeCell ref="E38:E39"/>
    <mergeCell ref="G32:G34"/>
    <mergeCell ref="B64:B66"/>
    <mergeCell ref="G64:G66"/>
    <mergeCell ref="B67:B69"/>
    <mergeCell ref="G67:G69"/>
    <mergeCell ref="B58:B60"/>
    <mergeCell ref="G58:G60"/>
    <mergeCell ref="B61:B63"/>
    <mergeCell ref="G61:G63"/>
    <mergeCell ref="C61:C63"/>
    <mergeCell ref="C64:C66"/>
    <mergeCell ref="C67:C69"/>
    <mergeCell ref="B75:B77"/>
    <mergeCell ref="C75:C77"/>
    <mergeCell ref="G75:G77"/>
    <mergeCell ref="B78:B80"/>
    <mergeCell ref="C78:C80"/>
    <mergeCell ref="G78:G80"/>
    <mergeCell ref="B72:G72"/>
    <mergeCell ref="B73:B74"/>
    <mergeCell ref="C73:C74"/>
    <mergeCell ref="D73:D74"/>
    <mergeCell ref="F73:F74"/>
    <mergeCell ref="G73:G74"/>
    <mergeCell ref="E73:E74"/>
    <mergeCell ref="D75:D104"/>
    <mergeCell ref="B87:B89"/>
    <mergeCell ref="C87:C89"/>
    <mergeCell ref="G87:G89"/>
    <mergeCell ref="B90:B92"/>
    <mergeCell ref="C90:C92"/>
    <mergeCell ref="G90:G92"/>
    <mergeCell ref="B81:B83"/>
    <mergeCell ref="C81:C83"/>
    <mergeCell ref="G81:G83"/>
    <mergeCell ref="B84:B86"/>
    <mergeCell ref="C84:C86"/>
    <mergeCell ref="G84:G86"/>
    <mergeCell ref="B99:B101"/>
    <mergeCell ref="C99:C101"/>
    <mergeCell ref="G99:G101"/>
    <mergeCell ref="B102:B104"/>
    <mergeCell ref="C102:C104"/>
    <mergeCell ref="G102:G104"/>
    <mergeCell ref="B93:B95"/>
    <mergeCell ref="C93:C95"/>
    <mergeCell ref="G93:G95"/>
    <mergeCell ref="B96:B98"/>
    <mergeCell ref="C96:C98"/>
    <mergeCell ref="G96:G98"/>
    <mergeCell ref="I73:K74"/>
    <mergeCell ref="M73:S74"/>
    <mergeCell ref="I75:K88"/>
    <mergeCell ref="M75:S88"/>
    <mergeCell ref="I89:K89"/>
    <mergeCell ref="M89:S89"/>
    <mergeCell ref="I3:K4"/>
    <mergeCell ref="I5:K18"/>
    <mergeCell ref="M3:S4"/>
    <mergeCell ref="M5:S18"/>
    <mergeCell ref="I38:K39"/>
    <mergeCell ref="M38:S39"/>
    <mergeCell ref="I40:K53"/>
    <mergeCell ref="M40:S53"/>
    <mergeCell ref="I19:K19"/>
    <mergeCell ref="M19:S19"/>
    <mergeCell ref="I54:K54"/>
    <mergeCell ref="M54:S54"/>
  </mergeCells>
  <conditionalFormatting sqref="F5:G34 F40:G69 F75:G104">
    <cfRule type="cellIs" dxfId="2" priority="1" operator="between">
      <formula>0</formula>
      <formula>0.49</formula>
    </cfRule>
    <cfRule type="cellIs" dxfId="1" priority="2" operator="between">
      <formula>0.5</formula>
      <formula>0.74</formula>
    </cfRule>
    <cfRule type="cellIs" dxfId="0" priority="3" operator="between">
      <formula>0.75</formula>
      <formula>1</formula>
    </cfRule>
  </conditionalFormatting>
  <pageMargins left="0.7" right="0.7" top="0.75" bottom="0.75" header="0.3" footer="0.3"/>
  <pageSetup orientation="portrait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1:M30"/>
  <sheetViews>
    <sheetView showGridLines="0" workbookViewId="0">
      <selection activeCell="D4" sqref="D4"/>
    </sheetView>
  </sheetViews>
  <sheetFormatPr baseColWidth="10" defaultRowHeight="15" x14ac:dyDescent="0.25"/>
  <cols>
    <col min="2" max="2" width="23.5703125" customWidth="1"/>
    <col min="3" max="6" width="23.5703125" style="1" customWidth="1"/>
    <col min="7" max="7" width="4.42578125" style="1" customWidth="1"/>
    <col min="8" max="11" width="23.5703125" customWidth="1"/>
  </cols>
  <sheetData>
    <row r="1" spans="2:13" ht="15.75" thickBot="1" x14ac:dyDescent="0.3"/>
    <row r="2" spans="2:13" ht="27.75" customHeight="1" thickBot="1" x14ac:dyDescent="0.3">
      <c r="B2" s="450" t="s">
        <v>109</v>
      </c>
      <c r="C2" s="452" t="s">
        <v>115</v>
      </c>
      <c r="D2" s="453"/>
      <c r="E2" s="453"/>
      <c r="F2" s="454"/>
      <c r="G2" s="56"/>
      <c r="H2" s="452" t="s">
        <v>110</v>
      </c>
      <c r="I2" s="453"/>
      <c r="J2" s="453"/>
      <c r="K2" s="454"/>
    </row>
    <row r="3" spans="2:13" ht="29.25" customHeight="1" thickBot="1" x14ac:dyDescent="0.3">
      <c r="B3" s="451"/>
      <c r="C3" s="60" t="s">
        <v>117</v>
      </c>
      <c r="D3" s="61" t="s">
        <v>118</v>
      </c>
      <c r="E3" s="60" t="s">
        <v>119</v>
      </c>
      <c r="F3" s="60" t="s">
        <v>113</v>
      </c>
      <c r="G3" s="56"/>
      <c r="H3" s="62" t="s">
        <v>117</v>
      </c>
      <c r="I3" s="61" t="s">
        <v>118</v>
      </c>
      <c r="J3" s="62" t="s">
        <v>119</v>
      </c>
      <c r="K3" s="63" t="s">
        <v>113</v>
      </c>
    </row>
    <row r="4" spans="2:13" ht="27" customHeight="1" thickBot="1" x14ac:dyDescent="0.3">
      <c r="B4" s="48" t="s">
        <v>114</v>
      </c>
      <c r="C4" s="49" t="str">
        <f>IFERROR(AVERAGE('Indicadores '!G5:G34),"")</f>
        <v/>
      </c>
      <c r="D4" s="49" t="str">
        <f>IFERROR(AVERAGE('Indicadores '!G40:G69),"")</f>
        <v/>
      </c>
      <c r="E4" s="49" t="str">
        <f>IFERROR(AVERAGE('Indicadores '!G75:G104),"")</f>
        <v/>
      </c>
      <c r="F4" s="50" t="str">
        <f>IFERROR(AVERAGE(C4:E4),"")</f>
        <v/>
      </c>
      <c r="G4" s="58"/>
      <c r="H4" s="59" t="str">
        <f>+'Indicadores '!D5</f>
        <v xml:space="preserve"> </v>
      </c>
      <c r="I4" s="49" t="str">
        <f>+'Indicadores '!D40</f>
        <v/>
      </c>
      <c r="J4" s="49" t="str">
        <f>+'Indicadores '!D75</f>
        <v/>
      </c>
      <c r="K4" s="50" t="str">
        <f>+IFERROR(AVERAGE(H4:J4),"")</f>
        <v/>
      </c>
    </row>
    <row r="5" spans="2:13" x14ac:dyDescent="0.25">
      <c r="B5" s="45"/>
      <c r="C5" s="46"/>
      <c r="D5" s="46"/>
      <c r="E5" s="47"/>
      <c r="F5" s="47"/>
      <c r="G5" s="47"/>
      <c r="H5" s="47"/>
      <c r="I5" s="47"/>
      <c r="J5" s="47"/>
      <c r="K5" s="47"/>
    </row>
    <row r="6" spans="2:13" x14ac:dyDescent="0.25">
      <c r="B6" s="45"/>
      <c r="C6" s="46"/>
      <c r="D6" s="46"/>
      <c r="E6" s="47"/>
      <c r="F6" s="47"/>
      <c r="G6" s="47"/>
      <c r="H6" s="47"/>
      <c r="I6" s="47"/>
      <c r="J6" s="47"/>
      <c r="K6" s="47"/>
    </row>
    <row r="7" spans="2:13" ht="15.75" thickBot="1" x14ac:dyDescent="0.3">
      <c r="B7" s="57"/>
      <c r="C7" s="57"/>
      <c r="D7" s="57"/>
      <c r="E7" s="57"/>
      <c r="F7" s="57"/>
      <c r="G7" s="47"/>
      <c r="H7" s="47"/>
      <c r="I7" s="47"/>
      <c r="J7" s="47"/>
      <c r="K7" s="47"/>
    </row>
    <row r="8" spans="2:13" ht="15" customHeight="1" x14ac:dyDescent="0.25">
      <c r="B8" s="57"/>
      <c r="C8" s="395" t="s">
        <v>115</v>
      </c>
      <c r="D8" s="396"/>
      <c r="E8" s="396"/>
      <c r="F8" s="397"/>
      <c r="H8" s="395" t="s">
        <v>110</v>
      </c>
      <c r="I8" s="396"/>
      <c r="J8" s="396"/>
      <c r="K8" s="397"/>
      <c r="L8" s="53"/>
      <c r="M8" s="53"/>
    </row>
    <row r="9" spans="2:13" ht="15.75" customHeight="1" thickBot="1" x14ac:dyDescent="0.3">
      <c r="B9" s="57"/>
      <c r="C9" s="398"/>
      <c r="D9" s="399"/>
      <c r="E9" s="399"/>
      <c r="F9" s="400"/>
      <c r="H9" s="398"/>
      <c r="I9" s="399"/>
      <c r="J9" s="399"/>
      <c r="K9" s="400"/>
      <c r="L9" s="53"/>
      <c r="M9" s="53"/>
    </row>
    <row r="10" spans="2:13" x14ac:dyDescent="0.25">
      <c r="B10" s="57"/>
      <c r="C10" s="401"/>
      <c r="D10" s="402"/>
      <c r="E10" s="402"/>
      <c r="F10" s="403"/>
      <c r="G10" s="52"/>
      <c r="H10" s="401"/>
      <c r="I10" s="402"/>
      <c r="J10" s="402"/>
      <c r="K10" s="403"/>
      <c r="L10" s="54"/>
      <c r="M10" s="54"/>
    </row>
    <row r="11" spans="2:13" x14ac:dyDescent="0.25">
      <c r="B11" s="57"/>
      <c r="C11" s="404"/>
      <c r="D11" s="405"/>
      <c r="E11" s="405"/>
      <c r="F11" s="406"/>
      <c r="G11" s="52"/>
      <c r="H11" s="404"/>
      <c r="I11" s="405"/>
      <c r="J11" s="405"/>
      <c r="K11" s="406"/>
      <c r="L11" s="54"/>
      <c r="M11" s="54"/>
    </row>
    <row r="12" spans="2:13" x14ac:dyDescent="0.25">
      <c r="B12" s="57"/>
      <c r="C12" s="404"/>
      <c r="D12" s="405"/>
      <c r="E12" s="405"/>
      <c r="F12" s="406"/>
      <c r="G12" s="52"/>
      <c r="H12" s="404"/>
      <c r="I12" s="405"/>
      <c r="J12" s="405"/>
      <c r="K12" s="406"/>
      <c r="L12" s="54"/>
      <c r="M12" s="54"/>
    </row>
    <row r="13" spans="2:13" x14ac:dyDescent="0.25">
      <c r="B13" s="57"/>
      <c r="C13" s="404"/>
      <c r="D13" s="405"/>
      <c r="E13" s="405"/>
      <c r="F13" s="406"/>
      <c r="G13" s="52"/>
      <c r="H13" s="404"/>
      <c r="I13" s="405"/>
      <c r="J13" s="405"/>
      <c r="K13" s="406"/>
      <c r="L13" s="54"/>
      <c r="M13" s="54"/>
    </row>
    <row r="14" spans="2:13" x14ac:dyDescent="0.25">
      <c r="B14" s="57"/>
      <c r="C14" s="404"/>
      <c r="D14" s="405"/>
      <c r="E14" s="405"/>
      <c r="F14" s="406"/>
      <c r="G14" s="52"/>
      <c r="H14" s="404"/>
      <c r="I14" s="405"/>
      <c r="J14" s="405"/>
      <c r="K14" s="406"/>
      <c r="L14" s="54"/>
      <c r="M14" s="54"/>
    </row>
    <row r="15" spans="2:13" x14ac:dyDescent="0.25">
      <c r="B15" s="57"/>
      <c r="C15" s="404"/>
      <c r="D15" s="405"/>
      <c r="E15" s="405"/>
      <c r="F15" s="406"/>
      <c r="G15" s="52"/>
      <c r="H15" s="404"/>
      <c r="I15" s="405"/>
      <c r="J15" s="405"/>
      <c r="K15" s="406"/>
      <c r="L15" s="54"/>
      <c r="M15" s="54"/>
    </row>
    <row r="16" spans="2:13" x14ac:dyDescent="0.25">
      <c r="B16" s="57"/>
      <c r="C16" s="404"/>
      <c r="D16" s="405"/>
      <c r="E16" s="405"/>
      <c r="F16" s="406"/>
      <c r="G16" s="52"/>
      <c r="H16" s="404"/>
      <c r="I16" s="405"/>
      <c r="J16" s="405"/>
      <c r="K16" s="406"/>
      <c r="L16" s="54"/>
      <c r="M16" s="54"/>
    </row>
    <row r="17" spans="2:13" x14ac:dyDescent="0.25">
      <c r="B17" s="57"/>
      <c r="C17" s="404"/>
      <c r="D17" s="405"/>
      <c r="E17" s="405"/>
      <c r="F17" s="406"/>
      <c r="G17" s="52"/>
      <c r="H17" s="404"/>
      <c r="I17" s="405"/>
      <c r="J17" s="405"/>
      <c r="K17" s="406"/>
      <c r="L17" s="54"/>
      <c r="M17" s="54"/>
    </row>
    <row r="18" spans="2:13" x14ac:dyDescent="0.25">
      <c r="B18" s="57"/>
      <c r="C18" s="404"/>
      <c r="D18" s="405"/>
      <c r="E18" s="405"/>
      <c r="F18" s="406"/>
      <c r="G18" s="52"/>
      <c r="H18" s="404"/>
      <c r="I18" s="405"/>
      <c r="J18" s="405"/>
      <c r="K18" s="406"/>
      <c r="L18" s="54"/>
      <c r="M18" s="54"/>
    </row>
    <row r="19" spans="2:13" x14ac:dyDescent="0.25">
      <c r="B19" s="57"/>
      <c r="C19" s="404"/>
      <c r="D19" s="405"/>
      <c r="E19" s="405"/>
      <c r="F19" s="406"/>
      <c r="G19" s="52"/>
      <c r="H19" s="404"/>
      <c r="I19" s="405"/>
      <c r="J19" s="405"/>
      <c r="K19" s="406"/>
      <c r="L19" s="54"/>
      <c r="M19" s="54"/>
    </row>
    <row r="20" spans="2:13" x14ac:dyDescent="0.25">
      <c r="B20" s="57"/>
      <c r="C20" s="404"/>
      <c r="D20" s="405"/>
      <c r="E20" s="405"/>
      <c r="F20" s="406"/>
      <c r="G20" s="52"/>
      <c r="H20" s="404"/>
      <c r="I20" s="405"/>
      <c r="J20" s="405"/>
      <c r="K20" s="406"/>
      <c r="L20" s="54"/>
      <c r="M20" s="54"/>
    </row>
    <row r="21" spans="2:13" x14ac:dyDescent="0.25">
      <c r="B21" s="57"/>
      <c r="C21" s="404"/>
      <c r="D21" s="405"/>
      <c r="E21" s="405"/>
      <c r="F21" s="406"/>
      <c r="G21" s="52"/>
      <c r="H21" s="404"/>
      <c r="I21" s="405"/>
      <c r="J21" s="405"/>
      <c r="K21" s="406"/>
      <c r="L21" s="54"/>
      <c r="M21" s="54"/>
    </row>
    <row r="22" spans="2:13" x14ac:dyDescent="0.25">
      <c r="B22" s="57"/>
      <c r="C22" s="404"/>
      <c r="D22" s="405"/>
      <c r="E22" s="405"/>
      <c r="F22" s="406"/>
      <c r="G22" s="52"/>
      <c r="H22" s="404"/>
      <c r="I22" s="405"/>
      <c r="J22" s="405"/>
      <c r="K22" s="406"/>
      <c r="L22" s="54"/>
      <c r="M22" s="54"/>
    </row>
    <row r="23" spans="2:13" s="1" customFormat="1" x14ac:dyDescent="0.25">
      <c r="B23" s="57"/>
      <c r="C23" s="404"/>
      <c r="D23" s="405"/>
      <c r="E23" s="405"/>
      <c r="F23" s="406"/>
      <c r="G23" s="52"/>
      <c r="H23" s="404"/>
      <c r="I23" s="405"/>
      <c r="J23" s="405"/>
      <c r="K23" s="406"/>
      <c r="L23" s="54"/>
      <c r="M23" s="54"/>
    </row>
    <row r="24" spans="2:13" s="1" customFormat="1" x14ac:dyDescent="0.25">
      <c r="B24" s="57"/>
      <c r="C24" s="404"/>
      <c r="D24" s="405"/>
      <c r="E24" s="405"/>
      <c r="F24" s="406"/>
      <c r="G24" s="52"/>
      <c r="H24" s="404"/>
      <c r="I24" s="405"/>
      <c r="J24" s="405"/>
      <c r="K24" s="406"/>
      <c r="L24" s="54"/>
      <c r="M24" s="54"/>
    </row>
    <row r="25" spans="2:13" x14ac:dyDescent="0.25">
      <c r="B25" s="57"/>
      <c r="C25" s="404"/>
      <c r="D25" s="405"/>
      <c r="E25" s="405"/>
      <c r="F25" s="406"/>
      <c r="G25" s="52"/>
      <c r="H25" s="404"/>
      <c r="I25" s="405"/>
      <c r="J25" s="405"/>
      <c r="K25" s="406"/>
      <c r="L25" s="54"/>
      <c r="M25" s="54"/>
    </row>
    <row r="26" spans="2:13" ht="18.75" x14ac:dyDescent="0.25">
      <c r="B26" s="57"/>
      <c r="C26" s="404"/>
      <c r="D26" s="405"/>
      <c r="E26" s="405"/>
      <c r="F26" s="406"/>
      <c r="H26" s="404"/>
      <c r="I26" s="405"/>
      <c r="J26" s="405"/>
      <c r="K26" s="406"/>
      <c r="L26" s="55"/>
      <c r="M26" s="55"/>
    </row>
    <row r="27" spans="2:13" x14ac:dyDescent="0.25">
      <c r="B27" s="57"/>
      <c r="C27" s="404"/>
      <c r="D27" s="405"/>
      <c r="E27" s="405"/>
      <c r="F27" s="406"/>
      <c r="H27" s="404"/>
      <c r="I27" s="405"/>
      <c r="J27" s="405"/>
      <c r="K27" s="406"/>
      <c r="L27" s="26"/>
      <c r="M27" s="26"/>
    </row>
    <row r="28" spans="2:13" x14ac:dyDescent="0.25">
      <c r="B28" s="57"/>
      <c r="C28" s="404"/>
      <c r="D28" s="405"/>
      <c r="E28" s="405"/>
      <c r="F28" s="406"/>
      <c r="H28" s="404"/>
      <c r="I28" s="405"/>
      <c r="J28" s="405"/>
      <c r="K28" s="406"/>
      <c r="L28" s="26"/>
      <c r="M28" s="26"/>
    </row>
    <row r="29" spans="2:13" ht="15.75" thickBot="1" x14ac:dyDescent="0.3">
      <c r="B29" s="57"/>
      <c r="C29" s="407"/>
      <c r="D29" s="408"/>
      <c r="E29" s="408"/>
      <c r="F29" s="409"/>
      <c r="H29" s="407"/>
      <c r="I29" s="408"/>
      <c r="J29" s="408"/>
      <c r="K29" s="409"/>
      <c r="L29" s="26"/>
      <c r="M29" s="26"/>
    </row>
    <row r="30" spans="2:13" ht="19.5" thickBot="1" x14ac:dyDescent="0.3">
      <c r="C30" s="410" t="s">
        <v>122</v>
      </c>
      <c r="D30" s="411"/>
      <c r="E30" s="411"/>
      <c r="F30" s="412"/>
      <c r="H30" s="410" t="s">
        <v>122</v>
      </c>
      <c r="I30" s="411"/>
      <c r="J30" s="411"/>
      <c r="K30" s="412"/>
    </row>
  </sheetData>
  <sheetProtection algorithmName="SHA-512" hashValue="G6ANsoYXR8iYVzL+pLqEaIl24mZxM3jhgFsymvwKw/Vhwsy71h4X3oFxFsTTaIWcuAC+0tN/F9ykCt/gLC+vKQ==" saltValue="rb5qRWkGTpL4toHMSy+hsQ==" spinCount="100000" sheet="1" objects="1" scenarios="1"/>
  <mergeCells count="9">
    <mergeCell ref="B2:B3"/>
    <mergeCell ref="C2:F2"/>
    <mergeCell ref="H2:K2"/>
    <mergeCell ref="H8:K9"/>
    <mergeCell ref="H30:K30"/>
    <mergeCell ref="H10:K29"/>
    <mergeCell ref="C8:F9"/>
    <mergeCell ref="C10:F29"/>
    <mergeCell ref="C30:F3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1:X32"/>
  <sheetViews>
    <sheetView topLeftCell="C4" workbookViewId="0">
      <selection activeCell="R30" sqref="R30"/>
    </sheetView>
  </sheetViews>
  <sheetFormatPr baseColWidth="10" defaultColWidth="11.42578125" defaultRowHeight="15" x14ac:dyDescent="0.25"/>
  <cols>
    <col min="1" max="9" width="11.42578125" style="1"/>
    <col min="10" max="10" width="13.42578125" style="1" customWidth="1"/>
    <col min="11" max="11" width="13.7109375" style="1" customWidth="1"/>
    <col min="12" max="18" width="11.42578125" style="1"/>
    <col min="19" max="19" width="13.28515625" style="1" customWidth="1"/>
    <col min="20" max="20" width="11.42578125" style="1"/>
    <col min="21" max="21" width="13.7109375" style="1" bestFit="1" customWidth="1"/>
    <col min="22" max="16384" width="11.42578125" style="1"/>
  </cols>
  <sheetData>
    <row r="1" spans="1:24" x14ac:dyDescent="0.25">
      <c r="A1" s="2" t="s">
        <v>13</v>
      </c>
      <c r="B1" s="2" t="s">
        <v>17</v>
      </c>
      <c r="C1" s="3" t="str">
        <f>CONCATENATE(A1,B1)</f>
        <v>Rara vezInsignificante</v>
      </c>
      <c r="D1" s="2">
        <v>1</v>
      </c>
      <c r="E1" s="2" t="s">
        <v>26</v>
      </c>
      <c r="F1" s="3" t="s">
        <v>24</v>
      </c>
      <c r="G1" s="1" t="str">
        <f>TRIM(F1)</f>
        <v>Bajo</v>
      </c>
    </row>
    <row r="2" spans="1:24" x14ac:dyDescent="0.25">
      <c r="A2" s="2" t="s">
        <v>13</v>
      </c>
      <c r="B2" s="2" t="s">
        <v>18</v>
      </c>
      <c r="C2" s="3" t="str">
        <f t="shared" ref="C2:C25" si="0">CONCATENATE(A2,B2)</f>
        <v>Rara vezMenor</v>
      </c>
      <c r="D2" s="2">
        <v>1</v>
      </c>
      <c r="E2" s="2" t="s">
        <v>26</v>
      </c>
      <c r="F2" s="3" t="s">
        <v>24</v>
      </c>
      <c r="G2" s="1" t="str">
        <f t="shared" ref="G2:G25" si="1">TRIM(F2)</f>
        <v>Bajo</v>
      </c>
    </row>
    <row r="3" spans="1:24" x14ac:dyDescent="0.25">
      <c r="A3" s="2" t="s">
        <v>13</v>
      </c>
      <c r="B3" s="2" t="s">
        <v>19</v>
      </c>
      <c r="C3" s="3" t="str">
        <f t="shared" si="0"/>
        <v>Rara vezModerado</v>
      </c>
      <c r="D3" s="2">
        <v>2</v>
      </c>
      <c r="E3" s="2" t="s">
        <v>27</v>
      </c>
      <c r="F3" s="3" t="s">
        <v>19</v>
      </c>
      <c r="G3" s="1" t="str">
        <f t="shared" si="1"/>
        <v>Moderado</v>
      </c>
      <c r="J3" s="1" t="s">
        <v>50</v>
      </c>
      <c r="K3" s="2" t="s">
        <v>21</v>
      </c>
    </row>
    <row r="4" spans="1:24" x14ac:dyDescent="0.25">
      <c r="A4" s="2" t="s">
        <v>13</v>
      </c>
      <c r="B4" s="2" t="s">
        <v>20</v>
      </c>
      <c r="C4" s="3" t="str">
        <f t="shared" si="0"/>
        <v xml:space="preserve">Rara vezMayor </v>
      </c>
      <c r="D4" s="2">
        <v>3</v>
      </c>
      <c r="E4" s="2" t="s">
        <v>29</v>
      </c>
      <c r="F4" s="3" t="s">
        <v>28</v>
      </c>
      <c r="G4" s="1" t="str">
        <f t="shared" si="1"/>
        <v>Alto</v>
      </c>
      <c r="J4" s="1" t="s">
        <v>15</v>
      </c>
      <c r="K4" s="2" t="s">
        <v>20</v>
      </c>
      <c r="M4" s="1">
        <v>2</v>
      </c>
    </row>
    <row r="5" spans="1:24" x14ac:dyDescent="0.25">
      <c r="A5" s="2" t="s">
        <v>13</v>
      </c>
      <c r="B5" s="2" t="s">
        <v>21</v>
      </c>
      <c r="C5" s="3" t="str">
        <f t="shared" si="0"/>
        <v>Rara vezCatastrofico</v>
      </c>
      <c r="D5" s="2">
        <v>3</v>
      </c>
      <c r="E5" s="2" t="s">
        <v>29</v>
      </c>
      <c r="F5" s="3" t="s">
        <v>28</v>
      </c>
      <c r="G5" s="1" t="str">
        <f t="shared" si="1"/>
        <v>Alto</v>
      </c>
      <c r="J5" s="1" t="s">
        <v>14</v>
      </c>
      <c r="K5" s="2" t="s">
        <v>19</v>
      </c>
      <c r="M5" s="1">
        <v>3</v>
      </c>
    </row>
    <row r="6" spans="1:24" x14ac:dyDescent="0.25">
      <c r="A6" s="2" t="s">
        <v>14</v>
      </c>
      <c r="B6" s="2" t="s">
        <v>17</v>
      </c>
      <c r="C6" s="3" t="str">
        <f t="shared" si="0"/>
        <v>ImprobableInsignificante</v>
      </c>
      <c r="D6" s="2">
        <v>1</v>
      </c>
      <c r="E6" s="2" t="s">
        <v>26</v>
      </c>
      <c r="F6" s="3" t="s">
        <v>24</v>
      </c>
      <c r="G6" s="1" t="str">
        <f t="shared" si="1"/>
        <v>Bajo</v>
      </c>
      <c r="J6" s="1" t="s">
        <v>51</v>
      </c>
      <c r="K6" s="2" t="s">
        <v>18</v>
      </c>
    </row>
    <row r="7" spans="1:24" x14ac:dyDescent="0.25">
      <c r="A7" s="2" t="s">
        <v>14</v>
      </c>
      <c r="B7" s="2" t="s">
        <v>18</v>
      </c>
      <c r="C7" s="3" t="str">
        <f t="shared" si="0"/>
        <v>ImprobableMenor</v>
      </c>
      <c r="D7" s="2">
        <v>1</v>
      </c>
      <c r="E7" s="2" t="s">
        <v>26</v>
      </c>
      <c r="F7" s="3" t="s">
        <v>24</v>
      </c>
      <c r="G7" s="1" t="str">
        <f t="shared" si="1"/>
        <v>Bajo</v>
      </c>
      <c r="K7" s="2" t="s">
        <v>17</v>
      </c>
    </row>
    <row r="8" spans="1:24" x14ac:dyDescent="0.25">
      <c r="A8" s="2" t="s">
        <v>14</v>
      </c>
      <c r="B8" s="2" t="s">
        <v>19</v>
      </c>
      <c r="C8" s="3" t="str">
        <f t="shared" si="0"/>
        <v>ImprobableModerado</v>
      </c>
      <c r="D8" s="2">
        <v>2</v>
      </c>
      <c r="E8" s="2" t="s">
        <v>27</v>
      </c>
      <c r="F8" s="3" t="s">
        <v>19</v>
      </c>
      <c r="G8" s="1" t="str">
        <f t="shared" si="1"/>
        <v>Moderado</v>
      </c>
    </row>
    <row r="9" spans="1:24" x14ac:dyDescent="0.25">
      <c r="A9" s="2" t="s">
        <v>14</v>
      </c>
      <c r="B9" s="2" t="s">
        <v>20</v>
      </c>
      <c r="C9" s="3" t="str">
        <f t="shared" si="0"/>
        <v xml:space="preserve">ImprobableMayor </v>
      </c>
      <c r="D9" s="2">
        <v>3</v>
      </c>
      <c r="E9" s="2" t="s">
        <v>29</v>
      </c>
      <c r="F9" s="3" t="s">
        <v>28</v>
      </c>
      <c r="G9" s="1" t="str">
        <f t="shared" si="1"/>
        <v>Alto</v>
      </c>
    </row>
    <row r="10" spans="1:24" x14ac:dyDescent="0.25">
      <c r="A10" s="2" t="s">
        <v>14</v>
      </c>
      <c r="B10" s="2" t="s">
        <v>21</v>
      </c>
      <c r="C10" s="3" t="str">
        <f t="shared" si="0"/>
        <v>ImprobableCatastrofico</v>
      </c>
      <c r="D10" s="2">
        <v>4</v>
      </c>
      <c r="E10" s="2" t="s">
        <v>30</v>
      </c>
      <c r="F10" s="3" t="s">
        <v>25</v>
      </c>
      <c r="G10" s="1" t="str">
        <f t="shared" si="1"/>
        <v>Extremo</v>
      </c>
      <c r="O10" s="4"/>
      <c r="P10" s="4"/>
    </row>
    <row r="11" spans="1:24" x14ac:dyDescent="0.25">
      <c r="A11" s="2" t="s">
        <v>15</v>
      </c>
      <c r="B11" s="2" t="s">
        <v>17</v>
      </c>
      <c r="C11" s="3" t="str">
        <f t="shared" si="0"/>
        <v>PosibleInsignificante</v>
      </c>
      <c r="D11" s="2">
        <v>1</v>
      </c>
      <c r="E11" s="2" t="s">
        <v>26</v>
      </c>
      <c r="F11" s="3" t="s">
        <v>24</v>
      </c>
      <c r="G11" s="1" t="str">
        <f t="shared" si="1"/>
        <v>Bajo</v>
      </c>
      <c r="O11" s="4"/>
      <c r="P11" s="4"/>
      <c r="U11" s="1" t="s">
        <v>138</v>
      </c>
      <c r="W11" s="1">
        <v>1</v>
      </c>
      <c r="X11" s="1" t="s">
        <v>123</v>
      </c>
    </row>
    <row r="12" spans="1:24" x14ac:dyDescent="0.25">
      <c r="A12" s="2" t="s">
        <v>15</v>
      </c>
      <c r="B12" s="2" t="s">
        <v>18</v>
      </c>
      <c r="C12" s="3" t="str">
        <f t="shared" si="0"/>
        <v>PosibleMenor</v>
      </c>
      <c r="D12" s="2">
        <v>2</v>
      </c>
      <c r="E12" s="2" t="s">
        <v>27</v>
      </c>
      <c r="F12" s="3" t="s">
        <v>19</v>
      </c>
      <c r="G12" s="1" t="str">
        <f t="shared" si="1"/>
        <v>Moderado</v>
      </c>
      <c r="J12" s="8" t="s">
        <v>22</v>
      </c>
      <c r="K12" s="8" t="s">
        <v>23</v>
      </c>
      <c r="L12" s="6" t="s">
        <v>24</v>
      </c>
      <c r="M12" s="7" t="s">
        <v>26</v>
      </c>
      <c r="N12" s="6" t="s">
        <v>36</v>
      </c>
      <c r="O12" s="4"/>
      <c r="P12" s="4"/>
      <c r="R12" s="25" t="s">
        <v>84</v>
      </c>
      <c r="S12" s="1" t="s">
        <v>72</v>
      </c>
      <c r="U12" s="1" t="s">
        <v>41</v>
      </c>
      <c r="W12" s="1">
        <v>2</v>
      </c>
      <c r="X12" s="1" t="s">
        <v>124</v>
      </c>
    </row>
    <row r="13" spans="1:24" x14ac:dyDescent="0.25">
      <c r="A13" s="2" t="s">
        <v>15</v>
      </c>
      <c r="B13" s="2" t="s">
        <v>19</v>
      </c>
      <c r="C13" s="3" t="str">
        <f t="shared" si="0"/>
        <v>PosibleModerado</v>
      </c>
      <c r="D13" s="2">
        <v>3</v>
      </c>
      <c r="E13" s="2" t="s">
        <v>29</v>
      </c>
      <c r="F13" s="3" t="s">
        <v>28</v>
      </c>
      <c r="G13" s="1" t="str">
        <f t="shared" si="1"/>
        <v>Alto</v>
      </c>
      <c r="J13" s="5" t="s">
        <v>13</v>
      </c>
      <c r="K13" s="5" t="s">
        <v>17</v>
      </c>
      <c r="L13" s="6" t="s">
        <v>19</v>
      </c>
      <c r="M13" s="7" t="s">
        <v>27</v>
      </c>
      <c r="N13" s="6" t="s">
        <v>32</v>
      </c>
      <c r="O13" s="4" t="s">
        <v>41</v>
      </c>
      <c r="P13" s="4" t="s">
        <v>22</v>
      </c>
      <c r="R13" s="6" t="s">
        <v>85</v>
      </c>
      <c r="S13" s="24" t="s">
        <v>90</v>
      </c>
      <c r="U13" s="24"/>
      <c r="W13" s="1">
        <v>3</v>
      </c>
      <c r="X13" s="1" t="s">
        <v>125</v>
      </c>
    </row>
    <row r="14" spans="1:24" x14ac:dyDescent="0.25">
      <c r="A14" s="2" t="s">
        <v>15</v>
      </c>
      <c r="B14" s="2" t="s">
        <v>20</v>
      </c>
      <c r="C14" s="3" t="str">
        <f t="shared" si="0"/>
        <v xml:space="preserve">PosibleMayor </v>
      </c>
      <c r="D14" s="2">
        <v>4</v>
      </c>
      <c r="E14" s="2" t="s">
        <v>30</v>
      </c>
      <c r="F14" s="3" t="s">
        <v>25</v>
      </c>
      <c r="G14" s="1" t="str">
        <f t="shared" si="1"/>
        <v>Extremo</v>
      </c>
      <c r="J14" s="5" t="s">
        <v>14</v>
      </c>
      <c r="K14" s="5" t="s">
        <v>18</v>
      </c>
      <c r="L14" s="6" t="s">
        <v>28</v>
      </c>
      <c r="M14" s="7" t="s">
        <v>29</v>
      </c>
      <c r="N14" s="6" t="s">
        <v>37</v>
      </c>
      <c r="O14" s="4" t="s">
        <v>42</v>
      </c>
      <c r="P14" s="4" t="s">
        <v>23</v>
      </c>
      <c r="R14" s="6" t="s">
        <v>86</v>
      </c>
      <c r="S14" s="24" t="s">
        <v>73</v>
      </c>
      <c r="W14" s="1">
        <v>4</v>
      </c>
      <c r="X14" s="1" t="s">
        <v>126</v>
      </c>
    </row>
    <row r="15" spans="1:24" x14ac:dyDescent="0.25">
      <c r="A15" s="2" t="s">
        <v>15</v>
      </c>
      <c r="B15" s="2" t="s">
        <v>21</v>
      </c>
      <c r="C15" s="3" t="str">
        <f t="shared" si="0"/>
        <v>PosibleCatastrofico</v>
      </c>
      <c r="D15" s="2">
        <v>4</v>
      </c>
      <c r="E15" s="2" t="s">
        <v>30</v>
      </c>
      <c r="F15" s="3" t="s">
        <v>25</v>
      </c>
      <c r="G15" s="1" t="str">
        <f t="shared" si="1"/>
        <v>Extremo</v>
      </c>
      <c r="J15" s="5" t="s">
        <v>15</v>
      </c>
      <c r="K15" s="5" t="s">
        <v>19</v>
      </c>
      <c r="L15" s="6" t="s">
        <v>25</v>
      </c>
      <c r="M15" s="7" t="s">
        <v>30</v>
      </c>
      <c r="N15" s="6" t="s">
        <v>33</v>
      </c>
      <c r="O15" s="4"/>
      <c r="P15" s="4"/>
      <c r="R15" s="25" t="s">
        <v>87</v>
      </c>
      <c r="S15" s="26" t="s">
        <v>139</v>
      </c>
      <c r="W15" s="1">
        <v>5</v>
      </c>
      <c r="X15" s="1" t="s">
        <v>127</v>
      </c>
    </row>
    <row r="16" spans="1:24" x14ac:dyDescent="0.25">
      <c r="A16" s="2" t="s">
        <v>31</v>
      </c>
      <c r="B16" s="2" t="s">
        <v>17</v>
      </c>
      <c r="C16" s="3" t="str">
        <f t="shared" si="0"/>
        <v>ProbableInsignificante</v>
      </c>
      <c r="D16" s="2">
        <v>2</v>
      </c>
      <c r="E16" s="2" t="s">
        <v>27</v>
      </c>
      <c r="F16" s="3" t="s">
        <v>19</v>
      </c>
      <c r="G16" s="1" t="str">
        <f t="shared" si="1"/>
        <v>Moderado</v>
      </c>
      <c r="J16" s="5" t="s">
        <v>31</v>
      </c>
      <c r="K16" s="5" t="s">
        <v>20</v>
      </c>
      <c r="L16" s="4"/>
      <c r="M16" s="4"/>
      <c r="N16" s="6" t="s">
        <v>34</v>
      </c>
      <c r="O16" s="4"/>
      <c r="P16" s="4"/>
      <c r="S16" s="26" t="s">
        <v>91</v>
      </c>
      <c r="W16" s="1">
        <v>6</v>
      </c>
      <c r="X16" s="1" t="s">
        <v>128</v>
      </c>
    </row>
    <row r="17" spans="1:24" x14ac:dyDescent="0.25">
      <c r="A17" s="2" t="s">
        <v>31</v>
      </c>
      <c r="B17" s="2" t="s">
        <v>18</v>
      </c>
      <c r="C17" s="3" t="str">
        <f t="shared" si="0"/>
        <v>ProbableMenor</v>
      </c>
      <c r="D17" s="2">
        <v>3</v>
      </c>
      <c r="E17" s="2" t="s">
        <v>29</v>
      </c>
      <c r="F17" s="3" t="s">
        <v>28</v>
      </c>
      <c r="G17" s="1" t="str">
        <f t="shared" si="1"/>
        <v>Alto</v>
      </c>
      <c r="J17" s="5" t="s">
        <v>16</v>
      </c>
      <c r="K17" s="5" t="s">
        <v>21</v>
      </c>
      <c r="L17" s="4"/>
      <c r="M17" s="4"/>
      <c r="N17" s="6" t="s">
        <v>35</v>
      </c>
      <c r="O17" s="4"/>
      <c r="P17" s="4"/>
      <c r="S17" s="26" t="s">
        <v>140</v>
      </c>
      <c r="W17" s="1">
        <v>7</v>
      </c>
      <c r="X17" s="1" t="s">
        <v>129</v>
      </c>
    </row>
    <row r="18" spans="1:24" x14ac:dyDescent="0.25">
      <c r="A18" s="2" t="s">
        <v>31</v>
      </c>
      <c r="B18" s="2" t="s">
        <v>19</v>
      </c>
      <c r="C18" s="3" t="str">
        <f t="shared" si="0"/>
        <v>ProbableModerado</v>
      </c>
      <c r="D18" s="2">
        <v>3</v>
      </c>
      <c r="E18" s="2" t="s">
        <v>29</v>
      </c>
      <c r="F18" s="3" t="s">
        <v>28</v>
      </c>
      <c r="G18" s="1" t="str">
        <f t="shared" si="1"/>
        <v>Alto</v>
      </c>
      <c r="N18" s="13" t="s">
        <v>67</v>
      </c>
      <c r="S18" s="26" t="s">
        <v>151</v>
      </c>
      <c r="W18" s="1">
        <v>8</v>
      </c>
      <c r="X18" s="1" t="s">
        <v>130</v>
      </c>
    </row>
    <row r="19" spans="1:24" x14ac:dyDescent="0.25">
      <c r="A19" s="2" t="s">
        <v>31</v>
      </c>
      <c r="B19" s="2" t="s">
        <v>20</v>
      </c>
      <c r="C19" s="3" t="str">
        <f t="shared" si="0"/>
        <v xml:space="preserve">ProbableMayor </v>
      </c>
      <c r="D19" s="2">
        <v>4</v>
      </c>
      <c r="E19" s="2" t="s">
        <v>30</v>
      </c>
      <c r="F19" s="3" t="s">
        <v>25</v>
      </c>
      <c r="G19" s="1" t="str">
        <f t="shared" si="1"/>
        <v>Extremo</v>
      </c>
      <c r="N19" s="13" t="s">
        <v>79</v>
      </c>
      <c r="S19" s="26" t="s">
        <v>152</v>
      </c>
      <c r="W19" s="1">
        <v>9</v>
      </c>
      <c r="X19" s="1" t="s">
        <v>131</v>
      </c>
    </row>
    <row r="20" spans="1:24" x14ac:dyDescent="0.25">
      <c r="A20" s="2" t="s">
        <v>31</v>
      </c>
      <c r="B20" s="2" t="s">
        <v>21</v>
      </c>
      <c r="C20" s="3" t="str">
        <f t="shared" si="0"/>
        <v>ProbableCatastrofico</v>
      </c>
      <c r="D20" s="2">
        <v>4</v>
      </c>
      <c r="E20" s="2" t="s">
        <v>30</v>
      </c>
      <c r="F20" s="3" t="s">
        <v>25</v>
      </c>
      <c r="G20" s="1" t="str">
        <f t="shared" si="1"/>
        <v>Extremo</v>
      </c>
      <c r="J20" s="1" t="s">
        <v>56</v>
      </c>
      <c r="K20" s="1">
        <v>33</v>
      </c>
      <c r="W20" s="1">
        <v>10</v>
      </c>
      <c r="X20" s="1" t="s">
        <v>132</v>
      </c>
    </row>
    <row r="21" spans="1:24" x14ac:dyDescent="0.25">
      <c r="A21" s="2" t="s">
        <v>16</v>
      </c>
      <c r="B21" s="2" t="s">
        <v>17</v>
      </c>
      <c r="C21" s="3" t="str">
        <f t="shared" si="0"/>
        <v>Casi seguroInsignificante</v>
      </c>
      <c r="D21" s="2">
        <v>3</v>
      </c>
      <c r="E21" s="2" t="s">
        <v>29</v>
      </c>
      <c r="F21" s="3" t="s">
        <v>28</v>
      </c>
      <c r="G21" s="1" t="str">
        <f t="shared" si="1"/>
        <v>Alto</v>
      </c>
      <c r="U21" s="1" t="s">
        <v>148</v>
      </c>
      <c r="W21" s="1">
        <v>11</v>
      </c>
      <c r="X21" s="1" t="s">
        <v>133</v>
      </c>
    </row>
    <row r="22" spans="1:24" x14ac:dyDescent="0.25">
      <c r="A22" s="2" t="s">
        <v>16</v>
      </c>
      <c r="B22" s="2" t="s">
        <v>18</v>
      </c>
      <c r="C22" s="3" t="str">
        <f t="shared" si="0"/>
        <v>Casi seguroMenor</v>
      </c>
      <c r="D22" s="2">
        <v>3</v>
      </c>
      <c r="E22" s="2" t="s">
        <v>29</v>
      </c>
      <c r="F22" s="3" t="s">
        <v>28</v>
      </c>
      <c r="G22" s="1" t="str">
        <f t="shared" si="1"/>
        <v>Alto</v>
      </c>
      <c r="J22" s="1">
        <v>50</v>
      </c>
      <c r="K22" s="1">
        <f>+$J$22*25%</f>
        <v>12.5</v>
      </c>
      <c r="L22" s="1">
        <f>+K22</f>
        <v>12.5</v>
      </c>
      <c r="N22" s="1">
        <v>1</v>
      </c>
      <c r="P22" s="1">
        <v>1</v>
      </c>
      <c r="R22" s="1" t="s">
        <v>101</v>
      </c>
      <c r="U22" s="1" t="s">
        <v>41</v>
      </c>
      <c r="W22" s="1">
        <v>12</v>
      </c>
      <c r="X22" s="1" t="s">
        <v>134</v>
      </c>
    </row>
    <row r="23" spans="1:24" x14ac:dyDescent="0.25">
      <c r="A23" s="2" t="s">
        <v>16</v>
      </c>
      <c r="B23" s="2" t="s">
        <v>19</v>
      </c>
      <c r="C23" s="3" t="str">
        <f t="shared" si="0"/>
        <v>Casi seguroModerado</v>
      </c>
      <c r="D23" s="2">
        <v>4</v>
      </c>
      <c r="E23" s="2" t="s">
        <v>30</v>
      </c>
      <c r="F23" s="3" t="s">
        <v>25</v>
      </c>
      <c r="G23" s="1" t="str">
        <f t="shared" si="1"/>
        <v>Extremo</v>
      </c>
      <c r="K23" s="1">
        <f>+$J$22*25%</f>
        <v>12.5</v>
      </c>
      <c r="L23" s="1">
        <f>+K23+L22</f>
        <v>25</v>
      </c>
      <c r="N23" s="1">
        <v>2</v>
      </c>
      <c r="P23" s="1">
        <v>2</v>
      </c>
      <c r="R23" s="1" t="s">
        <v>102</v>
      </c>
      <c r="U23" s="1" t="s">
        <v>42</v>
      </c>
    </row>
    <row r="24" spans="1:24" x14ac:dyDescent="0.25">
      <c r="A24" s="2" t="s">
        <v>16</v>
      </c>
      <c r="B24" s="2" t="s">
        <v>20</v>
      </c>
      <c r="C24" s="3" t="str">
        <f t="shared" si="0"/>
        <v xml:space="preserve">Casi seguroMayor </v>
      </c>
      <c r="D24" s="2">
        <v>4</v>
      </c>
      <c r="E24" s="2" t="s">
        <v>30</v>
      </c>
      <c r="F24" s="3" t="s">
        <v>25</v>
      </c>
      <c r="G24" s="1" t="str">
        <f t="shared" si="1"/>
        <v>Extremo</v>
      </c>
      <c r="K24" s="1">
        <f>+$J$22*25%</f>
        <v>12.5</v>
      </c>
      <c r="L24" s="1">
        <f>+K24+L23</f>
        <v>37.5</v>
      </c>
      <c r="N24" s="1">
        <v>3</v>
      </c>
      <c r="P24" s="1">
        <v>3</v>
      </c>
      <c r="R24" s="1" t="s">
        <v>108</v>
      </c>
    </row>
    <row r="25" spans="1:24" x14ac:dyDescent="0.25">
      <c r="A25" s="2" t="s">
        <v>16</v>
      </c>
      <c r="B25" s="2" t="s">
        <v>21</v>
      </c>
      <c r="C25" s="3" t="str">
        <f t="shared" si="0"/>
        <v>Casi seguroCatastrofico</v>
      </c>
      <c r="D25" s="2">
        <v>4</v>
      </c>
      <c r="E25" s="2" t="s">
        <v>30</v>
      </c>
      <c r="F25" s="3" t="s">
        <v>25</v>
      </c>
      <c r="G25" s="1" t="str">
        <f t="shared" si="1"/>
        <v>Extremo</v>
      </c>
      <c r="K25" s="1">
        <f>+$J$22*25%</f>
        <v>12.5</v>
      </c>
      <c r="L25" s="1">
        <f>+K25+L24</f>
        <v>50</v>
      </c>
      <c r="P25" s="1">
        <v>4</v>
      </c>
    </row>
    <row r="26" spans="1:24" x14ac:dyDescent="0.25">
      <c r="P26" s="1">
        <v>5</v>
      </c>
    </row>
    <row r="27" spans="1:24" x14ac:dyDescent="0.25">
      <c r="P27" s="1">
        <v>6</v>
      </c>
    </row>
    <row r="28" spans="1:24" x14ac:dyDescent="0.25">
      <c r="P28" s="1">
        <v>7</v>
      </c>
    </row>
    <row r="29" spans="1:24" x14ac:dyDescent="0.25">
      <c r="P29" s="1">
        <v>8</v>
      </c>
    </row>
    <row r="30" spans="1:24" ht="45" x14ac:dyDescent="0.25">
      <c r="H30" s="12" t="s">
        <v>64</v>
      </c>
      <c r="P30" s="1">
        <v>9</v>
      </c>
    </row>
    <row r="31" spans="1:24" ht="45" x14ac:dyDescent="0.25">
      <c r="H31" s="12" t="s">
        <v>65</v>
      </c>
      <c r="P31" s="1">
        <v>10</v>
      </c>
    </row>
    <row r="32" spans="1:24" ht="60" x14ac:dyDescent="0.25">
      <c r="H32" s="12" t="s">
        <v>66</v>
      </c>
      <c r="P32" s="1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FT-Mapa de riesgos</vt:lpstr>
      <vt:lpstr>FT-Monitoreos </vt:lpstr>
      <vt:lpstr>Indicadores </vt:lpstr>
      <vt:lpstr>Indicadores Anuales</vt:lpstr>
      <vt:lpstr>Hoja1</vt:lpstr>
      <vt:lpstr>'FT-Mapa de riesgos'!Área_de_impresión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Madrid</dc:creator>
  <cp:lastModifiedBy>Claudia Ramirez</cp:lastModifiedBy>
  <cp:lastPrinted>2019-11-14T19:12:48Z</cp:lastPrinted>
  <dcterms:created xsi:type="dcterms:W3CDTF">2016-04-01T14:27:20Z</dcterms:created>
  <dcterms:modified xsi:type="dcterms:W3CDTF">2020-07-01T17:18:50Z</dcterms:modified>
</cp:coreProperties>
</file>