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comments5.xml" ContentType="application/vnd.openxmlformats-officedocument.spreadsheetml.comments+xml"/>
  <Override PartName="/xl/drawings/drawing6.xml" ContentType="application/vnd.openxmlformats-officedocument.drawing+xml"/>
  <Override PartName="/xl/comments6.xml" ContentType="application/vnd.openxmlformats-officedocument.spreadsheetml.comments+xml"/>
  <Override PartName="/xl/pivotTables/pivotTable1.xml" ContentType="application/vnd.openxmlformats-officedocument.spreadsheetml.pivotTable+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codeName="ThisWorkbook" hidePivotFieldList="1" defaultThemeVersion="124226"/>
  <mc:AlternateContent xmlns:mc="http://schemas.openxmlformats.org/markup-compatibility/2006">
    <mc:Choice Requires="x15">
      <x15ac:absPath xmlns:x15ac="http://schemas.microsoft.com/office/spreadsheetml/2010/11/ac" url="C:\Users\nicolas.corredor\Documents\HOMIL -NCR\ADMINISTRACIÓN DE RIESGOS\2022\MAPA DE RIESGOS V.3\"/>
    </mc:Choice>
  </mc:AlternateContent>
  <bookViews>
    <workbookView xWindow="0" yWindow="0" windowWidth="28800" windowHeight="12330" tabRatio="882" firstSheet="1" activeTab="1"/>
  </bookViews>
  <sheets>
    <sheet name="Intructivo" sheetId="20" state="hidden" r:id="rId1"/>
    <sheet name="Mapa final" sheetId="1" r:id="rId2"/>
    <sheet name="Monitoreo No. 1" sheetId="22" state="hidden" r:id="rId3"/>
    <sheet name="Monitoreo No. 2" sheetId="23" state="hidden" r:id="rId4"/>
    <sheet name="Monitoreo No . 3" sheetId="24" state="hidden" r:id="rId5"/>
    <sheet name="Matriz Calor Inherente" sheetId="18" state="hidden" r:id="rId6"/>
    <sheet name="Matriz Calor Residual" sheetId="19" state="hidden" r:id="rId7"/>
    <sheet name="Tabla probabilidad" sheetId="12" state="hidden" r:id="rId8"/>
    <sheet name="Monitoreo No. 4" sheetId="25" state="hidden" r:id="rId9"/>
    <sheet name="Monitoreo Riesgos de Corrupción" sheetId="26" state="hidden" r:id="rId10"/>
    <sheet name="Tabla Impacto" sheetId="13" state="hidden" r:id="rId11"/>
    <sheet name="Tabla Valoración controles" sheetId="15" state="hidden" r:id="rId12"/>
    <sheet name="Opciones Tratamiento" sheetId="16" state="hidden" r:id="rId13"/>
    <sheet name="Hoja1" sheetId="11" state="hidden" r:id="rId14"/>
    <sheet name="Informe de compatibilidad" sheetId="21" state="hidden" r:id="rId15"/>
  </sheets>
  <externalReferences>
    <externalReference r:id="rId16"/>
    <externalReference r:id="rId17"/>
  </externalReferences>
  <definedNames>
    <definedName name="_xlnm.Print_Area" localSheetId="1">'Mapa final'!$A$1:$AR$553</definedName>
    <definedName name="_xlnm.Print_Area" localSheetId="4">'Monitoreo No . 3'!$A$1:$M$71</definedName>
    <definedName name="_xlnm.Print_Area" localSheetId="2">'Monitoreo No. 1'!$A$1:$M$71</definedName>
    <definedName name="_xlnm.Print_Area" localSheetId="3">'Monitoreo No. 2'!$A$1:$M$73</definedName>
    <definedName name="_xlnm.Print_Area" localSheetId="8">'Monitoreo No. 4'!$A$2:$M$71</definedName>
    <definedName name="_xlnm.Print_Area" localSheetId="9">'Monitoreo Riesgos de Corrupción'!$A$1:$M$47</definedName>
  </definedNames>
  <calcPr calcId="162913"/>
  <pivotCaches>
    <pivotCache cacheId="0" r:id="rId18"/>
  </pivotCaches>
</workbook>
</file>

<file path=xl/calcChain.xml><?xml version="1.0" encoding="utf-8"?>
<calcChain xmlns="http://schemas.openxmlformats.org/spreadsheetml/2006/main">
  <c r="P361" i="1" l="1"/>
  <c r="S361" i="1"/>
  <c r="T361" i="1" s="1"/>
  <c r="U361" i="1" s="1"/>
  <c r="Y361" i="1"/>
  <c r="AB361" i="1"/>
  <c r="S362" i="1"/>
  <c r="AJ361" i="1" l="1"/>
  <c r="AI361" i="1" s="1"/>
  <c r="AF361" i="1"/>
  <c r="AG361" i="1" s="1"/>
  <c r="V361" i="1"/>
  <c r="Q361" i="1"/>
  <c r="Y362" i="1"/>
  <c r="AB362" i="1"/>
  <c r="S363" i="1"/>
  <c r="AK361" i="1" l="1"/>
  <c r="AJ362" i="1"/>
  <c r="AI362" i="1" s="1"/>
  <c r="AH361" i="1"/>
  <c r="AF362" i="1" s="1"/>
  <c r="AG362" i="1" s="1"/>
  <c r="Y363" i="1"/>
  <c r="AF363" i="1" s="1"/>
  <c r="AB363" i="1"/>
  <c r="S364" i="1"/>
  <c r="AK362" i="1" l="1"/>
  <c r="AH362" i="1"/>
  <c r="AG363" i="1"/>
  <c r="AH363" i="1"/>
  <c r="AJ363" i="1"/>
  <c r="AI363" i="1" s="1"/>
  <c r="Y364" i="1"/>
  <c r="AJ364" i="1" s="1"/>
  <c r="AI364" i="1" s="1"/>
  <c r="AB364" i="1"/>
  <c r="S365" i="1"/>
  <c r="AF364" i="1" l="1"/>
  <c r="AH364" i="1" s="1"/>
  <c r="AK363" i="1"/>
  <c r="Y365" i="1"/>
  <c r="AF365" i="1" s="1"/>
  <c r="AB365" i="1"/>
  <c r="S366" i="1"/>
  <c r="AG364" i="1" l="1"/>
  <c r="AK364" i="1" s="1"/>
  <c r="AG365" i="1"/>
  <c r="AH365" i="1"/>
  <c r="AJ365" i="1"/>
  <c r="AI365" i="1" s="1"/>
  <c r="Y366" i="1"/>
  <c r="AF366" i="1" s="1"/>
  <c r="AB366" i="1"/>
  <c r="O325" i="1"/>
  <c r="AG366" i="1" l="1"/>
  <c r="AH366" i="1"/>
  <c r="AK365" i="1"/>
  <c r="AJ366" i="1"/>
  <c r="AI366" i="1" s="1"/>
  <c r="AK366" i="1" l="1"/>
  <c r="AB247" i="1" l="1"/>
  <c r="AB19" i="1" l="1"/>
  <c r="M12" i="22" l="1"/>
  <c r="L12" i="24"/>
  <c r="I12" i="22" l="1"/>
  <c r="AB13" i="1" l="1"/>
  <c r="C36" i="26"/>
  <c r="C33" i="26"/>
  <c r="C30" i="26"/>
  <c r="C27" i="26"/>
  <c r="C24" i="26"/>
  <c r="C21" i="26"/>
  <c r="C18" i="26"/>
  <c r="C15" i="26"/>
  <c r="C39" i="26"/>
  <c r="C42" i="26"/>
  <c r="C45" i="26"/>
  <c r="B45" i="26"/>
  <c r="B42" i="26"/>
  <c r="B39" i="26"/>
  <c r="B36" i="26"/>
  <c r="B33" i="26"/>
  <c r="B30" i="26"/>
  <c r="B27" i="26"/>
  <c r="B24" i="26"/>
  <c r="B21" i="26"/>
  <c r="B18" i="26"/>
  <c r="B15" i="26"/>
  <c r="F12" i="22"/>
  <c r="G12" i="22"/>
  <c r="H12" i="22"/>
  <c r="M45" i="26"/>
  <c r="L45" i="26"/>
  <c r="K45" i="26"/>
  <c r="J45" i="26"/>
  <c r="I45" i="26"/>
  <c r="H45" i="26"/>
  <c r="G45" i="26"/>
  <c r="F45" i="26"/>
  <c r="M42" i="26"/>
  <c r="L42" i="26"/>
  <c r="K42" i="26"/>
  <c r="J42" i="26"/>
  <c r="I42" i="26"/>
  <c r="H42" i="26"/>
  <c r="G42" i="26"/>
  <c r="F42" i="26"/>
  <c r="M39" i="26"/>
  <c r="L39" i="26"/>
  <c r="K39" i="26"/>
  <c r="J39" i="26"/>
  <c r="I39" i="26"/>
  <c r="H39" i="26"/>
  <c r="G39" i="26"/>
  <c r="F39" i="26"/>
  <c r="M36" i="26"/>
  <c r="L36" i="26"/>
  <c r="K36" i="26"/>
  <c r="J36" i="26"/>
  <c r="I36" i="26"/>
  <c r="H36" i="26"/>
  <c r="G36" i="26"/>
  <c r="F36" i="26"/>
  <c r="M33" i="26"/>
  <c r="L33" i="26"/>
  <c r="K33" i="26"/>
  <c r="J33" i="26"/>
  <c r="I33" i="26"/>
  <c r="H33" i="26"/>
  <c r="G33" i="26"/>
  <c r="F33" i="26"/>
  <c r="M30" i="26"/>
  <c r="L30" i="26"/>
  <c r="K30" i="26"/>
  <c r="J30" i="26"/>
  <c r="I30" i="26"/>
  <c r="H30" i="26"/>
  <c r="G30" i="26"/>
  <c r="F30" i="26"/>
  <c r="M27" i="26"/>
  <c r="L27" i="26"/>
  <c r="K27" i="26"/>
  <c r="J27" i="26"/>
  <c r="I27" i="26"/>
  <c r="H27" i="26"/>
  <c r="G27" i="26"/>
  <c r="F27" i="26"/>
  <c r="M24" i="26"/>
  <c r="L24" i="26"/>
  <c r="K24" i="26"/>
  <c r="J24" i="26"/>
  <c r="I24" i="26"/>
  <c r="H24" i="26"/>
  <c r="G24" i="26"/>
  <c r="F24" i="26"/>
  <c r="M21" i="26"/>
  <c r="L21" i="26"/>
  <c r="K21" i="26"/>
  <c r="J21" i="26"/>
  <c r="I21" i="26"/>
  <c r="H21" i="26"/>
  <c r="G21" i="26"/>
  <c r="F21" i="26"/>
  <c r="M18" i="26"/>
  <c r="L18" i="26"/>
  <c r="K18" i="26"/>
  <c r="J18" i="26"/>
  <c r="I18" i="26"/>
  <c r="H18" i="26"/>
  <c r="G18" i="26"/>
  <c r="F18" i="26"/>
  <c r="M15" i="26"/>
  <c r="L15" i="26"/>
  <c r="K15" i="26"/>
  <c r="J15" i="26"/>
  <c r="I15" i="26"/>
  <c r="H15" i="26"/>
  <c r="G15" i="26"/>
  <c r="F15" i="26"/>
  <c r="M12" i="26"/>
  <c r="L12" i="26"/>
  <c r="K12" i="26"/>
  <c r="J12" i="26"/>
  <c r="I12" i="26"/>
  <c r="H12" i="26"/>
  <c r="G12" i="26"/>
  <c r="F12" i="26"/>
  <c r="C12" i="26"/>
  <c r="B12" i="26"/>
  <c r="A12" i="25"/>
  <c r="A12" i="24"/>
  <c r="A12" i="22"/>
  <c r="F42" i="24"/>
  <c r="G42" i="24"/>
  <c r="H42" i="24"/>
  <c r="I42" i="24"/>
  <c r="J42" i="24"/>
  <c r="K42" i="24"/>
  <c r="L42" i="24"/>
  <c r="M42" i="24"/>
  <c r="F45" i="24"/>
  <c r="G45" i="24"/>
  <c r="H45" i="24"/>
  <c r="I45" i="24"/>
  <c r="J45" i="24"/>
  <c r="K45" i="24"/>
  <c r="L45" i="24"/>
  <c r="M45" i="24"/>
  <c r="F48" i="24"/>
  <c r="G48" i="24"/>
  <c r="H48" i="24"/>
  <c r="I48" i="24"/>
  <c r="J48" i="24"/>
  <c r="K48" i="24"/>
  <c r="L48" i="24"/>
  <c r="M48" i="24"/>
  <c r="F51" i="24"/>
  <c r="G51" i="24"/>
  <c r="H51" i="24"/>
  <c r="I51" i="24"/>
  <c r="J51" i="24"/>
  <c r="K51" i="24"/>
  <c r="L51" i="24"/>
  <c r="M51" i="24"/>
  <c r="F54" i="24"/>
  <c r="G54" i="24"/>
  <c r="H54" i="24"/>
  <c r="I54" i="24"/>
  <c r="J54" i="24"/>
  <c r="K54" i="24"/>
  <c r="L54" i="24"/>
  <c r="M54" i="24"/>
  <c r="F57" i="24"/>
  <c r="G57" i="24"/>
  <c r="H57" i="24"/>
  <c r="I57" i="24"/>
  <c r="J57" i="24"/>
  <c r="K57" i="24"/>
  <c r="L57" i="24"/>
  <c r="M57" i="24"/>
  <c r="F60" i="24"/>
  <c r="G60" i="24"/>
  <c r="H60" i="24"/>
  <c r="I60" i="24"/>
  <c r="J60" i="24"/>
  <c r="K60" i="24"/>
  <c r="L60" i="24"/>
  <c r="M60" i="24"/>
  <c r="F63" i="24"/>
  <c r="G63" i="24"/>
  <c r="H63" i="24"/>
  <c r="I63" i="24"/>
  <c r="J63" i="24"/>
  <c r="K63" i="24"/>
  <c r="L63" i="24"/>
  <c r="M63" i="24"/>
  <c r="F66" i="24"/>
  <c r="G66" i="24"/>
  <c r="H66" i="24"/>
  <c r="I66" i="24"/>
  <c r="J66" i="24"/>
  <c r="K66" i="24"/>
  <c r="L66" i="24"/>
  <c r="M66" i="24"/>
  <c r="F69" i="24"/>
  <c r="G69" i="24"/>
  <c r="H69" i="24"/>
  <c r="I69" i="24"/>
  <c r="J69" i="24"/>
  <c r="K69" i="24"/>
  <c r="L69" i="24"/>
  <c r="M69" i="24"/>
  <c r="C69" i="24"/>
  <c r="B69" i="24"/>
  <c r="C66" i="24"/>
  <c r="B66" i="24"/>
  <c r="C63" i="24"/>
  <c r="B63" i="24"/>
  <c r="C60" i="24"/>
  <c r="B60" i="24"/>
  <c r="C57" i="24"/>
  <c r="B57" i="24"/>
  <c r="C54" i="24"/>
  <c r="B54" i="24"/>
  <c r="C51" i="24"/>
  <c r="B51" i="24"/>
  <c r="C48" i="24"/>
  <c r="B48" i="24"/>
  <c r="C45" i="24"/>
  <c r="B45" i="24"/>
  <c r="C42" i="24"/>
  <c r="B42" i="24"/>
  <c r="C39" i="24"/>
  <c r="B39" i="24"/>
  <c r="C36" i="24"/>
  <c r="B36" i="24"/>
  <c r="C33" i="24"/>
  <c r="B33" i="24"/>
  <c r="C30" i="24"/>
  <c r="B30" i="24"/>
  <c r="C27" i="24"/>
  <c r="B27" i="24"/>
  <c r="C24" i="24"/>
  <c r="B24" i="24"/>
  <c r="C21" i="24"/>
  <c r="B21" i="24"/>
  <c r="C18" i="24"/>
  <c r="B18" i="24"/>
  <c r="C15" i="24"/>
  <c r="B15" i="24"/>
  <c r="C12" i="24"/>
  <c r="B12" i="24"/>
  <c r="M69" i="25" l="1"/>
  <c r="L69" i="25"/>
  <c r="K69" i="25"/>
  <c r="J69" i="25"/>
  <c r="I69" i="25"/>
  <c r="H69" i="25"/>
  <c r="G69" i="25"/>
  <c r="F69" i="25"/>
  <c r="C69" i="25"/>
  <c r="B69" i="25"/>
  <c r="M66" i="25"/>
  <c r="L66" i="25"/>
  <c r="K66" i="25"/>
  <c r="J66" i="25"/>
  <c r="I66" i="25"/>
  <c r="H66" i="25"/>
  <c r="G66" i="25"/>
  <c r="F66" i="25"/>
  <c r="C66" i="25"/>
  <c r="B66" i="25"/>
  <c r="M63" i="25"/>
  <c r="L63" i="25"/>
  <c r="K63" i="25"/>
  <c r="J63" i="25"/>
  <c r="I63" i="25"/>
  <c r="H63" i="25"/>
  <c r="G63" i="25"/>
  <c r="F63" i="25"/>
  <c r="C63" i="25"/>
  <c r="B63" i="25"/>
  <c r="M60" i="25"/>
  <c r="L60" i="25"/>
  <c r="K60" i="25"/>
  <c r="J60" i="25"/>
  <c r="I60" i="25"/>
  <c r="H60" i="25"/>
  <c r="G60" i="25"/>
  <c r="F60" i="25"/>
  <c r="C60" i="25"/>
  <c r="B60" i="25"/>
  <c r="M57" i="25"/>
  <c r="L57" i="25"/>
  <c r="K57" i="25"/>
  <c r="J57" i="25"/>
  <c r="I57" i="25"/>
  <c r="H57" i="25"/>
  <c r="G57" i="25"/>
  <c r="F57" i="25"/>
  <c r="C57" i="25"/>
  <c r="B57" i="25"/>
  <c r="M54" i="25"/>
  <c r="L54" i="25"/>
  <c r="K54" i="25"/>
  <c r="J54" i="25"/>
  <c r="I54" i="25"/>
  <c r="H54" i="25"/>
  <c r="G54" i="25"/>
  <c r="F54" i="25"/>
  <c r="C54" i="25"/>
  <c r="B54" i="25"/>
  <c r="M51" i="25"/>
  <c r="L51" i="25"/>
  <c r="K51" i="25"/>
  <c r="J51" i="25"/>
  <c r="I51" i="25"/>
  <c r="H51" i="25"/>
  <c r="G51" i="25"/>
  <c r="F51" i="25"/>
  <c r="C51" i="25"/>
  <c r="B51" i="25"/>
  <c r="M48" i="25"/>
  <c r="L48" i="25"/>
  <c r="K48" i="25"/>
  <c r="J48" i="25"/>
  <c r="I48" i="25"/>
  <c r="H48" i="25"/>
  <c r="G48" i="25"/>
  <c r="F48" i="25"/>
  <c r="C48" i="25"/>
  <c r="B48" i="25"/>
  <c r="M45" i="25"/>
  <c r="L45" i="25"/>
  <c r="K45" i="25"/>
  <c r="J45" i="25"/>
  <c r="I45" i="25"/>
  <c r="H45" i="25"/>
  <c r="G45" i="25"/>
  <c r="F45" i="25"/>
  <c r="C45" i="25"/>
  <c r="B45" i="25"/>
  <c r="M42" i="25"/>
  <c r="L42" i="25"/>
  <c r="K42" i="25"/>
  <c r="J42" i="25"/>
  <c r="I42" i="25"/>
  <c r="H42" i="25"/>
  <c r="G42" i="25"/>
  <c r="F42" i="25"/>
  <c r="C42" i="25"/>
  <c r="B42" i="25"/>
  <c r="M39" i="25"/>
  <c r="L39" i="25"/>
  <c r="K39" i="25"/>
  <c r="J39" i="25"/>
  <c r="I39" i="25"/>
  <c r="H39" i="25"/>
  <c r="G39" i="25"/>
  <c r="F39" i="25"/>
  <c r="C39" i="25"/>
  <c r="B39" i="25"/>
  <c r="M36" i="25"/>
  <c r="L36" i="25"/>
  <c r="K36" i="25"/>
  <c r="J36" i="25"/>
  <c r="I36" i="25"/>
  <c r="H36" i="25"/>
  <c r="G36" i="25"/>
  <c r="F36" i="25"/>
  <c r="C36" i="25"/>
  <c r="B36" i="25"/>
  <c r="M33" i="25"/>
  <c r="L33" i="25"/>
  <c r="K33" i="25"/>
  <c r="J33" i="25"/>
  <c r="I33" i="25"/>
  <c r="H33" i="25"/>
  <c r="G33" i="25"/>
  <c r="F33" i="25"/>
  <c r="C33" i="25"/>
  <c r="B33" i="25"/>
  <c r="M30" i="25"/>
  <c r="L30" i="25"/>
  <c r="K30" i="25"/>
  <c r="J30" i="25"/>
  <c r="I30" i="25"/>
  <c r="H30" i="25"/>
  <c r="G30" i="25"/>
  <c r="F30" i="25"/>
  <c r="C30" i="25"/>
  <c r="B30" i="25"/>
  <c r="M27" i="25"/>
  <c r="L27" i="25"/>
  <c r="K27" i="25"/>
  <c r="J27" i="25"/>
  <c r="I27" i="25"/>
  <c r="H27" i="25"/>
  <c r="G27" i="25"/>
  <c r="F27" i="25"/>
  <c r="C27" i="25"/>
  <c r="B27" i="25"/>
  <c r="M24" i="25"/>
  <c r="L24" i="25"/>
  <c r="K24" i="25"/>
  <c r="J24" i="25"/>
  <c r="I24" i="25"/>
  <c r="H24" i="25"/>
  <c r="G24" i="25"/>
  <c r="F24" i="25"/>
  <c r="C24" i="25"/>
  <c r="B24" i="25"/>
  <c r="M21" i="25"/>
  <c r="L21" i="25"/>
  <c r="K21" i="25"/>
  <c r="J21" i="25"/>
  <c r="I21" i="25"/>
  <c r="H21" i="25"/>
  <c r="G21" i="25"/>
  <c r="F21" i="25"/>
  <c r="C21" i="25"/>
  <c r="B21" i="25"/>
  <c r="M18" i="25"/>
  <c r="L18" i="25"/>
  <c r="K18" i="25"/>
  <c r="J18" i="25"/>
  <c r="I18" i="25"/>
  <c r="H18" i="25"/>
  <c r="G18" i="25"/>
  <c r="F18" i="25"/>
  <c r="C18" i="25"/>
  <c r="B18" i="25"/>
  <c r="M15" i="25"/>
  <c r="L15" i="25"/>
  <c r="K15" i="25"/>
  <c r="J15" i="25"/>
  <c r="I15" i="25"/>
  <c r="H15" i="25"/>
  <c r="G15" i="25"/>
  <c r="F15" i="25"/>
  <c r="C15" i="25"/>
  <c r="B15" i="25"/>
  <c r="M12" i="25"/>
  <c r="L12" i="25"/>
  <c r="K12" i="25"/>
  <c r="J12" i="25"/>
  <c r="I12" i="25"/>
  <c r="H12" i="25"/>
  <c r="G12" i="25"/>
  <c r="F12" i="25"/>
  <c r="C12" i="25"/>
  <c r="B12" i="25"/>
  <c r="C69" i="23"/>
  <c r="C66" i="23"/>
  <c r="C63" i="23"/>
  <c r="C60" i="23"/>
  <c r="C57" i="23"/>
  <c r="C54" i="23"/>
  <c r="C51" i="23"/>
  <c r="C48" i="23"/>
  <c r="C45" i="23"/>
  <c r="C42" i="23"/>
  <c r="B39" i="23"/>
  <c r="B42" i="23"/>
  <c r="B45" i="23"/>
  <c r="B48" i="23"/>
  <c r="B51" i="23"/>
  <c r="B54" i="23"/>
  <c r="B57" i="23"/>
  <c r="B60" i="23"/>
  <c r="B63" i="23"/>
  <c r="B66" i="23"/>
  <c r="B69" i="23"/>
  <c r="B36" i="23"/>
  <c r="B33" i="23"/>
  <c r="B30" i="23"/>
  <c r="B27" i="23"/>
  <c r="B24" i="23"/>
  <c r="F42" i="23"/>
  <c r="G42" i="23"/>
  <c r="H42" i="23"/>
  <c r="I42" i="23"/>
  <c r="J42" i="23"/>
  <c r="K42" i="23"/>
  <c r="L42" i="23"/>
  <c r="M42" i="23"/>
  <c r="F45" i="23"/>
  <c r="G45" i="23"/>
  <c r="H45" i="23"/>
  <c r="I45" i="23"/>
  <c r="J45" i="23"/>
  <c r="K45" i="23"/>
  <c r="L45" i="23"/>
  <c r="M45" i="23"/>
  <c r="F48" i="23"/>
  <c r="G48" i="23"/>
  <c r="H48" i="23"/>
  <c r="I48" i="23"/>
  <c r="J48" i="23"/>
  <c r="K48" i="23"/>
  <c r="L48" i="23"/>
  <c r="M48" i="23"/>
  <c r="F51" i="23"/>
  <c r="G51" i="23"/>
  <c r="H51" i="23"/>
  <c r="I51" i="23"/>
  <c r="J51" i="23"/>
  <c r="K51" i="23"/>
  <c r="L51" i="23"/>
  <c r="M51" i="23"/>
  <c r="F54" i="23"/>
  <c r="G54" i="23"/>
  <c r="H54" i="23"/>
  <c r="I54" i="23"/>
  <c r="J54" i="23"/>
  <c r="K54" i="23"/>
  <c r="L54" i="23"/>
  <c r="M54" i="23"/>
  <c r="F57" i="23"/>
  <c r="G57" i="23"/>
  <c r="H57" i="23"/>
  <c r="I57" i="23"/>
  <c r="J57" i="23"/>
  <c r="K57" i="23"/>
  <c r="L57" i="23"/>
  <c r="M57" i="23"/>
  <c r="F60" i="23"/>
  <c r="G60" i="23"/>
  <c r="H60" i="23"/>
  <c r="I60" i="23"/>
  <c r="J60" i="23"/>
  <c r="K60" i="23"/>
  <c r="L60" i="23"/>
  <c r="M60" i="23"/>
  <c r="F63" i="23"/>
  <c r="G63" i="23"/>
  <c r="H63" i="23"/>
  <c r="I63" i="23"/>
  <c r="J63" i="23"/>
  <c r="K63" i="23"/>
  <c r="L63" i="23"/>
  <c r="M63" i="23"/>
  <c r="F66" i="23"/>
  <c r="G66" i="23"/>
  <c r="H66" i="23"/>
  <c r="I66" i="23"/>
  <c r="J66" i="23"/>
  <c r="K66" i="23"/>
  <c r="L66" i="23"/>
  <c r="M66" i="23"/>
  <c r="F69" i="23"/>
  <c r="G69" i="23"/>
  <c r="H69" i="23"/>
  <c r="I69" i="23"/>
  <c r="J69" i="23"/>
  <c r="K69" i="23"/>
  <c r="L69" i="23"/>
  <c r="M69" i="23"/>
  <c r="B21" i="23"/>
  <c r="B18" i="23"/>
  <c r="B15" i="23"/>
  <c r="C12" i="23"/>
  <c r="B12" i="23"/>
  <c r="C69" i="22"/>
  <c r="B69" i="22"/>
  <c r="C66" i="22"/>
  <c r="B66" i="22"/>
  <c r="C63" i="22"/>
  <c r="B63" i="22"/>
  <c r="C60" i="22"/>
  <c r="B60" i="22"/>
  <c r="C57" i="22"/>
  <c r="B57" i="22"/>
  <c r="C54" i="22"/>
  <c r="B54" i="22"/>
  <c r="C51" i="22"/>
  <c r="B51" i="22"/>
  <c r="C48" i="22"/>
  <c r="B48" i="22"/>
  <c r="C45" i="22"/>
  <c r="B45" i="22"/>
  <c r="B42" i="22"/>
  <c r="C42" i="22"/>
  <c r="B39" i="22"/>
  <c r="B36" i="22"/>
  <c r="B33" i="22"/>
  <c r="B30" i="22"/>
  <c r="B27" i="22"/>
  <c r="B24" i="22"/>
  <c r="B21" i="22"/>
  <c r="B18" i="22"/>
  <c r="B15" i="22"/>
  <c r="B12" i="22"/>
  <c r="M42" i="22" l="1"/>
  <c r="M45" i="22"/>
  <c r="M48" i="22"/>
  <c r="M51" i="22"/>
  <c r="M54" i="22"/>
  <c r="M57" i="22"/>
  <c r="M60" i="22"/>
  <c r="M63" i="22"/>
  <c r="M66" i="22"/>
  <c r="M69" i="22"/>
  <c r="L42" i="22"/>
  <c r="L45" i="22"/>
  <c r="L48" i="22"/>
  <c r="L51" i="22"/>
  <c r="L54" i="22"/>
  <c r="L57" i="22"/>
  <c r="L60" i="22"/>
  <c r="L63" i="22"/>
  <c r="L66" i="22"/>
  <c r="L69" i="22"/>
  <c r="K42" i="22"/>
  <c r="K45" i="22"/>
  <c r="K48" i="22"/>
  <c r="K51" i="22"/>
  <c r="K54" i="22"/>
  <c r="K57" i="22"/>
  <c r="K60" i="22"/>
  <c r="K63" i="22"/>
  <c r="K66" i="22"/>
  <c r="K69" i="22"/>
  <c r="J42" i="22"/>
  <c r="J45" i="22"/>
  <c r="J48" i="22"/>
  <c r="J51" i="22"/>
  <c r="J54" i="22"/>
  <c r="J57" i="22"/>
  <c r="J60" i="22"/>
  <c r="J63" i="22"/>
  <c r="J66" i="22"/>
  <c r="J69" i="22"/>
  <c r="I42" i="22"/>
  <c r="I45" i="22"/>
  <c r="I48" i="22"/>
  <c r="I51" i="22"/>
  <c r="I54" i="22"/>
  <c r="I57" i="22"/>
  <c r="I60" i="22"/>
  <c r="I63" i="22"/>
  <c r="I66" i="22"/>
  <c r="I69" i="22"/>
  <c r="H42" i="22"/>
  <c r="H45" i="22"/>
  <c r="H48" i="22"/>
  <c r="H51" i="22"/>
  <c r="H54" i="22"/>
  <c r="H57" i="22"/>
  <c r="H60" i="22"/>
  <c r="H63" i="22"/>
  <c r="H66" i="22"/>
  <c r="H69" i="22"/>
  <c r="G42" i="22"/>
  <c r="G45" i="22"/>
  <c r="G48" i="22"/>
  <c r="G51" i="22"/>
  <c r="G54" i="22"/>
  <c r="G57" i="22"/>
  <c r="G60" i="22"/>
  <c r="G63" i="22"/>
  <c r="G66" i="22"/>
  <c r="G69" i="22"/>
  <c r="F60" i="22"/>
  <c r="F63" i="22"/>
  <c r="F66" i="22"/>
  <c r="F69" i="22"/>
  <c r="F42" i="22"/>
  <c r="F45" i="22"/>
  <c r="F48" i="22"/>
  <c r="F51" i="22"/>
  <c r="F54" i="22"/>
  <c r="F57" i="22"/>
  <c r="AB14" i="1" l="1"/>
  <c r="P289" i="1" l="1"/>
  <c r="Q289" i="1" s="1"/>
  <c r="Y289" i="1"/>
  <c r="AB289" i="1"/>
  <c r="Y290" i="1"/>
  <c r="AB290" i="1"/>
  <c r="Y291" i="1"/>
  <c r="AB291" i="1"/>
  <c r="Y292" i="1"/>
  <c r="AB292" i="1"/>
  <c r="Y293" i="1"/>
  <c r="AB293" i="1"/>
  <c r="Y294" i="1"/>
  <c r="AB294" i="1"/>
  <c r="P295" i="1"/>
  <c r="Y295" i="1"/>
  <c r="AB295" i="1"/>
  <c r="Y296" i="1"/>
  <c r="AB296" i="1"/>
  <c r="Y297" i="1"/>
  <c r="AB297" i="1"/>
  <c r="Y298" i="1"/>
  <c r="AB298" i="1"/>
  <c r="Y299" i="1"/>
  <c r="AB299" i="1"/>
  <c r="Y300" i="1"/>
  <c r="AB300" i="1"/>
  <c r="P301" i="1"/>
  <c r="Q301" i="1" s="1"/>
  <c r="Y301" i="1"/>
  <c r="AB301" i="1"/>
  <c r="Y302" i="1"/>
  <c r="AB302" i="1"/>
  <c r="Y303" i="1"/>
  <c r="AB303" i="1"/>
  <c r="Y304" i="1"/>
  <c r="AB304" i="1"/>
  <c r="Y305" i="1"/>
  <c r="AB305" i="1"/>
  <c r="Y306" i="1"/>
  <c r="AB306" i="1"/>
  <c r="P307" i="1"/>
  <c r="Q307" i="1" s="1"/>
  <c r="Y307" i="1"/>
  <c r="AB307" i="1"/>
  <c r="Y308" i="1"/>
  <c r="AB308" i="1"/>
  <c r="Y309" i="1"/>
  <c r="AB309" i="1"/>
  <c r="Y310" i="1"/>
  <c r="AB310" i="1"/>
  <c r="Y311" i="1"/>
  <c r="AB311" i="1"/>
  <c r="Y312" i="1"/>
  <c r="AB312" i="1"/>
  <c r="P313" i="1"/>
  <c r="Q313" i="1" s="1"/>
  <c r="Y313" i="1"/>
  <c r="AB313" i="1"/>
  <c r="Y314" i="1"/>
  <c r="AB314" i="1"/>
  <c r="Y315" i="1"/>
  <c r="AB315" i="1"/>
  <c r="Y316" i="1"/>
  <c r="AB316" i="1"/>
  <c r="Y317" i="1"/>
  <c r="AB317" i="1"/>
  <c r="Y318" i="1"/>
  <c r="AB318" i="1"/>
  <c r="P319" i="1"/>
  <c r="Q319" i="1" s="1"/>
  <c r="Y319" i="1"/>
  <c r="AB319" i="1"/>
  <c r="Y320" i="1"/>
  <c r="AB320" i="1"/>
  <c r="Y321" i="1"/>
  <c r="AB321" i="1"/>
  <c r="Y322" i="1"/>
  <c r="AB322" i="1"/>
  <c r="Y323" i="1"/>
  <c r="AB323" i="1"/>
  <c r="Y324" i="1"/>
  <c r="AB324" i="1"/>
  <c r="P325" i="1"/>
  <c r="Q325" i="1" s="1"/>
  <c r="Y325" i="1"/>
  <c r="AB325" i="1"/>
  <c r="Y326" i="1"/>
  <c r="AB326" i="1"/>
  <c r="Y327" i="1"/>
  <c r="AB327" i="1"/>
  <c r="Y328" i="1"/>
  <c r="AB328" i="1"/>
  <c r="Y329" i="1"/>
  <c r="AB329" i="1"/>
  <c r="Y330" i="1"/>
  <c r="AB330" i="1"/>
  <c r="P331" i="1"/>
  <c r="Y331" i="1"/>
  <c r="AB331" i="1"/>
  <c r="Y332" i="1"/>
  <c r="AB332" i="1"/>
  <c r="Y333" i="1"/>
  <c r="AB333" i="1"/>
  <c r="Y334" i="1"/>
  <c r="AB334" i="1"/>
  <c r="Y335" i="1"/>
  <c r="AB335" i="1"/>
  <c r="Y336" i="1"/>
  <c r="AB336" i="1"/>
  <c r="P337" i="1"/>
  <c r="Q337" i="1" s="1"/>
  <c r="Y337" i="1"/>
  <c r="AB337" i="1"/>
  <c r="Y338" i="1"/>
  <c r="AB338" i="1"/>
  <c r="Y339" i="1"/>
  <c r="AB339" i="1"/>
  <c r="Y340" i="1"/>
  <c r="AB340" i="1"/>
  <c r="Y341" i="1"/>
  <c r="AB341" i="1"/>
  <c r="Y342" i="1"/>
  <c r="AB342" i="1"/>
  <c r="P343" i="1"/>
  <c r="Q343" i="1" s="1"/>
  <c r="Y343" i="1"/>
  <c r="AB343" i="1"/>
  <c r="Y344" i="1"/>
  <c r="AB344" i="1"/>
  <c r="Y345" i="1"/>
  <c r="AB345" i="1"/>
  <c r="Y346" i="1"/>
  <c r="AB346" i="1"/>
  <c r="Y347" i="1"/>
  <c r="AB347" i="1"/>
  <c r="Y348" i="1"/>
  <c r="AB348" i="1"/>
  <c r="P349" i="1"/>
  <c r="Q349" i="1" s="1"/>
  <c r="Y349" i="1"/>
  <c r="AB349" i="1"/>
  <c r="Y350" i="1"/>
  <c r="AB350" i="1"/>
  <c r="Y351" i="1"/>
  <c r="AB351" i="1"/>
  <c r="Y352" i="1"/>
  <c r="AB352" i="1"/>
  <c r="Y353" i="1"/>
  <c r="AB353" i="1"/>
  <c r="Y354" i="1"/>
  <c r="AB354" i="1"/>
  <c r="P355" i="1"/>
  <c r="Q355" i="1" s="1"/>
  <c r="Y355" i="1"/>
  <c r="AB355" i="1"/>
  <c r="Y356" i="1"/>
  <c r="AB356" i="1"/>
  <c r="Y357" i="1"/>
  <c r="AB357" i="1"/>
  <c r="Y358" i="1"/>
  <c r="AB358" i="1"/>
  <c r="Y359" i="1"/>
  <c r="AB359" i="1"/>
  <c r="Y360" i="1"/>
  <c r="AB360" i="1"/>
  <c r="P367" i="1"/>
  <c r="Y367" i="1"/>
  <c r="AB367" i="1"/>
  <c r="Y368" i="1"/>
  <c r="AB368" i="1"/>
  <c r="Y369" i="1"/>
  <c r="AB369" i="1"/>
  <c r="Y370" i="1"/>
  <c r="AB370" i="1"/>
  <c r="Y371" i="1"/>
  <c r="AB371" i="1"/>
  <c r="Y372" i="1"/>
  <c r="AB372" i="1"/>
  <c r="P373" i="1"/>
  <c r="Q373" i="1" s="1"/>
  <c r="Y373" i="1"/>
  <c r="AB373" i="1"/>
  <c r="Y374" i="1"/>
  <c r="AB374" i="1"/>
  <c r="Y375" i="1"/>
  <c r="AB375" i="1"/>
  <c r="Y376" i="1"/>
  <c r="AB376" i="1"/>
  <c r="Y377" i="1"/>
  <c r="AB377" i="1"/>
  <c r="Y378" i="1"/>
  <c r="AB378" i="1"/>
  <c r="P379" i="1"/>
  <c r="Q379" i="1" s="1"/>
  <c r="Y379" i="1"/>
  <c r="AB379" i="1"/>
  <c r="Y380" i="1"/>
  <c r="AB380" i="1"/>
  <c r="Y381" i="1"/>
  <c r="AB381" i="1"/>
  <c r="Y382" i="1"/>
  <c r="AB382" i="1"/>
  <c r="Y383" i="1"/>
  <c r="AB383" i="1"/>
  <c r="Y384" i="1"/>
  <c r="AB384" i="1"/>
  <c r="P385" i="1"/>
  <c r="Q385" i="1" s="1"/>
  <c r="Y385" i="1"/>
  <c r="AB385" i="1"/>
  <c r="Y386" i="1"/>
  <c r="AB386" i="1"/>
  <c r="Y387" i="1"/>
  <c r="AB387" i="1"/>
  <c r="Y388" i="1"/>
  <c r="AB388" i="1"/>
  <c r="Y389" i="1"/>
  <c r="AB389" i="1"/>
  <c r="Y390" i="1"/>
  <c r="AB390" i="1"/>
  <c r="P391" i="1"/>
  <c r="Y391" i="1"/>
  <c r="AB391" i="1"/>
  <c r="Y392" i="1"/>
  <c r="AB392" i="1"/>
  <c r="Y393" i="1"/>
  <c r="AB393" i="1"/>
  <c r="Y394" i="1"/>
  <c r="AB394" i="1"/>
  <c r="Y395" i="1"/>
  <c r="AB395" i="1"/>
  <c r="Y396" i="1"/>
  <c r="AB396" i="1"/>
  <c r="P397" i="1"/>
  <c r="Q397" i="1" s="1"/>
  <c r="Y397" i="1"/>
  <c r="AB397" i="1"/>
  <c r="Y398" i="1"/>
  <c r="AB398" i="1"/>
  <c r="Y399" i="1"/>
  <c r="AB399" i="1"/>
  <c r="Y400" i="1"/>
  <c r="AB400" i="1"/>
  <c r="Y401" i="1"/>
  <c r="AB401" i="1"/>
  <c r="Y402" i="1"/>
  <c r="AB402" i="1"/>
  <c r="P403" i="1"/>
  <c r="Q403" i="1" s="1"/>
  <c r="Y403" i="1"/>
  <c r="AB403" i="1"/>
  <c r="Y404" i="1"/>
  <c r="AB404" i="1"/>
  <c r="Y405" i="1"/>
  <c r="AB405" i="1"/>
  <c r="Y406" i="1"/>
  <c r="AB406" i="1"/>
  <c r="Y407" i="1"/>
  <c r="AB407" i="1"/>
  <c r="Y408" i="1"/>
  <c r="AB408" i="1"/>
  <c r="P409" i="1"/>
  <c r="Q409" i="1" s="1"/>
  <c r="Y409" i="1"/>
  <c r="AB409" i="1"/>
  <c r="Y410" i="1"/>
  <c r="AB410" i="1"/>
  <c r="Y411" i="1"/>
  <c r="AB411" i="1"/>
  <c r="Y412" i="1"/>
  <c r="AB412" i="1"/>
  <c r="Y413" i="1"/>
  <c r="AB413" i="1"/>
  <c r="Y414" i="1"/>
  <c r="AB414" i="1"/>
  <c r="P415" i="1"/>
  <c r="Q415" i="1" s="1"/>
  <c r="Y415" i="1"/>
  <c r="AB415" i="1"/>
  <c r="Y416" i="1"/>
  <c r="AB416" i="1"/>
  <c r="Y417" i="1"/>
  <c r="AB417" i="1"/>
  <c r="Y418" i="1"/>
  <c r="AB418" i="1"/>
  <c r="Y419" i="1"/>
  <c r="AB419" i="1"/>
  <c r="Y420" i="1"/>
  <c r="AB420" i="1"/>
  <c r="P421" i="1"/>
  <c r="Q421" i="1" s="1"/>
  <c r="Y421" i="1"/>
  <c r="AB421" i="1"/>
  <c r="Y422" i="1"/>
  <c r="AB422" i="1"/>
  <c r="Y423" i="1"/>
  <c r="AB423" i="1"/>
  <c r="Y424" i="1"/>
  <c r="AB424" i="1"/>
  <c r="Y425" i="1"/>
  <c r="AB425" i="1"/>
  <c r="Y426" i="1"/>
  <c r="AB426" i="1"/>
  <c r="P427" i="1"/>
  <c r="Y427" i="1"/>
  <c r="AB427" i="1"/>
  <c r="Y428" i="1"/>
  <c r="AB428" i="1"/>
  <c r="Y429" i="1"/>
  <c r="AB429" i="1"/>
  <c r="Y430" i="1"/>
  <c r="AB430" i="1"/>
  <c r="Y431" i="1"/>
  <c r="AB431" i="1"/>
  <c r="Y432" i="1"/>
  <c r="AB432" i="1"/>
  <c r="P433" i="1"/>
  <c r="Q433" i="1" s="1"/>
  <c r="Y433" i="1"/>
  <c r="AB433" i="1"/>
  <c r="Y434" i="1"/>
  <c r="AB434" i="1"/>
  <c r="Y435" i="1"/>
  <c r="AB435" i="1"/>
  <c r="Y436" i="1"/>
  <c r="AB436" i="1"/>
  <c r="Y437" i="1"/>
  <c r="AB437" i="1"/>
  <c r="Y438" i="1"/>
  <c r="AB438" i="1"/>
  <c r="P439" i="1"/>
  <c r="Q439" i="1" s="1"/>
  <c r="Y439" i="1"/>
  <c r="AB439" i="1"/>
  <c r="Y440" i="1"/>
  <c r="AB440" i="1"/>
  <c r="Y441" i="1"/>
  <c r="AB441" i="1"/>
  <c r="Y442" i="1"/>
  <c r="AB442" i="1"/>
  <c r="Y443" i="1"/>
  <c r="AB443" i="1"/>
  <c r="Y444" i="1"/>
  <c r="AB444" i="1"/>
  <c r="P445" i="1"/>
  <c r="Q445" i="1" s="1"/>
  <c r="Y445" i="1"/>
  <c r="AB445" i="1"/>
  <c r="Y446" i="1"/>
  <c r="AB446" i="1"/>
  <c r="Y447" i="1"/>
  <c r="AB447" i="1"/>
  <c r="Y448" i="1"/>
  <c r="AB448" i="1"/>
  <c r="Y449" i="1"/>
  <c r="AB449" i="1"/>
  <c r="Y450" i="1"/>
  <c r="AB450" i="1"/>
  <c r="P451" i="1"/>
  <c r="Y451" i="1"/>
  <c r="AB451" i="1"/>
  <c r="Y452" i="1"/>
  <c r="AB452" i="1"/>
  <c r="Y453" i="1"/>
  <c r="AB453" i="1"/>
  <c r="Y454" i="1"/>
  <c r="AB454" i="1"/>
  <c r="Y455" i="1"/>
  <c r="AB455" i="1"/>
  <c r="Y456" i="1"/>
  <c r="AB456" i="1"/>
  <c r="P457" i="1"/>
  <c r="Q457" i="1" s="1"/>
  <c r="Y457" i="1"/>
  <c r="AB457" i="1"/>
  <c r="Y458" i="1"/>
  <c r="AB458" i="1"/>
  <c r="Y459" i="1"/>
  <c r="AB459" i="1"/>
  <c r="Y460" i="1"/>
  <c r="AB460" i="1"/>
  <c r="Y461" i="1"/>
  <c r="AB461" i="1"/>
  <c r="Y462" i="1"/>
  <c r="AB462" i="1"/>
  <c r="P463" i="1"/>
  <c r="Q463" i="1" s="1"/>
  <c r="Y463" i="1"/>
  <c r="AB463" i="1"/>
  <c r="Y464" i="1"/>
  <c r="AB464" i="1"/>
  <c r="Y465" i="1"/>
  <c r="AB465" i="1"/>
  <c r="Y466" i="1"/>
  <c r="AB466" i="1"/>
  <c r="Y467" i="1"/>
  <c r="AB467" i="1"/>
  <c r="Y468" i="1"/>
  <c r="AB468" i="1"/>
  <c r="P469" i="1"/>
  <c r="Q469" i="1" s="1"/>
  <c r="Y469" i="1"/>
  <c r="AB469" i="1"/>
  <c r="Y470" i="1"/>
  <c r="AB470" i="1"/>
  <c r="Y471" i="1"/>
  <c r="AB471" i="1"/>
  <c r="Y472" i="1"/>
  <c r="AB472" i="1"/>
  <c r="Y473" i="1"/>
  <c r="AB473" i="1"/>
  <c r="Y474" i="1"/>
  <c r="AB474" i="1"/>
  <c r="P475" i="1"/>
  <c r="Q475" i="1" s="1"/>
  <c r="Y475" i="1"/>
  <c r="AB475" i="1"/>
  <c r="Y476" i="1"/>
  <c r="AB476" i="1"/>
  <c r="Y477" i="1"/>
  <c r="AB477" i="1"/>
  <c r="Y478" i="1"/>
  <c r="AB478" i="1"/>
  <c r="Y479" i="1"/>
  <c r="AB479" i="1"/>
  <c r="Y480" i="1"/>
  <c r="AB480" i="1"/>
  <c r="P481" i="1"/>
  <c r="Q481" i="1" s="1"/>
  <c r="Y481" i="1"/>
  <c r="AB481" i="1"/>
  <c r="Y482" i="1"/>
  <c r="AB482" i="1"/>
  <c r="Y483" i="1"/>
  <c r="AB483" i="1"/>
  <c r="Y484" i="1"/>
  <c r="AB484" i="1"/>
  <c r="Y485" i="1"/>
  <c r="AB485" i="1"/>
  <c r="Y486" i="1"/>
  <c r="AB486" i="1"/>
  <c r="P487" i="1"/>
  <c r="Q487" i="1" s="1"/>
  <c r="Y487" i="1"/>
  <c r="AB487" i="1"/>
  <c r="Y488" i="1"/>
  <c r="AB488" i="1"/>
  <c r="Y489" i="1"/>
  <c r="AB489" i="1"/>
  <c r="Y490" i="1"/>
  <c r="AB490" i="1"/>
  <c r="Y491" i="1"/>
  <c r="AB491" i="1"/>
  <c r="Y492" i="1"/>
  <c r="AB492" i="1"/>
  <c r="P493" i="1"/>
  <c r="Y493" i="1"/>
  <c r="AB493" i="1"/>
  <c r="Y494" i="1"/>
  <c r="AB494" i="1"/>
  <c r="Y495" i="1"/>
  <c r="AB495" i="1"/>
  <c r="Y496" i="1"/>
  <c r="AB496" i="1"/>
  <c r="Y497" i="1"/>
  <c r="AB497" i="1"/>
  <c r="Y498" i="1"/>
  <c r="AB498" i="1"/>
  <c r="P499" i="1"/>
  <c r="Q499" i="1" s="1"/>
  <c r="Y499" i="1"/>
  <c r="AB499" i="1"/>
  <c r="Y500" i="1"/>
  <c r="AB500" i="1"/>
  <c r="Y501" i="1"/>
  <c r="AB501" i="1"/>
  <c r="Y502" i="1"/>
  <c r="AB502" i="1"/>
  <c r="Y503" i="1"/>
  <c r="AB503" i="1"/>
  <c r="Y504" i="1"/>
  <c r="AB504" i="1"/>
  <c r="P505" i="1"/>
  <c r="Q505" i="1" s="1"/>
  <c r="Y505" i="1"/>
  <c r="AF505" i="1" s="1"/>
  <c r="AG505" i="1" s="1"/>
  <c r="AB505" i="1"/>
  <c r="Y506" i="1"/>
  <c r="AB506" i="1"/>
  <c r="Y507" i="1"/>
  <c r="AB507" i="1"/>
  <c r="Y508" i="1"/>
  <c r="AB508" i="1"/>
  <c r="Y509" i="1"/>
  <c r="AB509" i="1"/>
  <c r="Y510" i="1"/>
  <c r="AB510" i="1"/>
  <c r="P511" i="1"/>
  <c r="Q511" i="1" s="1"/>
  <c r="Y511" i="1"/>
  <c r="AB511" i="1"/>
  <c r="Y512" i="1"/>
  <c r="AB512" i="1"/>
  <c r="Y513" i="1"/>
  <c r="AB513" i="1"/>
  <c r="Y514" i="1"/>
  <c r="AB514" i="1"/>
  <c r="Y515" i="1"/>
  <c r="AB515" i="1"/>
  <c r="Y516" i="1"/>
  <c r="AB516" i="1"/>
  <c r="P517" i="1"/>
  <c r="Q517" i="1" s="1"/>
  <c r="Y517" i="1"/>
  <c r="AB517" i="1"/>
  <c r="Y518" i="1"/>
  <c r="AB518" i="1"/>
  <c r="Y519" i="1"/>
  <c r="AB519" i="1"/>
  <c r="Y520" i="1"/>
  <c r="AB520" i="1"/>
  <c r="Y521" i="1"/>
  <c r="AB521" i="1"/>
  <c r="Y522" i="1"/>
  <c r="AB522" i="1"/>
  <c r="P523" i="1"/>
  <c r="Q523" i="1" s="1"/>
  <c r="Y523" i="1"/>
  <c r="AB523" i="1"/>
  <c r="Y524" i="1"/>
  <c r="AB524" i="1"/>
  <c r="Y525" i="1"/>
  <c r="AB525" i="1"/>
  <c r="Y526" i="1"/>
  <c r="AB526" i="1"/>
  <c r="Y527" i="1"/>
  <c r="AB527" i="1"/>
  <c r="Y528" i="1"/>
  <c r="AB528" i="1"/>
  <c r="P529" i="1"/>
  <c r="Q529" i="1" s="1"/>
  <c r="Y529" i="1"/>
  <c r="AB529" i="1"/>
  <c r="Y530" i="1"/>
  <c r="AB530" i="1"/>
  <c r="Y531" i="1"/>
  <c r="AB531" i="1"/>
  <c r="Y532" i="1"/>
  <c r="AB532" i="1"/>
  <c r="Y533" i="1"/>
  <c r="AB533" i="1"/>
  <c r="Y534" i="1"/>
  <c r="AB534" i="1"/>
  <c r="P535" i="1"/>
  <c r="Q535" i="1" s="1"/>
  <c r="Y535" i="1"/>
  <c r="AB535" i="1"/>
  <c r="Y536" i="1"/>
  <c r="AB536" i="1"/>
  <c r="Y537" i="1"/>
  <c r="AB537" i="1"/>
  <c r="Y538" i="1"/>
  <c r="AB538" i="1"/>
  <c r="Y539" i="1"/>
  <c r="AB539" i="1"/>
  <c r="Y540" i="1"/>
  <c r="AB540" i="1"/>
  <c r="P541" i="1"/>
  <c r="Q541" i="1" s="1"/>
  <c r="Y541" i="1"/>
  <c r="AB541" i="1"/>
  <c r="Y542" i="1"/>
  <c r="AB542" i="1"/>
  <c r="Y543" i="1"/>
  <c r="AB543" i="1"/>
  <c r="Y544" i="1"/>
  <c r="AB544" i="1"/>
  <c r="Y545" i="1"/>
  <c r="AB545" i="1"/>
  <c r="Y546" i="1"/>
  <c r="AB546" i="1"/>
  <c r="P547" i="1"/>
  <c r="Q547" i="1" s="1"/>
  <c r="Y547" i="1"/>
  <c r="AB547" i="1"/>
  <c r="Y548" i="1"/>
  <c r="AB548" i="1"/>
  <c r="Y549" i="1"/>
  <c r="AB549" i="1"/>
  <c r="Y550" i="1"/>
  <c r="AB550" i="1"/>
  <c r="Y551" i="1"/>
  <c r="AB551" i="1"/>
  <c r="Y552" i="1"/>
  <c r="AB552" i="1"/>
  <c r="P241" i="1"/>
  <c r="Q241" i="1" s="1"/>
  <c r="Y241" i="1"/>
  <c r="AB241" i="1"/>
  <c r="Y242" i="1"/>
  <c r="AB242" i="1"/>
  <c r="Y243" i="1"/>
  <c r="AB243" i="1"/>
  <c r="Y244" i="1"/>
  <c r="AB244" i="1"/>
  <c r="Y245" i="1"/>
  <c r="AB245" i="1"/>
  <c r="Y246" i="1"/>
  <c r="AB246" i="1"/>
  <c r="P247" i="1"/>
  <c r="Q247" i="1" s="1"/>
  <c r="Y247" i="1"/>
  <c r="Y248" i="1"/>
  <c r="AB248" i="1"/>
  <c r="Y249" i="1"/>
  <c r="AB249" i="1"/>
  <c r="Y250" i="1"/>
  <c r="AB250" i="1"/>
  <c r="Y251" i="1"/>
  <c r="AB251" i="1"/>
  <c r="Y252" i="1"/>
  <c r="AB252" i="1"/>
  <c r="P253" i="1"/>
  <c r="Q253" i="1" s="1"/>
  <c r="Y253" i="1"/>
  <c r="AB253" i="1"/>
  <c r="Y254" i="1"/>
  <c r="AB254" i="1"/>
  <c r="Y255" i="1"/>
  <c r="AB255" i="1"/>
  <c r="Y256" i="1"/>
  <c r="AB256" i="1"/>
  <c r="Y257" i="1"/>
  <c r="AB257" i="1"/>
  <c r="Y258" i="1"/>
  <c r="AB258" i="1"/>
  <c r="P259" i="1"/>
  <c r="Q259" i="1" s="1"/>
  <c r="Y259" i="1"/>
  <c r="AB259" i="1"/>
  <c r="Y260" i="1"/>
  <c r="AB260" i="1"/>
  <c r="Y261" i="1"/>
  <c r="AB261" i="1"/>
  <c r="Y262" i="1"/>
  <c r="AB262" i="1"/>
  <c r="Y263" i="1"/>
  <c r="AB263" i="1"/>
  <c r="Y264" i="1"/>
  <c r="AB264" i="1"/>
  <c r="P265" i="1"/>
  <c r="Q265" i="1" s="1"/>
  <c r="Y265" i="1"/>
  <c r="AB265" i="1"/>
  <c r="Y266" i="1"/>
  <c r="AB266" i="1"/>
  <c r="Y267" i="1"/>
  <c r="AB267" i="1"/>
  <c r="Y268" i="1"/>
  <c r="AB268" i="1"/>
  <c r="Y269" i="1"/>
  <c r="AB269" i="1"/>
  <c r="Y270" i="1"/>
  <c r="AB270" i="1"/>
  <c r="P271" i="1"/>
  <c r="Q271" i="1" s="1"/>
  <c r="Y271" i="1"/>
  <c r="AB271" i="1"/>
  <c r="Y272" i="1"/>
  <c r="AB272" i="1"/>
  <c r="Y273" i="1"/>
  <c r="AB273" i="1"/>
  <c r="Y274" i="1"/>
  <c r="AB274" i="1"/>
  <c r="Y275" i="1"/>
  <c r="AB275" i="1"/>
  <c r="Y276" i="1"/>
  <c r="AB276" i="1"/>
  <c r="P277" i="1"/>
  <c r="Q277" i="1" s="1"/>
  <c r="Y277" i="1"/>
  <c r="AB277" i="1"/>
  <c r="Y278" i="1"/>
  <c r="AB278" i="1"/>
  <c r="Y279" i="1"/>
  <c r="AB279" i="1"/>
  <c r="Y280" i="1"/>
  <c r="AB280" i="1"/>
  <c r="Y281" i="1"/>
  <c r="AB281" i="1"/>
  <c r="Y282" i="1"/>
  <c r="AB282" i="1"/>
  <c r="P283" i="1"/>
  <c r="Q283" i="1" s="1"/>
  <c r="Y283" i="1"/>
  <c r="AB283" i="1"/>
  <c r="Y284" i="1"/>
  <c r="AB284" i="1"/>
  <c r="Y285" i="1"/>
  <c r="AB285" i="1"/>
  <c r="Y286" i="1"/>
  <c r="AB286" i="1"/>
  <c r="Y287" i="1"/>
  <c r="AB287" i="1"/>
  <c r="Y288" i="1"/>
  <c r="AB288" i="1"/>
  <c r="P181" i="1"/>
  <c r="Q181" i="1" s="1"/>
  <c r="Y181" i="1"/>
  <c r="AB181" i="1"/>
  <c r="Y182" i="1"/>
  <c r="AB182" i="1"/>
  <c r="Y183" i="1"/>
  <c r="AB183" i="1"/>
  <c r="Y184" i="1"/>
  <c r="AB184" i="1"/>
  <c r="Y185" i="1"/>
  <c r="AB185" i="1"/>
  <c r="Y186" i="1"/>
  <c r="AB186" i="1"/>
  <c r="P187" i="1"/>
  <c r="Q187" i="1" s="1"/>
  <c r="Y187" i="1"/>
  <c r="AB187" i="1"/>
  <c r="Y188" i="1"/>
  <c r="AB188" i="1"/>
  <c r="Y189" i="1"/>
  <c r="AB189" i="1"/>
  <c r="Y190" i="1"/>
  <c r="AB190" i="1"/>
  <c r="Y191" i="1"/>
  <c r="AB191" i="1"/>
  <c r="Y192" i="1"/>
  <c r="AB192" i="1"/>
  <c r="P193" i="1"/>
  <c r="Q193" i="1" s="1"/>
  <c r="Y193" i="1"/>
  <c r="AB193" i="1"/>
  <c r="Y194" i="1"/>
  <c r="AB194" i="1"/>
  <c r="Y195" i="1"/>
  <c r="AB195" i="1"/>
  <c r="Y196" i="1"/>
  <c r="AB196" i="1"/>
  <c r="Y197" i="1"/>
  <c r="AB197" i="1"/>
  <c r="Y198" i="1"/>
  <c r="AB198" i="1"/>
  <c r="P199" i="1"/>
  <c r="Q199" i="1" s="1"/>
  <c r="Y199" i="1"/>
  <c r="AB199" i="1"/>
  <c r="Y200" i="1"/>
  <c r="AB200" i="1"/>
  <c r="Y201" i="1"/>
  <c r="AB201" i="1"/>
  <c r="Y202" i="1"/>
  <c r="AB202" i="1"/>
  <c r="Y203" i="1"/>
  <c r="AB203" i="1"/>
  <c r="Y204" i="1"/>
  <c r="AB204" i="1"/>
  <c r="P205" i="1"/>
  <c r="Q205" i="1" s="1"/>
  <c r="Y205" i="1"/>
  <c r="AB205" i="1"/>
  <c r="Y206" i="1"/>
  <c r="AB206" i="1"/>
  <c r="Y207" i="1"/>
  <c r="AB207" i="1"/>
  <c r="Y208" i="1"/>
  <c r="AB208" i="1"/>
  <c r="Y209" i="1"/>
  <c r="AB209" i="1"/>
  <c r="Y210" i="1"/>
  <c r="AB210" i="1"/>
  <c r="P211" i="1"/>
  <c r="Q211" i="1" s="1"/>
  <c r="Y211" i="1"/>
  <c r="AB211" i="1"/>
  <c r="Y212" i="1"/>
  <c r="AB212" i="1"/>
  <c r="Y213" i="1"/>
  <c r="AB213" i="1"/>
  <c r="Y214" i="1"/>
  <c r="AB214" i="1"/>
  <c r="Y215" i="1"/>
  <c r="AB215" i="1"/>
  <c r="Y216" i="1"/>
  <c r="AB216" i="1"/>
  <c r="P217" i="1"/>
  <c r="Q217" i="1" s="1"/>
  <c r="Y217" i="1"/>
  <c r="AB217" i="1"/>
  <c r="Y218" i="1"/>
  <c r="AB218" i="1"/>
  <c r="Y219" i="1"/>
  <c r="AB219" i="1"/>
  <c r="Y220" i="1"/>
  <c r="AB220" i="1"/>
  <c r="Y221" i="1"/>
  <c r="AB221" i="1"/>
  <c r="Y222" i="1"/>
  <c r="AB222" i="1"/>
  <c r="P223" i="1"/>
  <c r="Q223" i="1" s="1"/>
  <c r="Y223" i="1"/>
  <c r="AB223" i="1"/>
  <c r="Y224" i="1"/>
  <c r="AB224" i="1"/>
  <c r="Y225" i="1"/>
  <c r="AB225" i="1"/>
  <c r="Y226" i="1"/>
  <c r="AB226" i="1"/>
  <c r="Y227" i="1"/>
  <c r="AB227" i="1"/>
  <c r="Y228" i="1"/>
  <c r="AB228" i="1"/>
  <c r="P229" i="1"/>
  <c r="Q229" i="1" s="1"/>
  <c r="Y229" i="1"/>
  <c r="AB229" i="1"/>
  <c r="Y230" i="1"/>
  <c r="AB230" i="1"/>
  <c r="Y231" i="1"/>
  <c r="AB231" i="1"/>
  <c r="Y232" i="1"/>
  <c r="AB232" i="1"/>
  <c r="Y233" i="1"/>
  <c r="AB233" i="1"/>
  <c r="Y234" i="1"/>
  <c r="AB234" i="1"/>
  <c r="P235" i="1"/>
  <c r="Q235" i="1" s="1"/>
  <c r="Y235" i="1"/>
  <c r="AB235" i="1"/>
  <c r="Y236" i="1"/>
  <c r="AB236" i="1"/>
  <c r="Y237" i="1"/>
  <c r="AB237" i="1"/>
  <c r="Y238" i="1"/>
  <c r="AB238" i="1"/>
  <c r="Y239" i="1"/>
  <c r="AB239" i="1"/>
  <c r="Y240" i="1"/>
  <c r="AB240" i="1"/>
  <c r="P157" i="1"/>
  <c r="Q157" i="1" s="1"/>
  <c r="Y157" i="1"/>
  <c r="AB157" i="1"/>
  <c r="Y158" i="1"/>
  <c r="AB158" i="1"/>
  <c r="Y159" i="1"/>
  <c r="AB159" i="1"/>
  <c r="Y160" i="1"/>
  <c r="AB160" i="1"/>
  <c r="Y161" i="1"/>
  <c r="AB161" i="1"/>
  <c r="Y162" i="1"/>
  <c r="AB162" i="1"/>
  <c r="P163" i="1"/>
  <c r="Q163" i="1" s="1"/>
  <c r="Y163" i="1"/>
  <c r="AB163" i="1"/>
  <c r="Y164" i="1"/>
  <c r="AB164" i="1"/>
  <c r="Y165" i="1"/>
  <c r="AB165" i="1"/>
  <c r="Y166" i="1"/>
  <c r="AB166" i="1"/>
  <c r="Y167" i="1"/>
  <c r="AB167" i="1"/>
  <c r="Y168" i="1"/>
  <c r="AB168" i="1"/>
  <c r="P169" i="1"/>
  <c r="Q169" i="1" s="1"/>
  <c r="Y169" i="1"/>
  <c r="AB169" i="1"/>
  <c r="Y170" i="1"/>
  <c r="AB170" i="1"/>
  <c r="Y171" i="1"/>
  <c r="AB171" i="1"/>
  <c r="Y172" i="1"/>
  <c r="AB172" i="1"/>
  <c r="Y173" i="1"/>
  <c r="AB173" i="1"/>
  <c r="Y174" i="1"/>
  <c r="AB174" i="1"/>
  <c r="P175" i="1"/>
  <c r="Q175" i="1" s="1"/>
  <c r="Y175" i="1"/>
  <c r="AB175" i="1"/>
  <c r="Y176" i="1"/>
  <c r="AB176" i="1"/>
  <c r="Y177" i="1"/>
  <c r="AB177" i="1"/>
  <c r="Y178" i="1"/>
  <c r="AB178" i="1"/>
  <c r="Y179" i="1"/>
  <c r="AB179" i="1"/>
  <c r="Y180" i="1"/>
  <c r="AB180" i="1"/>
  <c r="P115" i="1"/>
  <c r="Q115" i="1" s="1"/>
  <c r="Y115" i="1"/>
  <c r="AB115" i="1"/>
  <c r="Y116" i="1"/>
  <c r="AB116" i="1"/>
  <c r="Y117" i="1"/>
  <c r="AB117" i="1"/>
  <c r="Y118" i="1"/>
  <c r="AB118" i="1"/>
  <c r="Y119" i="1"/>
  <c r="AB119" i="1"/>
  <c r="Y120" i="1"/>
  <c r="AB120" i="1"/>
  <c r="P121" i="1"/>
  <c r="Q121" i="1" s="1"/>
  <c r="Y121" i="1"/>
  <c r="AB121" i="1"/>
  <c r="Y122" i="1"/>
  <c r="AB122" i="1"/>
  <c r="Y123" i="1"/>
  <c r="AB123" i="1"/>
  <c r="Y124" i="1"/>
  <c r="AB124" i="1"/>
  <c r="Y125" i="1"/>
  <c r="AB125" i="1"/>
  <c r="Y126" i="1"/>
  <c r="AB126" i="1"/>
  <c r="P127" i="1"/>
  <c r="Q127" i="1" s="1"/>
  <c r="Y127" i="1"/>
  <c r="AB127" i="1"/>
  <c r="Y128" i="1"/>
  <c r="AB128" i="1"/>
  <c r="Y129" i="1"/>
  <c r="AB129" i="1"/>
  <c r="Y130" i="1"/>
  <c r="AB130" i="1"/>
  <c r="Y131" i="1"/>
  <c r="AB131" i="1"/>
  <c r="Y132" i="1"/>
  <c r="AB132" i="1"/>
  <c r="P133" i="1"/>
  <c r="Q133" i="1" s="1"/>
  <c r="Y133" i="1"/>
  <c r="AB133" i="1"/>
  <c r="Y134" i="1"/>
  <c r="AB134" i="1"/>
  <c r="Y135" i="1"/>
  <c r="AB135" i="1"/>
  <c r="Y136" i="1"/>
  <c r="AB136" i="1"/>
  <c r="Y137" i="1"/>
  <c r="AB137" i="1"/>
  <c r="Y138" i="1"/>
  <c r="AB138" i="1"/>
  <c r="P139" i="1"/>
  <c r="Q139" i="1" s="1"/>
  <c r="Y139" i="1"/>
  <c r="AB139" i="1"/>
  <c r="Y140" i="1"/>
  <c r="AB140" i="1"/>
  <c r="Y141" i="1"/>
  <c r="AB141" i="1"/>
  <c r="Y142" i="1"/>
  <c r="AB142" i="1"/>
  <c r="Y143" i="1"/>
  <c r="AB143" i="1"/>
  <c r="Y144" i="1"/>
  <c r="AB144" i="1"/>
  <c r="P145" i="1"/>
  <c r="Q145" i="1" s="1"/>
  <c r="Y145" i="1"/>
  <c r="AB145" i="1"/>
  <c r="Y146" i="1"/>
  <c r="AB146" i="1"/>
  <c r="Y147" i="1"/>
  <c r="AB147" i="1"/>
  <c r="Y148" i="1"/>
  <c r="AB148" i="1"/>
  <c r="Y149" i="1"/>
  <c r="AB149" i="1"/>
  <c r="Y150" i="1"/>
  <c r="AB150" i="1"/>
  <c r="P151" i="1"/>
  <c r="Q151" i="1" s="1"/>
  <c r="Y151" i="1"/>
  <c r="AB151" i="1"/>
  <c r="Y152" i="1"/>
  <c r="AB152" i="1"/>
  <c r="Y153" i="1"/>
  <c r="AB153" i="1"/>
  <c r="Y154" i="1"/>
  <c r="AB154" i="1"/>
  <c r="Y155" i="1"/>
  <c r="AB155" i="1"/>
  <c r="Y156" i="1"/>
  <c r="AB156" i="1"/>
  <c r="P91" i="1"/>
  <c r="Q91" i="1" s="1"/>
  <c r="Y91" i="1"/>
  <c r="AB91" i="1"/>
  <c r="Y92" i="1"/>
  <c r="AB92" i="1"/>
  <c r="Y93" i="1"/>
  <c r="AB93" i="1"/>
  <c r="Y94" i="1"/>
  <c r="AB94" i="1"/>
  <c r="Y95" i="1"/>
  <c r="AB95" i="1"/>
  <c r="Y96" i="1"/>
  <c r="AB96" i="1"/>
  <c r="P97" i="1"/>
  <c r="Q97" i="1" s="1"/>
  <c r="Y97" i="1"/>
  <c r="AB97" i="1"/>
  <c r="Y98" i="1"/>
  <c r="AB98" i="1"/>
  <c r="Y99" i="1"/>
  <c r="AB99" i="1"/>
  <c r="Y100" i="1"/>
  <c r="AB100" i="1"/>
  <c r="Y101" i="1"/>
  <c r="AB101" i="1"/>
  <c r="Y102" i="1"/>
  <c r="AB102" i="1"/>
  <c r="P103" i="1"/>
  <c r="Q103" i="1" s="1"/>
  <c r="Y103" i="1"/>
  <c r="AB103" i="1"/>
  <c r="Y104" i="1"/>
  <c r="AB104" i="1"/>
  <c r="Y105" i="1"/>
  <c r="AB105" i="1"/>
  <c r="Y106" i="1"/>
  <c r="AB106" i="1"/>
  <c r="Y107" i="1"/>
  <c r="AB107" i="1"/>
  <c r="Y108" i="1"/>
  <c r="AB108" i="1"/>
  <c r="P109" i="1"/>
  <c r="Q109" i="1" s="1"/>
  <c r="Y109" i="1"/>
  <c r="AB109" i="1"/>
  <c r="Y110" i="1"/>
  <c r="AB110" i="1"/>
  <c r="Y111" i="1"/>
  <c r="AB111" i="1"/>
  <c r="Y112" i="1"/>
  <c r="AB112" i="1"/>
  <c r="Y113" i="1"/>
  <c r="AB113" i="1"/>
  <c r="Y114" i="1"/>
  <c r="AB114" i="1"/>
  <c r="P85" i="1"/>
  <c r="Q85" i="1" s="1"/>
  <c r="Y85" i="1"/>
  <c r="AB85" i="1"/>
  <c r="Y86" i="1"/>
  <c r="AB86" i="1"/>
  <c r="Y87" i="1"/>
  <c r="AB87" i="1"/>
  <c r="Y88" i="1"/>
  <c r="AB88" i="1"/>
  <c r="Y89" i="1"/>
  <c r="AB89" i="1"/>
  <c r="Y90" i="1"/>
  <c r="AB90" i="1"/>
  <c r="P79" i="1"/>
  <c r="Q79" i="1" s="1"/>
  <c r="Y31" i="1"/>
  <c r="AB31" i="1"/>
  <c r="Y32" i="1"/>
  <c r="AB32" i="1"/>
  <c r="Y33" i="1"/>
  <c r="AB33" i="1"/>
  <c r="Y34" i="1"/>
  <c r="AB34" i="1"/>
  <c r="Y35" i="1"/>
  <c r="AB35" i="1"/>
  <c r="Y36" i="1"/>
  <c r="AB36" i="1"/>
  <c r="Y37" i="1"/>
  <c r="AB37" i="1"/>
  <c r="Y38" i="1"/>
  <c r="AB38" i="1"/>
  <c r="Y39" i="1"/>
  <c r="AB39" i="1"/>
  <c r="Y40" i="1"/>
  <c r="AB40" i="1"/>
  <c r="Y41" i="1"/>
  <c r="AB41" i="1"/>
  <c r="Y42" i="1"/>
  <c r="AB42" i="1"/>
  <c r="Y43" i="1"/>
  <c r="AB43" i="1"/>
  <c r="Y44" i="1"/>
  <c r="AB44" i="1"/>
  <c r="Y45" i="1"/>
  <c r="AB45" i="1"/>
  <c r="Y46" i="1"/>
  <c r="AB46" i="1"/>
  <c r="Y47" i="1"/>
  <c r="AB47" i="1"/>
  <c r="Y48" i="1"/>
  <c r="AB48" i="1"/>
  <c r="Y49" i="1"/>
  <c r="AB49" i="1"/>
  <c r="Y50" i="1"/>
  <c r="AB50" i="1"/>
  <c r="Y51" i="1"/>
  <c r="AB51" i="1"/>
  <c r="Y52" i="1"/>
  <c r="AB52" i="1"/>
  <c r="Y53" i="1"/>
  <c r="AB53" i="1"/>
  <c r="Y54" i="1"/>
  <c r="AB54" i="1"/>
  <c r="Y55" i="1"/>
  <c r="AB55" i="1"/>
  <c r="Y56" i="1"/>
  <c r="AB56" i="1"/>
  <c r="Y57" i="1"/>
  <c r="AB57" i="1"/>
  <c r="Y58" i="1"/>
  <c r="AB58" i="1"/>
  <c r="Y59" i="1"/>
  <c r="AB59" i="1"/>
  <c r="Y60" i="1"/>
  <c r="AB60" i="1"/>
  <c r="Y61" i="1"/>
  <c r="AB61" i="1"/>
  <c r="Y62" i="1"/>
  <c r="AB62" i="1"/>
  <c r="Y63" i="1"/>
  <c r="AB63" i="1"/>
  <c r="Y64" i="1"/>
  <c r="AB64" i="1"/>
  <c r="Y65" i="1"/>
  <c r="AB65" i="1"/>
  <c r="Y66" i="1"/>
  <c r="AB66" i="1"/>
  <c r="Y67" i="1"/>
  <c r="AB67" i="1"/>
  <c r="Y68" i="1"/>
  <c r="AB68" i="1"/>
  <c r="Y69" i="1"/>
  <c r="AB69" i="1"/>
  <c r="Y70" i="1"/>
  <c r="AB70" i="1"/>
  <c r="Y71" i="1"/>
  <c r="AB71" i="1"/>
  <c r="Y72" i="1"/>
  <c r="AB72" i="1"/>
  <c r="Y73" i="1"/>
  <c r="AB73" i="1"/>
  <c r="Y74" i="1"/>
  <c r="AB74" i="1"/>
  <c r="Y75" i="1"/>
  <c r="AB75" i="1"/>
  <c r="Y76" i="1"/>
  <c r="AB76" i="1"/>
  <c r="Y77" i="1"/>
  <c r="AB77" i="1"/>
  <c r="Y78" i="1"/>
  <c r="AB78" i="1"/>
  <c r="Y79" i="1"/>
  <c r="AB79" i="1"/>
  <c r="Y80" i="1"/>
  <c r="AB80" i="1"/>
  <c r="Y81" i="1"/>
  <c r="AB81" i="1"/>
  <c r="Y82" i="1"/>
  <c r="AB82" i="1"/>
  <c r="Y83" i="1"/>
  <c r="AB83" i="1"/>
  <c r="Y84" i="1"/>
  <c r="AB84" i="1"/>
  <c r="Y19" i="1"/>
  <c r="Y20" i="1"/>
  <c r="AB20" i="1"/>
  <c r="Y21" i="1"/>
  <c r="AB21" i="1"/>
  <c r="Y22" i="1"/>
  <c r="AB22" i="1"/>
  <c r="Y23" i="1"/>
  <c r="AB23" i="1"/>
  <c r="Y24" i="1"/>
  <c r="AB24" i="1"/>
  <c r="Y25" i="1"/>
  <c r="AB25" i="1"/>
  <c r="Y26" i="1"/>
  <c r="AB26" i="1"/>
  <c r="Y27" i="1"/>
  <c r="AB27" i="1"/>
  <c r="Y28" i="1"/>
  <c r="AB28" i="1"/>
  <c r="Y29" i="1"/>
  <c r="AB29" i="1"/>
  <c r="Y30" i="1"/>
  <c r="AB30" i="1"/>
  <c r="P73" i="1"/>
  <c r="Q73" i="1" s="1"/>
  <c r="S233" i="1"/>
  <c r="S66" i="1"/>
  <c r="S190" i="1"/>
  <c r="S161" i="1"/>
  <c r="S531" i="1"/>
  <c r="S524" i="1"/>
  <c r="S456" i="1"/>
  <c r="S401" i="1"/>
  <c r="S81" i="1"/>
  <c r="S384" i="1"/>
  <c r="S272" i="1"/>
  <c r="S299" i="1"/>
  <c r="S148" i="1"/>
  <c r="S89" i="1"/>
  <c r="S86" i="1"/>
  <c r="S551" i="1"/>
  <c r="S530" i="1"/>
  <c r="S458" i="1"/>
  <c r="S374" i="1"/>
  <c r="S449" i="1"/>
  <c r="S62" i="1"/>
  <c r="S490" i="1"/>
  <c r="S77" i="1"/>
  <c r="S257" i="1"/>
  <c r="S539" i="1"/>
  <c r="S227" i="1"/>
  <c r="S429" i="1"/>
  <c r="S261" i="1"/>
  <c r="S489" i="1"/>
  <c r="S282" i="1"/>
  <c r="S340" i="1"/>
  <c r="S431" i="1"/>
  <c r="S246" i="1"/>
  <c r="S280" i="1"/>
  <c r="S330" i="1"/>
  <c r="S290" i="1"/>
  <c r="S164" i="1"/>
  <c r="S57" i="1"/>
  <c r="S237" i="1"/>
  <c r="S339" i="1"/>
  <c r="S388" i="1"/>
  <c r="S72" i="1"/>
  <c r="S206" i="1"/>
  <c r="S230" i="1"/>
  <c r="S60" i="1"/>
  <c r="S105" i="1"/>
  <c r="S528" i="1"/>
  <c r="S214" i="1"/>
  <c r="S358" i="1"/>
  <c r="S532" i="1"/>
  <c r="S120" i="1"/>
  <c r="S244" i="1"/>
  <c r="S284" i="1"/>
  <c r="S326" i="1"/>
  <c r="S84" i="1"/>
  <c r="S413" i="1"/>
  <c r="S250" i="1"/>
  <c r="S462" i="1"/>
  <c r="S375" i="1"/>
  <c r="S100" i="1"/>
  <c r="S306" i="1"/>
  <c r="S432" i="1"/>
  <c r="S226" i="1"/>
  <c r="S64" i="1"/>
  <c r="S508" i="1"/>
  <c r="S239" i="1"/>
  <c r="S514" i="1"/>
  <c r="S154" i="1"/>
  <c r="S162" i="1"/>
  <c r="S196" i="1"/>
  <c r="S160" i="1"/>
  <c r="S368" i="1"/>
  <c r="S126" i="1"/>
  <c r="S269" i="1"/>
  <c r="S503" i="1"/>
  <c r="S147" i="1"/>
  <c r="S76" i="1"/>
  <c r="S167" i="1"/>
  <c r="S485" i="1"/>
  <c r="S380" i="1"/>
  <c r="S255" i="1"/>
  <c r="S381" i="1"/>
  <c r="S152" i="1"/>
  <c r="S464" i="1"/>
  <c r="S238" i="1"/>
  <c r="S402" i="1"/>
  <c r="S63" i="1"/>
  <c r="S180" i="1"/>
  <c r="S56" i="1"/>
  <c r="S304" i="1"/>
  <c r="S117" i="1"/>
  <c r="S228" i="1"/>
  <c r="S533" i="1"/>
  <c r="S360" i="1"/>
  <c r="S446" i="1"/>
  <c r="S424" i="1"/>
  <c r="S242" i="1"/>
  <c r="S17" i="1"/>
  <c r="S136" i="1"/>
  <c r="S546" i="1"/>
  <c r="S99" i="1"/>
  <c r="S249" i="1"/>
  <c r="S410" i="1"/>
  <c r="S252" i="1"/>
  <c r="S291" i="1"/>
  <c r="S486" i="1"/>
  <c r="S288" i="1"/>
  <c r="S320" i="1"/>
  <c r="S215" i="1"/>
  <c r="S447" i="1"/>
  <c r="S287" i="1"/>
  <c r="S471" i="1"/>
  <c r="S26" i="1"/>
  <c r="S389" i="1"/>
  <c r="S131" i="1"/>
  <c r="S188" i="1"/>
  <c r="S509" i="1"/>
  <c r="S158" i="1"/>
  <c r="S525" i="1"/>
  <c r="S130" i="1"/>
  <c r="S550" i="1"/>
  <c r="S497" i="1"/>
  <c r="S396" i="1"/>
  <c r="S334" i="1"/>
  <c r="S208" i="1"/>
  <c r="S479" i="1"/>
  <c r="S466" i="1"/>
  <c r="S275" i="1"/>
  <c r="S332" i="1"/>
  <c r="S321" i="1"/>
  <c r="S411" i="1"/>
  <c r="S309" i="1"/>
  <c r="S418" i="1"/>
  <c r="S40" i="1"/>
  <c r="S68" i="1"/>
  <c r="S146" i="1"/>
  <c r="S537" i="1"/>
  <c r="S50" i="1"/>
  <c r="S137" i="1"/>
  <c r="S140" i="1"/>
  <c r="S266" i="1"/>
  <c r="S104" i="1"/>
  <c r="S88" i="1"/>
  <c r="S39" i="1"/>
  <c r="S478" i="1"/>
  <c r="S245" i="1"/>
  <c r="S225" i="1"/>
  <c r="S184" i="1"/>
  <c r="S477" i="1"/>
  <c r="S118" i="1"/>
  <c r="S302" i="1"/>
  <c r="S203" i="1"/>
  <c r="S59" i="1"/>
  <c r="S314" i="1"/>
  <c r="S124" i="1"/>
  <c r="S428" i="1"/>
  <c r="S538" i="1"/>
  <c r="S35" i="1"/>
  <c r="S90" i="1"/>
  <c r="S262" i="1"/>
  <c r="S170" i="1"/>
  <c r="S492" i="1"/>
  <c r="S465" i="1"/>
  <c r="S195" i="1"/>
  <c r="S194" i="1"/>
  <c r="S549" i="1"/>
  <c r="S159" i="1"/>
  <c r="S173" i="1"/>
  <c r="S122" i="1"/>
  <c r="S186" i="1"/>
  <c r="S70" i="1"/>
  <c r="S201" i="1"/>
  <c r="S510" i="1"/>
  <c r="S256" i="1"/>
  <c r="S382" i="1"/>
  <c r="S222" i="1"/>
  <c r="S480" i="1"/>
  <c r="S285" i="1"/>
  <c r="S243" i="1"/>
  <c r="S258" i="1"/>
  <c r="S141" i="1"/>
  <c r="S102" i="1"/>
  <c r="S16" i="1"/>
  <c r="S119" i="1"/>
  <c r="S38" i="1"/>
  <c r="S308" i="1"/>
  <c r="S46" i="1"/>
  <c r="S414" i="1"/>
  <c r="S18" i="1"/>
  <c r="S168" i="1"/>
  <c r="S318" i="1"/>
  <c r="S264" i="1"/>
  <c r="S350" i="1"/>
  <c r="S24" i="1"/>
  <c r="S177" i="1"/>
  <c r="S218" i="1"/>
  <c r="S74" i="1"/>
  <c r="S116" i="1"/>
  <c r="S42" i="1"/>
  <c r="S371" i="1"/>
  <c r="S53" i="1"/>
  <c r="S502" i="1"/>
  <c r="S189" i="1"/>
  <c r="S216" i="1"/>
  <c r="S455" i="1"/>
  <c r="S434" i="1"/>
  <c r="S303" i="1"/>
  <c r="S34" i="1"/>
  <c r="S278" i="1"/>
  <c r="S128" i="1"/>
  <c r="S281" i="1"/>
  <c r="S448" i="1"/>
  <c r="S483" i="1"/>
  <c r="S370" i="1"/>
  <c r="S178" i="1"/>
  <c r="S207" i="1"/>
  <c r="S111" i="1"/>
  <c r="S441" i="1"/>
  <c r="S342" i="1"/>
  <c r="S518" i="1"/>
  <c r="S224" i="1"/>
  <c r="S357" i="1"/>
  <c r="S155" i="1"/>
  <c r="S44" i="1"/>
  <c r="S32" i="1"/>
  <c r="S419" i="1"/>
  <c r="S351" i="1"/>
  <c r="S347" i="1"/>
  <c r="S468" i="1"/>
  <c r="S78" i="1"/>
  <c r="S345" i="1"/>
  <c r="S150" i="1"/>
  <c r="S317" i="1"/>
  <c r="S254" i="1"/>
  <c r="S452" i="1"/>
  <c r="S329" i="1"/>
  <c r="S519" i="1"/>
  <c r="S48" i="1"/>
  <c r="S521" i="1"/>
  <c r="S506" i="1"/>
  <c r="S273" i="1"/>
  <c r="S378" i="1"/>
  <c r="S234" i="1"/>
  <c r="S113" i="1"/>
  <c r="S354" i="1"/>
  <c r="S27" i="1"/>
  <c r="S495" i="1"/>
  <c r="S300" i="1"/>
  <c r="S470" i="1"/>
  <c r="S232" i="1"/>
  <c r="S430" i="1"/>
  <c r="S312" i="1"/>
  <c r="S348" i="1"/>
  <c r="S213" i="1"/>
  <c r="S412" i="1"/>
  <c r="S356" i="1"/>
  <c r="S251" i="1"/>
  <c r="S327" i="1"/>
  <c r="S328" i="1"/>
  <c r="S69" i="1"/>
  <c r="S83" i="1"/>
  <c r="S292" i="1"/>
  <c r="S240" i="1"/>
  <c r="S520" i="1"/>
  <c r="S200" i="1"/>
  <c r="S204" i="1"/>
  <c r="S310" i="1"/>
  <c r="S220" i="1"/>
  <c r="S197" i="1"/>
  <c r="S534" i="1"/>
  <c r="S107" i="1"/>
  <c r="S476" i="1"/>
  <c r="S399" i="1"/>
  <c r="S274" i="1"/>
  <c r="S185" i="1"/>
  <c r="S28" i="1"/>
  <c r="S442" i="1"/>
  <c r="S219" i="1"/>
  <c r="S286" i="1"/>
  <c r="S507" i="1"/>
  <c r="S294" i="1"/>
  <c r="S95" i="1"/>
  <c r="S276" i="1"/>
  <c r="S305" i="1"/>
  <c r="S183" i="1"/>
  <c r="S311" i="1"/>
  <c r="S542" i="1"/>
  <c r="S29" i="1"/>
  <c r="S405" i="1"/>
  <c r="S98" i="1"/>
  <c r="S545" i="1"/>
  <c r="S153" i="1"/>
  <c r="S491" i="1"/>
  <c r="S359" i="1"/>
  <c r="S454" i="1"/>
  <c r="S172" i="1"/>
  <c r="S231" i="1"/>
  <c r="S422" i="1"/>
  <c r="S322" i="1"/>
  <c r="S407" i="1"/>
  <c r="S65" i="1"/>
  <c r="S110" i="1"/>
  <c r="S260" i="1"/>
  <c r="S166" i="1"/>
  <c r="S352" i="1"/>
  <c r="S346" i="1"/>
  <c r="S108" i="1"/>
  <c r="S444" i="1"/>
  <c r="S387" i="1"/>
  <c r="S52" i="1"/>
  <c r="S315" i="1"/>
  <c r="S404" i="1"/>
  <c r="S526" i="1"/>
  <c r="S293" i="1"/>
  <c r="S101" i="1"/>
  <c r="S132" i="1"/>
  <c r="S114" i="1"/>
  <c r="S316" i="1"/>
  <c r="S270" i="1"/>
  <c r="S202" i="1"/>
  <c r="S279" i="1"/>
  <c r="S36" i="1"/>
  <c r="S15" i="1"/>
  <c r="S336" i="1"/>
  <c r="S353" i="1"/>
  <c r="S496" i="1"/>
  <c r="S324" i="1"/>
  <c r="S548" i="1"/>
  <c r="S540" i="1"/>
  <c r="S129" i="1"/>
  <c r="S459" i="1"/>
  <c r="S513" i="1"/>
  <c r="S51" i="1"/>
  <c r="S515" i="1"/>
  <c r="S212" i="1"/>
  <c r="S394" i="1"/>
  <c r="S333" i="1"/>
  <c r="S45" i="1"/>
  <c r="S474" i="1"/>
  <c r="S408" i="1"/>
  <c r="S472" i="1"/>
  <c r="S171" i="1"/>
  <c r="S423" i="1"/>
  <c r="S96" i="1"/>
  <c r="S436" i="1"/>
  <c r="S488" i="1"/>
  <c r="S460" i="1"/>
  <c r="S450" i="1"/>
  <c r="S482" i="1"/>
  <c r="S14" i="1"/>
  <c r="S512" i="1"/>
  <c r="S338" i="1"/>
  <c r="S335" i="1"/>
  <c r="S135" i="1"/>
  <c r="S54" i="1"/>
  <c r="S453" i="1"/>
  <c r="S156" i="1"/>
  <c r="S176" i="1"/>
  <c r="S33" i="1"/>
  <c r="S82" i="1"/>
  <c r="S377" i="1"/>
  <c r="S112" i="1"/>
  <c r="S191" i="1"/>
  <c r="S92" i="1"/>
  <c r="S267" i="1"/>
  <c r="S484" i="1"/>
  <c r="S437" i="1"/>
  <c r="S498" i="1"/>
  <c r="S268" i="1"/>
  <c r="S94" i="1"/>
  <c r="S395" i="1"/>
  <c r="S210" i="1"/>
  <c r="S393" i="1"/>
  <c r="S75" i="1"/>
  <c r="S87" i="1"/>
  <c r="S93" i="1"/>
  <c r="S23" i="1"/>
  <c r="S406" i="1"/>
  <c r="S552" i="1"/>
  <c r="S369" i="1"/>
  <c r="S522" i="1"/>
  <c r="S41" i="1"/>
  <c r="S443" i="1"/>
  <c r="S390" i="1"/>
  <c r="S504" i="1"/>
  <c r="S398" i="1"/>
  <c r="S323" i="1"/>
  <c r="S376" i="1"/>
  <c r="S138" i="1"/>
  <c r="S58" i="1"/>
  <c r="S417" i="1"/>
  <c r="S209" i="1"/>
  <c r="S438" i="1"/>
  <c r="S198" i="1"/>
  <c r="S144" i="1"/>
  <c r="S500" i="1"/>
  <c r="S192" i="1"/>
  <c r="S142" i="1"/>
  <c r="S179" i="1"/>
  <c r="S30" i="1"/>
  <c r="S372" i="1"/>
  <c r="S344" i="1"/>
  <c r="S297" i="1"/>
  <c r="S134" i="1"/>
  <c r="S248" i="1"/>
  <c r="S425" i="1"/>
  <c r="S467" i="1"/>
  <c r="S47" i="1"/>
  <c r="S543" i="1"/>
  <c r="S80" i="1"/>
  <c r="S383" i="1"/>
  <c r="S473" i="1"/>
  <c r="S296" i="1"/>
  <c r="S21" i="1"/>
  <c r="S20" i="1"/>
  <c r="S182" i="1"/>
  <c r="S392" i="1"/>
  <c r="S426" i="1"/>
  <c r="S149" i="1"/>
  <c r="S263" i="1"/>
  <c r="S298" i="1"/>
  <c r="S71" i="1"/>
  <c r="S400" i="1"/>
  <c r="S22" i="1"/>
  <c r="S236" i="1"/>
  <c r="S536" i="1"/>
  <c r="S440" i="1"/>
  <c r="S544" i="1"/>
  <c r="S501" i="1"/>
  <c r="S106" i="1"/>
  <c r="S165" i="1"/>
  <c r="S416" i="1"/>
  <c r="S527" i="1"/>
  <c r="S341" i="1"/>
  <c r="S174" i="1"/>
  <c r="S221" i="1"/>
  <c r="S386" i="1"/>
  <c r="S461" i="1"/>
  <c r="S420" i="1"/>
  <c r="S516" i="1"/>
  <c r="S143" i="1"/>
  <c r="S125" i="1"/>
  <c r="S494" i="1"/>
  <c r="S435" i="1"/>
  <c r="S123" i="1"/>
  <c r="AF511" i="1" l="1"/>
  <c r="AG511" i="1" s="1"/>
  <c r="AF403" i="1"/>
  <c r="AG403" i="1" s="1"/>
  <c r="AF30" i="1"/>
  <c r="AF29" i="1"/>
  <c r="AF28" i="1"/>
  <c r="AF24" i="1"/>
  <c r="AF23" i="1"/>
  <c r="AF22" i="1"/>
  <c r="AF21" i="1"/>
  <c r="AF42" i="1"/>
  <c r="AF41" i="1"/>
  <c r="AF40" i="1"/>
  <c r="AF36" i="1"/>
  <c r="AF35" i="1"/>
  <c r="AF33" i="1"/>
  <c r="AF145" i="1"/>
  <c r="AH145" i="1" s="1"/>
  <c r="AF146" i="1" s="1"/>
  <c r="AF163" i="1"/>
  <c r="AG163" i="1" s="1"/>
  <c r="AF259" i="1"/>
  <c r="AG259" i="1" s="1"/>
  <c r="AF517" i="1"/>
  <c r="AG517" i="1" s="1"/>
  <c r="AF475" i="1"/>
  <c r="AH475" i="1" s="1"/>
  <c r="AF476" i="1" s="1"/>
  <c r="AF541" i="1"/>
  <c r="AG541" i="1" s="1"/>
  <c r="AF409" i="1"/>
  <c r="AG409" i="1" s="1"/>
  <c r="AF343" i="1"/>
  <c r="AG343" i="1" s="1"/>
  <c r="AF307" i="1"/>
  <c r="AG307" i="1" s="1"/>
  <c r="AF415" i="1"/>
  <c r="AG415" i="1" s="1"/>
  <c r="AF211" i="1"/>
  <c r="AG211" i="1" s="1"/>
  <c r="AF319" i="1"/>
  <c r="AG319" i="1" s="1"/>
  <c r="AF535" i="1"/>
  <c r="AG535" i="1" s="1"/>
  <c r="AF445" i="1"/>
  <c r="AH445" i="1" s="1"/>
  <c r="AF446" i="1" s="1"/>
  <c r="AF73" i="1"/>
  <c r="AG73" i="1" s="1"/>
  <c r="AH505" i="1"/>
  <c r="AF506" i="1" s="1"/>
  <c r="AG506" i="1" s="1"/>
  <c r="AF271" i="1"/>
  <c r="AG271" i="1" s="1"/>
  <c r="AF139" i="1"/>
  <c r="AG139" i="1" s="1"/>
  <c r="AF109" i="1"/>
  <c r="AH109" i="1" s="1"/>
  <c r="AF110" i="1" s="1"/>
  <c r="AF247" i="1"/>
  <c r="AG247" i="1" s="1"/>
  <c r="AF175" i="1"/>
  <c r="AH175" i="1" s="1"/>
  <c r="AF176" i="1" s="1"/>
  <c r="AF205" i="1"/>
  <c r="AH205" i="1" s="1"/>
  <c r="AF206" i="1" s="1"/>
  <c r="AF79" i="1"/>
  <c r="AG79" i="1" s="1"/>
  <c r="AF229" i="1"/>
  <c r="AG229" i="1" s="1"/>
  <c r="AF151" i="1"/>
  <c r="AG151" i="1" s="1"/>
  <c r="AF439" i="1"/>
  <c r="AG439" i="1" s="1"/>
  <c r="AF133" i="1"/>
  <c r="AG133" i="1" s="1"/>
  <c r="AF529" i="1"/>
  <c r="AG529" i="1" s="1"/>
  <c r="AF313" i="1"/>
  <c r="AG313" i="1" s="1"/>
  <c r="AF97" i="1"/>
  <c r="AH97" i="1" s="1"/>
  <c r="AF98" i="1" s="1"/>
  <c r="AF193" i="1"/>
  <c r="AH193" i="1" s="1"/>
  <c r="AF194" i="1" s="1"/>
  <c r="AF283" i="1"/>
  <c r="AG283" i="1" s="1"/>
  <c r="AF199" i="1"/>
  <c r="AH199" i="1" s="1"/>
  <c r="AF200" i="1" s="1"/>
  <c r="AF457" i="1"/>
  <c r="AG457" i="1" s="1"/>
  <c r="AF373" i="1"/>
  <c r="AH373" i="1" s="1"/>
  <c r="AF374" i="1" s="1"/>
  <c r="AF499" i="1"/>
  <c r="AF433" i="1"/>
  <c r="AF481" i="1"/>
  <c r="Q493" i="1"/>
  <c r="Q391" i="1"/>
  <c r="AF391" i="1" s="1"/>
  <c r="AF523" i="1"/>
  <c r="Q451" i="1"/>
  <c r="AF451" i="1" s="1"/>
  <c r="AF487" i="1"/>
  <c r="AF469" i="1"/>
  <c r="AF463" i="1"/>
  <c r="AF379" i="1"/>
  <c r="AF547" i="1"/>
  <c r="AH511" i="1"/>
  <c r="AF512" i="1" s="1"/>
  <c r="AF355" i="1"/>
  <c r="Q367" i="1"/>
  <c r="AF367" i="1" s="1"/>
  <c r="AF493" i="1"/>
  <c r="AF337" i="1"/>
  <c r="Q427" i="1"/>
  <c r="AF427" i="1" s="1"/>
  <c r="AF397" i="1"/>
  <c r="Q331" i="1"/>
  <c r="AF331" i="1" s="1"/>
  <c r="AF301" i="1"/>
  <c r="Q295" i="1"/>
  <c r="AF295" i="1" s="1"/>
  <c r="AF421" i="1"/>
  <c r="AF325" i="1"/>
  <c r="AF385" i="1"/>
  <c r="AF289" i="1"/>
  <c r="AF349" i="1"/>
  <c r="AF253" i="1"/>
  <c r="AF277" i="1"/>
  <c r="AF241" i="1"/>
  <c r="AF265" i="1"/>
  <c r="AF235" i="1"/>
  <c r="AF217" i="1"/>
  <c r="AF181" i="1"/>
  <c r="AF223" i="1"/>
  <c r="AF187" i="1"/>
  <c r="AF169" i="1"/>
  <c r="AF157" i="1"/>
  <c r="AF127" i="1"/>
  <c r="AF115" i="1"/>
  <c r="AF121" i="1"/>
  <c r="AF103" i="1"/>
  <c r="AF91" i="1"/>
  <c r="AF85" i="1"/>
  <c r="C12" i="22"/>
  <c r="J12" i="22"/>
  <c r="K12" i="22"/>
  <c r="L12" i="22"/>
  <c r="C15" i="22"/>
  <c r="F15" i="22"/>
  <c r="G15" i="22"/>
  <c r="H15" i="22"/>
  <c r="I15" i="22"/>
  <c r="J15" i="22"/>
  <c r="K15" i="22"/>
  <c r="L15" i="22"/>
  <c r="M15" i="22"/>
  <c r="C18" i="22"/>
  <c r="F18" i="22"/>
  <c r="G18" i="22"/>
  <c r="H18" i="22"/>
  <c r="I18" i="22"/>
  <c r="J18" i="22"/>
  <c r="K18" i="22"/>
  <c r="L18" i="22"/>
  <c r="M18" i="22"/>
  <c r="C21" i="22"/>
  <c r="F21" i="22"/>
  <c r="G21" i="22"/>
  <c r="H21" i="22"/>
  <c r="I21" i="22"/>
  <c r="J21" i="22"/>
  <c r="K21" i="22"/>
  <c r="L21" i="22"/>
  <c r="M21" i="22"/>
  <c r="C24" i="22"/>
  <c r="F24" i="22"/>
  <c r="G24" i="22"/>
  <c r="H24" i="22"/>
  <c r="I24" i="22"/>
  <c r="J24" i="22"/>
  <c r="K24" i="22"/>
  <c r="L24" i="22"/>
  <c r="M24" i="22"/>
  <c r="C27" i="22"/>
  <c r="F27" i="22"/>
  <c r="G27" i="22"/>
  <c r="H27" i="22"/>
  <c r="I27" i="22"/>
  <c r="J27" i="22"/>
  <c r="K27" i="22"/>
  <c r="L27" i="22"/>
  <c r="M27" i="22"/>
  <c r="C30" i="22"/>
  <c r="F30" i="22"/>
  <c r="G30" i="22"/>
  <c r="H30" i="22"/>
  <c r="I30" i="22"/>
  <c r="J30" i="22"/>
  <c r="K30" i="22"/>
  <c r="L30" i="22"/>
  <c r="M30" i="22"/>
  <c r="C33" i="22"/>
  <c r="F33" i="22"/>
  <c r="G33" i="22"/>
  <c r="H33" i="22"/>
  <c r="I33" i="22"/>
  <c r="J33" i="22"/>
  <c r="K33" i="22"/>
  <c r="L33" i="22"/>
  <c r="M33" i="22"/>
  <c r="C36" i="22"/>
  <c r="F36" i="22"/>
  <c r="G36" i="22"/>
  <c r="H36" i="22"/>
  <c r="I36" i="22"/>
  <c r="J36" i="22"/>
  <c r="K36" i="22"/>
  <c r="L36" i="22"/>
  <c r="M36" i="22"/>
  <c r="C39" i="22"/>
  <c r="F39" i="22"/>
  <c r="G39" i="22"/>
  <c r="H39" i="22"/>
  <c r="I39" i="22"/>
  <c r="J39" i="22"/>
  <c r="K39" i="22"/>
  <c r="L39" i="22"/>
  <c r="M39" i="22"/>
  <c r="H15" i="24"/>
  <c r="H18" i="24"/>
  <c r="H21" i="24"/>
  <c r="H24" i="24"/>
  <c r="H27" i="24"/>
  <c r="H30" i="24"/>
  <c r="H33" i="24"/>
  <c r="H36" i="24"/>
  <c r="H39" i="24"/>
  <c r="H15" i="23"/>
  <c r="H18" i="23"/>
  <c r="H21" i="23"/>
  <c r="H24" i="23"/>
  <c r="H27" i="23"/>
  <c r="H30" i="23"/>
  <c r="H33" i="23"/>
  <c r="H36" i="23"/>
  <c r="H39" i="23"/>
  <c r="AH517" i="1" l="1"/>
  <c r="AF518" i="1" s="1"/>
  <c r="AH518" i="1" s="1"/>
  <c r="AF519" i="1" s="1"/>
  <c r="AG475" i="1"/>
  <c r="AH403" i="1"/>
  <c r="AF404" i="1" s="1"/>
  <c r="AG404" i="1" s="1"/>
  <c r="AG373" i="1"/>
  <c r="AH259" i="1"/>
  <c r="AF260" i="1" s="1"/>
  <c r="AG260" i="1" s="1"/>
  <c r="AH163" i="1"/>
  <c r="AF164" i="1" s="1"/>
  <c r="AH164" i="1" s="1"/>
  <c r="AF165" i="1" s="1"/>
  <c r="AG145" i="1"/>
  <c r="AH457" i="1"/>
  <c r="AF458" i="1" s="1"/>
  <c r="AG458" i="1" s="1"/>
  <c r="AH133" i="1"/>
  <c r="AF134" i="1" s="1"/>
  <c r="AH134" i="1" s="1"/>
  <c r="AF135" i="1" s="1"/>
  <c r="AH535" i="1"/>
  <c r="AF536" i="1" s="1"/>
  <c r="AG536" i="1" s="1"/>
  <c r="AG445" i="1"/>
  <c r="AH415" i="1"/>
  <c r="AF416" i="1" s="1"/>
  <c r="AH416" i="1" s="1"/>
  <c r="AF417" i="1" s="1"/>
  <c r="AH307" i="1"/>
  <c r="AF308" i="1" s="1"/>
  <c r="AH308" i="1" s="1"/>
  <c r="AF309" i="1" s="1"/>
  <c r="AH283" i="1"/>
  <c r="AF284" i="1" s="1"/>
  <c r="AH284" i="1" s="1"/>
  <c r="AF285" i="1" s="1"/>
  <c r="AH211" i="1"/>
  <c r="AF212" i="1" s="1"/>
  <c r="AG212" i="1" s="1"/>
  <c r="AH151" i="1"/>
  <c r="AF152" i="1" s="1"/>
  <c r="AG152" i="1" s="1"/>
  <c r="AH139" i="1"/>
  <c r="AF140" i="1" s="1"/>
  <c r="AG140" i="1" s="1"/>
  <c r="AH319" i="1"/>
  <c r="AF320" i="1" s="1"/>
  <c r="AH320" i="1" s="1"/>
  <c r="AF321" i="1" s="1"/>
  <c r="AG205" i="1"/>
  <c r="AH343" i="1"/>
  <c r="AF344" i="1" s="1"/>
  <c r="AG344" i="1" s="1"/>
  <c r="AH541" i="1"/>
  <c r="AF542" i="1" s="1"/>
  <c r="AG542" i="1" s="1"/>
  <c r="AH409" i="1"/>
  <c r="AF410" i="1" s="1"/>
  <c r="AG410" i="1" s="1"/>
  <c r="AH529" i="1"/>
  <c r="AF530" i="1" s="1"/>
  <c r="AH530" i="1" s="1"/>
  <c r="AF531" i="1" s="1"/>
  <c r="AG175" i="1"/>
  <c r="AH313" i="1"/>
  <c r="AF314" i="1" s="1"/>
  <c r="AH314" i="1" s="1"/>
  <c r="AF315" i="1" s="1"/>
  <c r="AG199" i="1"/>
  <c r="AH73" i="1"/>
  <c r="AF74" i="1" s="1"/>
  <c r="AG74" i="1" s="1"/>
  <c r="AH271" i="1"/>
  <c r="AF272" i="1" s="1"/>
  <c r="AG272" i="1" s="1"/>
  <c r="AH79" i="1"/>
  <c r="AF80" i="1" s="1"/>
  <c r="AG80" i="1" s="1"/>
  <c r="AH506" i="1"/>
  <c r="AF507" i="1" s="1"/>
  <c r="AG507" i="1" s="1"/>
  <c r="AG97" i="1"/>
  <c r="AG193" i="1"/>
  <c r="AG109" i="1"/>
  <c r="AH229" i="1"/>
  <c r="AF230" i="1" s="1"/>
  <c r="AG230" i="1" s="1"/>
  <c r="AH247" i="1"/>
  <c r="AF248" i="1" s="1"/>
  <c r="AG248" i="1" s="1"/>
  <c r="AH439" i="1"/>
  <c r="AF440" i="1" s="1"/>
  <c r="AG440" i="1" s="1"/>
  <c r="AG512" i="1"/>
  <c r="AH512" i="1"/>
  <c r="AF513" i="1" s="1"/>
  <c r="AG523" i="1"/>
  <c r="AH523" i="1"/>
  <c r="AF524" i="1" s="1"/>
  <c r="AG476" i="1"/>
  <c r="AH476" i="1"/>
  <c r="AF477" i="1" s="1"/>
  <c r="AH421" i="1"/>
  <c r="AF422" i="1" s="1"/>
  <c r="AG421" i="1"/>
  <c r="AG469" i="1"/>
  <c r="AH469" i="1"/>
  <c r="AF470" i="1" s="1"/>
  <c r="AH404" i="1"/>
  <c r="AF405" i="1" s="1"/>
  <c r="AG433" i="1"/>
  <c r="AH433" i="1"/>
  <c r="AF434" i="1" s="1"/>
  <c r="AG337" i="1"/>
  <c r="AH337" i="1"/>
  <c r="AF338" i="1" s="1"/>
  <c r="AG487" i="1"/>
  <c r="AH487" i="1"/>
  <c r="AF488" i="1" s="1"/>
  <c r="AG488" i="1" s="1"/>
  <c r="AG289" i="1"/>
  <c r="AH289" i="1"/>
  <c r="AF290" i="1" s="1"/>
  <c r="AG355" i="1"/>
  <c r="AH355" i="1"/>
  <c r="AF356" i="1" s="1"/>
  <c r="AG547" i="1"/>
  <c r="AH547" i="1"/>
  <c r="AF548" i="1" s="1"/>
  <c r="AH481" i="1"/>
  <c r="AF482" i="1" s="1"/>
  <c r="AG481" i="1"/>
  <c r="AG331" i="1"/>
  <c r="AH331" i="1"/>
  <c r="AF332" i="1" s="1"/>
  <c r="AG446" i="1"/>
  <c r="AH446" i="1"/>
  <c r="AF447" i="1" s="1"/>
  <c r="AH397" i="1"/>
  <c r="AF398" i="1" s="1"/>
  <c r="AG397" i="1"/>
  <c r="AG374" i="1"/>
  <c r="AH374" i="1"/>
  <c r="AF375" i="1" s="1"/>
  <c r="AG379" i="1"/>
  <c r="AH379" i="1"/>
  <c r="AF380" i="1" s="1"/>
  <c r="AG367" i="1"/>
  <c r="AH367" i="1"/>
  <c r="AF368" i="1" s="1"/>
  <c r="AH391" i="1"/>
  <c r="AF392" i="1" s="1"/>
  <c r="AG391" i="1"/>
  <c r="AG385" i="1"/>
  <c r="AH385" i="1"/>
  <c r="AF386" i="1" s="1"/>
  <c r="AG451" i="1"/>
  <c r="AH451" i="1"/>
  <c r="AF452" i="1" s="1"/>
  <c r="AH499" i="1"/>
  <c r="AF500" i="1" s="1"/>
  <c r="AG499" i="1"/>
  <c r="AG295" i="1"/>
  <c r="AH295" i="1"/>
  <c r="AF296" i="1" s="1"/>
  <c r="AH427" i="1"/>
  <c r="AF428" i="1" s="1"/>
  <c r="AG427" i="1"/>
  <c r="AG493" i="1"/>
  <c r="AH493" i="1"/>
  <c r="AF494" i="1" s="1"/>
  <c r="AG325" i="1"/>
  <c r="AH325" i="1"/>
  <c r="AF326" i="1" s="1"/>
  <c r="AH301" i="1"/>
  <c r="AF302" i="1" s="1"/>
  <c r="AG301" i="1"/>
  <c r="AG349" i="1"/>
  <c r="AH349" i="1"/>
  <c r="AF350" i="1" s="1"/>
  <c r="AG463" i="1"/>
  <c r="AH463" i="1"/>
  <c r="AF464" i="1" s="1"/>
  <c r="AG241" i="1"/>
  <c r="AH241" i="1"/>
  <c r="AF242" i="1" s="1"/>
  <c r="AG277" i="1"/>
  <c r="AH277" i="1"/>
  <c r="AF278" i="1" s="1"/>
  <c r="AG265" i="1"/>
  <c r="AH265" i="1"/>
  <c r="AF266" i="1" s="1"/>
  <c r="AH253" i="1"/>
  <c r="AF254" i="1" s="1"/>
  <c r="AG253" i="1"/>
  <c r="AH206" i="1"/>
  <c r="AF207" i="1" s="1"/>
  <c r="AG206" i="1"/>
  <c r="AG200" i="1"/>
  <c r="AH200" i="1"/>
  <c r="AF201" i="1" s="1"/>
  <c r="AG187" i="1"/>
  <c r="AH187" i="1"/>
  <c r="AF188" i="1" s="1"/>
  <c r="AG217" i="1"/>
  <c r="AH217" i="1"/>
  <c r="AF218" i="1" s="1"/>
  <c r="AG223" i="1"/>
  <c r="AH223" i="1"/>
  <c r="AF224" i="1" s="1"/>
  <c r="AG194" i="1"/>
  <c r="AH194" i="1"/>
  <c r="AF195" i="1" s="1"/>
  <c r="AG235" i="1"/>
  <c r="AH235" i="1"/>
  <c r="AF236" i="1" s="1"/>
  <c r="AG181" i="1"/>
  <c r="AH181" i="1"/>
  <c r="AF182" i="1" s="1"/>
  <c r="AG176" i="1"/>
  <c r="AH176" i="1"/>
  <c r="AF177" i="1" s="1"/>
  <c r="AG157" i="1"/>
  <c r="AH157" i="1"/>
  <c r="AF158" i="1" s="1"/>
  <c r="AH169" i="1"/>
  <c r="AF170" i="1" s="1"/>
  <c r="AG169" i="1"/>
  <c r="AG146" i="1"/>
  <c r="AH146" i="1"/>
  <c r="AF147" i="1" s="1"/>
  <c r="AG115" i="1"/>
  <c r="AH115" i="1"/>
  <c r="AF116" i="1" s="1"/>
  <c r="AH127" i="1"/>
  <c r="AF128" i="1" s="1"/>
  <c r="AG127" i="1"/>
  <c r="AG121" i="1"/>
  <c r="AH121" i="1"/>
  <c r="AF122" i="1" s="1"/>
  <c r="AG98" i="1"/>
  <c r="AH98" i="1"/>
  <c r="AF99" i="1" s="1"/>
  <c r="AG91" i="1"/>
  <c r="AH91" i="1"/>
  <c r="AF92" i="1" s="1"/>
  <c r="AG110" i="1"/>
  <c r="AH110" i="1"/>
  <c r="AF111" i="1" s="1"/>
  <c r="AH103" i="1"/>
  <c r="AF104" i="1" s="1"/>
  <c r="AG103" i="1"/>
  <c r="AG85" i="1"/>
  <c r="AH85" i="1"/>
  <c r="AF86" i="1" s="1"/>
  <c r="AG518" i="1" l="1"/>
  <c r="AH458" i="1"/>
  <c r="AF459" i="1" s="1"/>
  <c r="AH459" i="1" s="1"/>
  <c r="AF460" i="1" s="1"/>
  <c r="AG320" i="1"/>
  <c r="AH260" i="1"/>
  <c r="AF261" i="1" s="1"/>
  <c r="AG164" i="1"/>
  <c r="AH140" i="1"/>
  <c r="AF141" i="1" s="1"/>
  <c r="AH141" i="1" s="1"/>
  <c r="AF142" i="1" s="1"/>
  <c r="AG134" i="1"/>
  <c r="AH536" i="1"/>
  <c r="AF537" i="1" s="1"/>
  <c r="AG537" i="1" s="1"/>
  <c r="AG530" i="1"/>
  <c r="AH507" i="1"/>
  <c r="AF508" i="1" s="1"/>
  <c r="AG508" i="1" s="1"/>
  <c r="AG416" i="1"/>
  <c r="AH410" i="1"/>
  <c r="AF411" i="1" s="1"/>
  <c r="AG411" i="1" s="1"/>
  <c r="AG314" i="1"/>
  <c r="AG308" i="1"/>
  <c r="AG284" i="1"/>
  <c r="AH272" i="1"/>
  <c r="AF273" i="1" s="1"/>
  <c r="AG273" i="1" s="1"/>
  <c r="AH230" i="1"/>
  <c r="AF231" i="1" s="1"/>
  <c r="AH231" i="1" s="1"/>
  <c r="AF232" i="1" s="1"/>
  <c r="AH212" i="1"/>
  <c r="AF213" i="1" s="1"/>
  <c r="AH213" i="1" s="1"/>
  <c r="AF214" i="1" s="1"/>
  <c r="AH152" i="1"/>
  <c r="AF153" i="1" s="1"/>
  <c r="AG153" i="1" s="1"/>
  <c r="AH80" i="1"/>
  <c r="AF81" i="1" s="1"/>
  <c r="AH81" i="1" s="1"/>
  <c r="AF82" i="1" s="1"/>
  <c r="AH74" i="1"/>
  <c r="AF75" i="1" s="1"/>
  <c r="AG75" i="1" s="1"/>
  <c r="AH344" i="1"/>
  <c r="AF345" i="1" s="1"/>
  <c r="AG345" i="1" s="1"/>
  <c r="AH248" i="1"/>
  <c r="AF249" i="1" s="1"/>
  <c r="AH249" i="1" s="1"/>
  <c r="AF250" i="1" s="1"/>
  <c r="AH542" i="1"/>
  <c r="AF543" i="1" s="1"/>
  <c r="AH543" i="1" s="1"/>
  <c r="AF544" i="1" s="1"/>
  <c r="AH440" i="1"/>
  <c r="AF441" i="1" s="1"/>
  <c r="AG441" i="1" s="1"/>
  <c r="AG380" i="1"/>
  <c r="AH380" i="1"/>
  <c r="AF381" i="1" s="1"/>
  <c r="AG470" i="1"/>
  <c r="AH470" i="1"/>
  <c r="AF471" i="1" s="1"/>
  <c r="AG398" i="1"/>
  <c r="AH398" i="1"/>
  <c r="AF399" i="1" s="1"/>
  <c r="AG296" i="1"/>
  <c r="AH296" i="1"/>
  <c r="AF297" i="1" s="1"/>
  <c r="AG368" i="1"/>
  <c r="AH368" i="1"/>
  <c r="AF369" i="1" s="1"/>
  <c r="AH447" i="1"/>
  <c r="AF448" i="1" s="1"/>
  <c r="AG447" i="1"/>
  <c r="AH488" i="1"/>
  <c r="AF489" i="1" s="1"/>
  <c r="AG386" i="1"/>
  <c r="AH386" i="1"/>
  <c r="AF387" i="1" s="1"/>
  <c r="AG477" i="1"/>
  <c r="AH477" i="1"/>
  <c r="AF478" i="1" s="1"/>
  <c r="AH332" i="1"/>
  <c r="AF333" i="1" s="1"/>
  <c r="AG332" i="1"/>
  <c r="AG531" i="1"/>
  <c r="AH531" i="1"/>
  <c r="AF532" i="1" s="1"/>
  <c r="AG524" i="1"/>
  <c r="AH524" i="1"/>
  <c r="AF525" i="1" s="1"/>
  <c r="AG302" i="1"/>
  <c r="AH302" i="1"/>
  <c r="AF303" i="1" s="1"/>
  <c r="AG548" i="1"/>
  <c r="AH548" i="1"/>
  <c r="AF549" i="1" s="1"/>
  <c r="AH464" i="1"/>
  <c r="AF465" i="1" s="1"/>
  <c r="AG464" i="1"/>
  <c r="AH428" i="1"/>
  <c r="AF429" i="1" s="1"/>
  <c r="AG428" i="1"/>
  <c r="AG500" i="1"/>
  <c r="AH500" i="1"/>
  <c r="AF501" i="1" s="1"/>
  <c r="AG315" i="1"/>
  <c r="AH315" i="1"/>
  <c r="AF316" i="1" s="1"/>
  <c r="AG309" i="1"/>
  <c r="AH309" i="1"/>
  <c r="AF310" i="1" s="1"/>
  <c r="AG494" i="1"/>
  <c r="AH494" i="1"/>
  <c r="AF495" i="1" s="1"/>
  <c r="AG356" i="1"/>
  <c r="AH356" i="1"/>
  <c r="AF357" i="1" s="1"/>
  <c r="AG350" i="1"/>
  <c r="AH350" i="1"/>
  <c r="AF351" i="1" s="1"/>
  <c r="AG326" i="1"/>
  <c r="AH326" i="1"/>
  <c r="AF327" i="1" s="1"/>
  <c r="AH452" i="1"/>
  <c r="AF453" i="1" s="1"/>
  <c r="AG452" i="1"/>
  <c r="AG482" i="1"/>
  <c r="AH482" i="1"/>
  <c r="AF483" i="1" s="1"/>
  <c r="AG417" i="1"/>
  <c r="AH417" i="1"/>
  <c r="AF418" i="1" s="1"/>
  <c r="AG375" i="1"/>
  <c r="AH375" i="1"/>
  <c r="AF376" i="1" s="1"/>
  <c r="AG392" i="1"/>
  <c r="AH392" i="1"/>
  <c r="AF393" i="1" s="1"/>
  <c r="AG338" i="1"/>
  <c r="AH338" i="1"/>
  <c r="AF339" i="1" s="1"/>
  <c r="AG321" i="1"/>
  <c r="AH321" i="1"/>
  <c r="AF322" i="1" s="1"/>
  <c r="AG434" i="1"/>
  <c r="AH434" i="1"/>
  <c r="AF435" i="1" s="1"/>
  <c r="AG519" i="1"/>
  <c r="AH519" i="1"/>
  <c r="AF520" i="1" s="1"/>
  <c r="AG405" i="1"/>
  <c r="AH405" i="1"/>
  <c r="AF406" i="1" s="1"/>
  <c r="AG513" i="1"/>
  <c r="AH513" i="1"/>
  <c r="AF514" i="1" s="1"/>
  <c r="AG290" i="1"/>
  <c r="AH290" i="1"/>
  <c r="AF291" i="1" s="1"/>
  <c r="AH422" i="1"/>
  <c r="AF423" i="1" s="1"/>
  <c r="AG422" i="1"/>
  <c r="AG254" i="1"/>
  <c r="AH254" i="1"/>
  <c r="AF255" i="1" s="1"/>
  <c r="AH266" i="1"/>
  <c r="AF267" i="1" s="1"/>
  <c r="AG266" i="1"/>
  <c r="AG242" i="1"/>
  <c r="AH242" i="1"/>
  <c r="AF243" i="1" s="1"/>
  <c r="AG278" i="1"/>
  <c r="AH278" i="1"/>
  <c r="AF279" i="1" s="1"/>
  <c r="AG285" i="1"/>
  <c r="AH285" i="1"/>
  <c r="AF286" i="1" s="1"/>
  <c r="AG261" i="1"/>
  <c r="AH261" i="1"/>
  <c r="AF262" i="1" s="1"/>
  <c r="AG195" i="1"/>
  <c r="AH195" i="1"/>
  <c r="AF196" i="1" s="1"/>
  <c r="AG218" i="1"/>
  <c r="AH218" i="1"/>
  <c r="AF219" i="1" s="1"/>
  <c r="AH224" i="1"/>
  <c r="AF225" i="1" s="1"/>
  <c r="AG224" i="1"/>
  <c r="AH188" i="1"/>
  <c r="AF189" i="1" s="1"/>
  <c r="AG188" i="1"/>
  <c r="AG182" i="1"/>
  <c r="AH182" i="1"/>
  <c r="AF183" i="1" s="1"/>
  <c r="AG201" i="1"/>
  <c r="AH201" i="1"/>
  <c r="AF202" i="1" s="1"/>
  <c r="AH236" i="1"/>
  <c r="AF237" i="1" s="1"/>
  <c r="AG236" i="1"/>
  <c r="AG207" i="1"/>
  <c r="AH207" i="1"/>
  <c r="AF208" i="1" s="1"/>
  <c r="AH177" i="1"/>
  <c r="AF178" i="1" s="1"/>
  <c r="AG177" i="1"/>
  <c r="AG170" i="1"/>
  <c r="AH170" i="1"/>
  <c r="AF171" i="1" s="1"/>
  <c r="AG165" i="1"/>
  <c r="AH165" i="1"/>
  <c r="AF166" i="1" s="1"/>
  <c r="AG158" i="1"/>
  <c r="AH158" i="1"/>
  <c r="AF159" i="1" s="1"/>
  <c r="AG128" i="1"/>
  <c r="AH128" i="1"/>
  <c r="AF129" i="1" s="1"/>
  <c r="AG147" i="1"/>
  <c r="AH147" i="1"/>
  <c r="AF148" i="1" s="1"/>
  <c r="AG135" i="1"/>
  <c r="AH135" i="1"/>
  <c r="AF136" i="1" s="1"/>
  <c r="AG122" i="1"/>
  <c r="AH122" i="1"/>
  <c r="AF123" i="1" s="1"/>
  <c r="AG116" i="1"/>
  <c r="AH116" i="1"/>
  <c r="AF117" i="1" s="1"/>
  <c r="AG111" i="1"/>
  <c r="AH111" i="1"/>
  <c r="AF112" i="1" s="1"/>
  <c r="AG99" i="1"/>
  <c r="AH99" i="1"/>
  <c r="AF100" i="1" s="1"/>
  <c r="AG92" i="1"/>
  <c r="AH92" i="1"/>
  <c r="AF93" i="1" s="1"/>
  <c r="AH104" i="1"/>
  <c r="AF105" i="1" s="1"/>
  <c r="AG104" i="1"/>
  <c r="AG86" i="1"/>
  <c r="AH86" i="1"/>
  <c r="AF87" i="1" s="1"/>
  <c r="AG459" i="1" l="1"/>
  <c r="AG231" i="1"/>
  <c r="AG141" i="1"/>
  <c r="AG543" i="1"/>
  <c r="AH537" i="1"/>
  <c r="AF538" i="1" s="1"/>
  <c r="AH538" i="1" s="1"/>
  <c r="AF539" i="1" s="1"/>
  <c r="AH508" i="1"/>
  <c r="AF509" i="1" s="1"/>
  <c r="AH509" i="1" s="1"/>
  <c r="AF510" i="1" s="1"/>
  <c r="AH411" i="1"/>
  <c r="AF412" i="1" s="1"/>
  <c r="AG412" i="1" s="1"/>
  <c r="AH345" i="1"/>
  <c r="AF346" i="1" s="1"/>
  <c r="AG346" i="1" s="1"/>
  <c r="AH273" i="1"/>
  <c r="AF274" i="1" s="1"/>
  <c r="AG274" i="1" s="1"/>
  <c r="AG249" i="1"/>
  <c r="AG213" i="1"/>
  <c r="AH153" i="1"/>
  <c r="AF154" i="1" s="1"/>
  <c r="AG154" i="1" s="1"/>
  <c r="AG81" i="1"/>
  <c r="AH75" i="1"/>
  <c r="AF76" i="1" s="1"/>
  <c r="AG76" i="1" s="1"/>
  <c r="AH441" i="1"/>
  <c r="AF442" i="1" s="1"/>
  <c r="AG442" i="1" s="1"/>
  <c r="AG448" i="1"/>
  <c r="AH448" i="1"/>
  <c r="AF449" i="1" s="1"/>
  <c r="AG369" i="1"/>
  <c r="AH369" i="1"/>
  <c r="AF370" i="1" s="1"/>
  <c r="AG357" i="1"/>
  <c r="AH357" i="1"/>
  <c r="AF358" i="1" s="1"/>
  <c r="AG501" i="1"/>
  <c r="AH501" i="1"/>
  <c r="AF502" i="1" s="1"/>
  <c r="AG525" i="1"/>
  <c r="AH525" i="1"/>
  <c r="AF526" i="1" s="1"/>
  <c r="AG297" i="1"/>
  <c r="AH297" i="1"/>
  <c r="AF298" i="1" s="1"/>
  <c r="AG303" i="1"/>
  <c r="AH303" i="1"/>
  <c r="AF304" i="1" s="1"/>
  <c r="AH418" i="1"/>
  <c r="AF419" i="1" s="1"/>
  <c r="AG418" i="1"/>
  <c r="AH387" i="1"/>
  <c r="AF388" i="1" s="1"/>
  <c r="AG387" i="1"/>
  <c r="AG460" i="1"/>
  <c r="AH460" i="1"/>
  <c r="AF461" i="1" s="1"/>
  <c r="AG483" i="1"/>
  <c r="AH483" i="1"/>
  <c r="AF484" i="1" s="1"/>
  <c r="AG399" i="1"/>
  <c r="AH399" i="1"/>
  <c r="AF400" i="1" s="1"/>
  <c r="AG322" i="1"/>
  <c r="AH322" i="1"/>
  <c r="AF323" i="1" s="1"/>
  <c r="AG495" i="1"/>
  <c r="AH495" i="1"/>
  <c r="AF496" i="1" s="1"/>
  <c r="AG429" i="1"/>
  <c r="AH429" i="1"/>
  <c r="AF430" i="1" s="1"/>
  <c r="AG532" i="1"/>
  <c r="AH532" i="1"/>
  <c r="AF533" i="1" s="1"/>
  <c r="AG423" i="1"/>
  <c r="AH423" i="1"/>
  <c r="AF424" i="1" s="1"/>
  <c r="AG310" i="1"/>
  <c r="AH310" i="1"/>
  <c r="AF311" i="1" s="1"/>
  <c r="AG514" i="1"/>
  <c r="AH514" i="1"/>
  <c r="AF515" i="1" s="1"/>
  <c r="AG291" i="1"/>
  <c r="AH291" i="1"/>
  <c r="AF292" i="1" s="1"/>
  <c r="AG406" i="1"/>
  <c r="AH406" i="1"/>
  <c r="AF407" i="1" s="1"/>
  <c r="AG339" i="1"/>
  <c r="AH339" i="1"/>
  <c r="AF340" i="1" s="1"/>
  <c r="AH453" i="1"/>
  <c r="AF454" i="1" s="1"/>
  <c r="AG453" i="1"/>
  <c r="AG471" i="1"/>
  <c r="AH471" i="1"/>
  <c r="AF472" i="1" s="1"/>
  <c r="AG327" i="1"/>
  <c r="AH327" i="1"/>
  <c r="AF328" i="1" s="1"/>
  <c r="AG465" i="1"/>
  <c r="AH465" i="1"/>
  <c r="AF466" i="1" s="1"/>
  <c r="AG333" i="1"/>
  <c r="AH333" i="1"/>
  <c r="AF334" i="1" s="1"/>
  <c r="AG435" i="1"/>
  <c r="AH435" i="1"/>
  <c r="AF436" i="1" s="1"/>
  <c r="AG393" i="1"/>
  <c r="AH393" i="1"/>
  <c r="AF394" i="1" s="1"/>
  <c r="AG549" i="1"/>
  <c r="AH549" i="1"/>
  <c r="AF550" i="1" s="1"/>
  <c r="AH478" i="1"/>
  <c r="AF479" i="1" s="1"/>
  <c r="AG478" i="1"/>
  <c r="AG381" i="1"/>
  <c r="AH381" i="1"/>
  <c r="AF382" i="1" s="1"/>
  <c r="AG351" i="1"/>
  <c r="AH351" i="1"/>
  <c r="AF352" i="1" s="1"/>
  <c r="AG544" i="1"/>
  <c r="AH544" i="1"/>
  <c r="AF545" i="1" s="1"/>
  <c r="AG520" i="1"/>
  <c r="AH520" i="1"/>
  <c r="AF521" i="1" s="1"/>
  <c r="AG376" i="1"/>
  <c r="AH376" i="1"/>
  <c r="AF377" i="1" s="1"/>
  <c r="AG316" i="1"/>
  <c r="AH316" i="1"/>
  <c r="AF317" i="1" s="1"/>
  <c r="AG489" i="1"/>
  <c r="AH489" i="1"/>
  <c r="AF490" i="1" s="1"/>
  <c r="AG286" i="1"/>
  <c r="AH286" i="1"/>
  <c r="AF287" i="1" s="1"/>
  <c r="AG279" i="1"/>
  <c r="AH279" i="1"/>
  <c r="AF280" i="1" s="1"/>
  <c r="AG267" i="1"/>
  <c r="AH267" i="1"/>
  <c r="AF268" i="1" s="1"/>
  <c r="AH250" i="1"/>
  <c r="AF251" i="1" s="1"/>
  <c r="AG250" i="1"/>
  <c r="AG262" i="1"/>
  <c r="AH262" i="1"/>
  <c r="AF263" i="1" s="1"/>
  <c r="AG255" i="1"/>
  <c r="AH255" i="1"/>
  <c r="AF256" i="1" s="1"/>
  <c r="AG243" i="1"/>
  <c r="AH243" i="1"/>
  <c r="AF244" i="1" s="1"/>
  <c r="AG196" i="1"/>
  <c r="AH196" i="1"/>
  <c r="AF197" i="1" s="1"/>
  <c r="AG208" i="1"/>
  <c r="AH208" i="1"/>
  <c r="AF209" i="1" s="1"/>
  <c r="AG189" i="1"/>
  <c r="AH189" i="1"/>
  <c r="AF190" i="1" s="1"/>
  <c r="AG237" i="1"/>
  <c r="AH237" i="1"/>
  <c r="AF238" i="1" s="1"/>
  <c r="AG225" i="1"/>
  <c r="AH225" i="1"/>
  <c r="AF226" i="1" s="1"/>
  <c r="AG202" i="1"/>
  <c r="AH202" i="1"/>
  <c r="AF203" i="1" s="1"/>
  <c r="AG232" i="1"/>
  <c r="AH232" i="1"/>
  <c r="AF233" i="1" s="1"/>
  <c r="AH219" i="1"/>
  <c r="AF220" i="1" s="1"/>
  <c r="AG219" i="1"/>
  <c r="AG214" i="1"/>
  <c r="AH214" i="1"/>
  <c r="AF215" i="1" s="1"/>
  <c r="AG183" i="1"/>
  <c r="AH183" i="1"/>
  <c r="AF184" i="1" s="1"/>
  <c r="AH178" i="1"/>
  <c r="AF179" i="1" s="1"/>
  <c r="AG178" i="1"/>
  <c r="AH159" i="1"/>
  <c r="AF160" i="1" s="1"/>
  <c r="AG159" i="1"/>
  <c r="AG171" i="1"/>
  <c r="AH171" i="1"/>
  <c r="AF172" i="1" s="1"/>
  <c r="AH166" i="1"/>
  <c r="AF167" i="1" s="1"/>
  <c r="AG166" i="1"/>
  <c r="AH129" i="1"/>
  <c r="AF130" i="1" s="1"/>
  <c r="AG129" i="1"/>
  <c r="AG123" i="1"/>
  <c r="AH123" i="1"/>
  <c r="AF124" i="1" s="1"/>
  <c r="AH148" i="1"/>
  <c r="AF149" i="1" s="1"/>
  <c r="AG148" i="1"/>
  <c r="AG142" i="1"/>
  <c r="AH142" i="1"/>
  <c r="AF143" i="1" s="1"/>
  <c r="AG117" i="1"/>
  <c r="AH117" i="1"/>
  <c r="AF118" i="1" s="1"/>
  <c r="AG136" i="1"/>
  <c r="AH136" i="1"/>
  <c r="AF137" i="1" s="1"/>
  <c r="AG112" i="1"/>
  <c r="AH112" i="1"/>
  <c r="AF113" i="1" s="1"/>
  <c r="AG93" i="1"/>
  <c r="AH93" i="1"/>
  <c r="AF94" i="1" s="1"/>
  <c r="AG105" i="1"/>
  <c r="AH105" i="1"/>
  <c r="AF106" i="1" s="1"/>
  <c r="AH100" i="1"/>
  <c r="AF101" i="1" s="1"/>
  <c r="AG100" i="1"/>
  <c r="AG87" i="1"/>
  <c r="AH87" i="1"/>
  <c r="AF88" i="1" s="1"/>
  <c r="AG82" i="1"/>
  <c r="AH82" i="1"/>
  <c r="AF83" i="1" s="1"/>
  <c r="AG538" i="1" l="1"/>
  <c r="AH346" i="1"/>
  <c r="AF347" i="1" s="1"/>
  <c r="AG347" i="1" s="1"/>
  <c r="AH76" i="1"/>
  <c r="AF77" i="1" s="1"/>
  <c r="AH77" i="1" s="1"/>
  <c r="AF78" i="1" s="1"/>
  <c r="AG509" i="1"/>
  <c r="AH442" i="1"/>
  <c r="AF443" i="1" s="1"/>
  <c r="AG443" i="1" s="1"/>
  <c r="AH412" i="1"/>
  <c r="AF413" i="1" s="1"/>
  <c r="AH413" i="1" s="1"/>
  <c r="AF414" i="1" s="1"/>
  <c r="AH274" i="1"/>
  <c r="AF275" i="1" s="1"/>
  <c r="AG275" i="1" s="1"/>
  <c r="AH154" i="1"/>
  <c r="AF155" i="1" s="1"/>
  <c r="AG155" i="1" s="1"/>
  <c r="AG334" i="1"/>
  <c r="AH334" i="1"/>
  <c r="AF335" i="1" s="1"/>
  <c r="AG502" i="1"/>
  <c r="AH502" i="1"/>
  <c r="AF503" i="1" s="1"/>
  <c r="AH454" i="1"/>
  <c r="AF455" i="1" s="1"/>
  <c r="AG454" i="1"/>
  <c r="AG323" i="1"/>
  <c r="AH323" i="1"/>
  <c r="AF324" i="1" s="1"/>
  <c r="AG340" i="1"/>
  <c r="AH340" i="1"/>
  <c r="AF341" i="1" s="1"/>
  <c r="AG533" i="1"/>
  <c r="AH533" i="1"/>
  <c r="AF534" i="1" s="1"/>
  <c r="AH419" i="1"/>
  <c r="AF420" i="1" s="1"/>
  <c r="AG419" i="1"/>
  <c r="AG382" i="1"/>
  <c r="AH382" i="1"/>
  <c r="AF383" i="1" s="1"/>
  <c r="AG304" i="1"/>
  <c r="AH304" i="1"/>
  <c r="AF305" i="1" s="1"/>
  <c r="AG388" i="1"/>
  <c r="AH388" i="1"/>
  <c r="AF389" i="1" s="1"/>
  <c r="AG479" i="1"/>
  <c r="AH479" i="1"/>
  <c r="AF480" i="1" s="1"/>
  <c r="AG539" i="1"/>
  <c r="AH539" i="1"/>
  <c r="AF540" i="1" s="1"/>
  <c r="AG407" i="1"/>
  <c r="AH407" i="1"/>
  <c r="AF408" i="1" s="1"/>
  <c r="AH424" i="1"/>
  <c r="AF425" i="1" s="1"/>
  <c r="AG424" i="1"/>
  <c r="AG490" i="1"/>
  <c r="AH490" i="1"/>
  <c r="AF491" i="1" s="1"/>
  <c r="AG545" i="1"/>
  <c r="AH545" i="1"/>
  <c r="AF546" i="1" s="1"/>
  <c r="AG550" i="1"/>
  <c r="AH550" i="1"/>
  <c r="AF551" i="1" s="1"/>
  <c r="AG510" i="1"/>
  <c r="AH510" i="1"/>
  <c r="AG292" i="1"/>
  <c r="AH292" i="1"/>
  <c r="AF293" i="1" s="1"/>
  <c r="AG400" i="1"/>
  <c r="AH400" i="1"/>
  <c r="AF401" i="1" s="1"/>
  <c r="AG358" i="1"/>
  <c r="AH358" i="1"/>
  <c r="AF359" i="1" s="1"/>
  <c r="AH466" i="1"/>
  <c r="AF467" i="1" s="1"/>
  <c r="AG466" i="1"/>
  <c r="AG328" i="1"/>
  <c r="AH328" i="1"/>
  <c r="AF329" i="1" s="1"/>
  <c r="AG317" i="1"/>
  <c r="AH317" i="1"/>
  <c r="AF318" i="1" s="1"/>
  <c r="AH394" i="1"/>
  <c r="AF395" i="1" s="1"/>
  <c r="AG394" i="1"/>
  <c r="AG515" i="1"/>
  <c r="AH515" i="1"/>
  <c r="AF516" i="1" s="1"/>
  <c r="AG377" i="1"/>
  <c r="AH377" i="1"/>
  <c r="AF378" i="1" s="1"/>
  <c r="AH298" i="1"/>
  <c r="AF299" i="1" s="1"/>
  <c r="AG298" i="1"/>
  <c r="AG370" i="1"/>
  <c r="AH370" i="1"/>
  <c r="AF371" i="1" s="1"/>
  <c r="AG436" i="1"/>
  <c r="AH436" i="1"/>
  <c r="AF437" i="1" s="1"/>
  <c r="AG484" i="1"/>
  <c r="AH484" i="1"/>
  <c r="AF485" i="1" s="1"/>
  <c r="AG472" i="1"/>
  <c r="AH472" i="1"/>
  <c r="AF473" i="1" s="1"/>
  <c r="AG430" i="1"/>
  <c r="AH430" i="1"/>
  <c r="AF431" i="1" s="1"/>
  <c r="AG521" i="1"/>
  <c r="AH521" i="1"/>
  <c r="AF522" i="1" s="1"/>
  <c r="AG526" i="1"/>
  <c r="AH526" i="1"/>
  <c r="AF527" i="1" s="1"/>
  <c r="AH449" i="1"/>
  <c r="AF450" i="1" s="1"/>
  <c r="AG449" i="1"/>
  <c r="AG311" i="1"/>
  <c r="AH311" i="1"/>
  <c r="AF312" i="1" s="1"/>
  <c r="AH461" i="1"/>
  <c r="AF462" i="1" s="1"/>
  <c r="AG461" i="1"/>
  <c r="AH496" i="1"/>
  <c r="AF497" i="1" s="1"/>
  <c r="AG496" i="1"/>
  <c r="AG352" i="1"/>
  <c r="AH352" i="1"/>
  <c r="AF353" i="1" s="1"/>
  <c r="AG280" i="1"/>
  <c r="AH280" i="1"/>
  <c r="AF281" i="1" s="1"/>
  <c r="AH287" i="1"/>
  <c r="AF288" i="1" s="1"/>
  <c r="AG287" i="1"/>
  <c r="AH263" i="1"/>
  <c r="AF264" i="1" s="1"/>
  <c r="AG263" i="1"/>
  <c r="AG244" i="1"/>
  <c r="AH244" i="1"/>
  <c r="AF245" i="1" s="1"/>
  <c r="AG268" i="1"/>
  <c r="AH268" i="1"/>
  <c r="AF269" i="1" s="1"/>
  <c r="AG256" i="1"/>
  <c r="AH256" i="1"/>
  <c r="AF257" i="1" s="1"/>
  <c r="AG251" i="1"/>
  <c r="AH251" i="1"/>
  <c r="AF252" i="1" s="1"/>
  <c r="AH203" i="1"/>
  <c r="AF204" i="1" s="1"/>
  <c r="AG203" i="1"/>
  <c r="AG226" i="1"/>
  <c r="AH226" i="1"/>
  <c r="AF227" i="1" s="1"/>
  <c r="AG184" i="1"/>
  <c r="AH184" i="1"/>
  <c r="AF185" i="1" s="1"/>
  <c r="AG238" i="1"/>
  <c r="AH238" i="1"/>
  <c r="AF239" i="1" s="1"/>
  <c r="AG197" i="1"/>
  <c r="AH197" i="1"/>
  <c r="AF198" i="1" s="1"/>
  <c r="AH190" i="1"/>
  <c r="AF191" i="1" s="1"/>
  <c r="AG190" i="1"/>
  <c r="AG215" i="1"/>
  <c r="AH215" i="1"/>
  <c r="AF216" i="1" s="1"/>
  <c r="AG220" i="1"/>
  <c r="AH220" i="1"/>
  <c r="AF221" i="1" s="1"/>
  <c r="AG209" i="1"/>
  <c r="AH209" i="1"/>
  <c r="AF210" i="1" s="1"/>
  <c r="AH233" i="1"/>
  <c r="AF234" i="1" s="1"/>
  <c r="AG233" i="1"/>
  <c r="AG160" i="1"/>
  <c r="AH160" i="1"/>
  <c r="AF161" i="1" s="1"/>
  <c r="AG179" i="1"/>
  <c r="AH179" i="1"/>
  <c r="AF180" i="1" s="1"/>
  <c r="AG172" i="1"/>
  <c r="AH172" i="1"/>
  <c r="AF173" i="1" s="1"/>
  <c r="AG167" i="1"/>
  <c r="AH167" i="1"/>
  <c r="AF168" i="1" s="1"/>
  <c r="AG130" i="1"/>
  <c r="AH130" i="1"/>
  <c r="AF131" i="1" s="1"/>
  <c r="AG143" i="1"/>
  <c r="AH143" i="1"/>
  <c r="AF144" i="1" s="1"/>
  <c r="AG137" i="1"/>
  <c r="AH137" i="1"/>
  <c r="AF138" i="1" s="1"/>
  <c r="AG118" i="1"/>
  <c r="AH118" i="1"/>
  <c r="AF119" i="1" s="1"/>
  <c r="AG149" i="1"/>
  <c r="AH149" i="1"/>
  <c r="AF150" i="1" s="1"/>
  <c r="AH124" i="1"/>
  <c r="AF125" i="1" s="1"/>
  <c r="AG124" i="1"/>
  <c r="AG94" i="1"/>
  <c r="AH94" i="1"/>
  <c r="AF95" i="1" s="1"/>
  <c r="AG113" i="1"/>
  <c r="AH113" i="1"/>
  <c r="AF114" i="1" s="1"/>
  <c r="AG106" i="1"/>
  <c r="AH106" i="1"/>
  <c r="AF107" i="1" s="1"/>
  <c r="AG101" i="1"/>
  <c r="AH101" i="1"/>
  <c r="AF102" i="1" s="1"/>
  <c r="AG88" i="1"/>
  <c r="AH88" i="1"/>
  <c r="AF89" i="1" s="1"/>
  <c r="AG83" i="1"/>
  <c r="AH83" i="1"/>
  <c r="AF84" i="1" s="1"/>
  <c r="F15" i="24"/>
  <c r="AH347" i="1" l="1"/>
  <c r="AF348" i="1" s="1"/>
  <c r="AG77" i="1"/>
  <c r="AH443" i="1"/>
  <c r="AF444" i="1" s="1"/>
  <c r="AH444" i="1" s="1"/>
  <c r="AG413" i="1"/>
  <c r="AH275" i="1"/>
  <c r="AF276" i="1" s="1"/>
  <c r="AG276" i="1" s="1"/>
  <c r="AH155" i="1"/>
  <c r="AF156" i="1" s="1"/>
  <c r="AH156" i="1" s="1"/>
  <c r="AG522" i="1"/>
  <c r="AH522" i="1"/>
  <c r="AG378" i="1"/>
  <c r="AH378" i="1"/>
  <c r="AG324" i="1"/>
  <c r="AH324" i="1"/>
  <c r="AG299" i="1"/>
  <c r="AH299" i="1"/>
  <c r="AF300" i="1" s="1"/>
  <c r="AG431" i="1"/>
  <c r="AH431" i="1"/>
  <c r="AF432" i="1" s="1"/>
  <c r="AG318" i="1"/>
  <c r="AH318" i="1"/>
  <c r="AG437" i="1"/>
  <c r="AH437" i="1"/>
  <c r="AF438" i="1" s="1"/>
  <c r="AG473" i="1"/>
  <c r="AH473" i="1"/>
  <c r="AF474" i="1" s="1"/>
  <c r="AG353" i="1"/>
  <c r="AH353" i="1"/>
  <c r="AF354" i="1" s="1"/>
  <c r="AH329" i="1"/>
  <c r="AF330" i="1" s="1"/>
  <c r="AG329" i="1"/>
  <c r="AG312" i="1"/>
  <c r="AH312" i="1"/>
  <c r="AG516" i="1"/>
  <c r="AH516" i="1"/>
  <c r="AG408" i="1"/>
  <c r="AH408" i="1"/>
  <c r="AH455" i="1"/>
  <c r="AF456" i="1" s="1"/>
  <c r="AG455" i="1"/>
  <c r="AG305" i="1"/>
  <c r="AH305" i="1"/>
  <c r="AF306" i="1" s="1"/>
  <c r="AH425" i="1"/>
  <c r="AF426" i="1" s="1"/>
  <c r="AG425" i="1"/>
  <c r="AG462" i="1"/>
  <c r="AH462" i="1"/>
  <c r="AG383" i="1"/>
  <c r="AH383" i="1"/>
  <c r="AF384" i="1" s="1"/>
  <c r="AG467" i="1"/>
  <c r="AH467" i="1"/>
  <c r="AF468" i="1" s="1"/>
  <c r="AH540" i="1"/>
  <c r="AG540" i="1"/>
  <c r="AG420" i="1"/>
  <c r="AH420" i="1"/>
  <c r="AG485" i="1"/>
  <c r="AH485" i="1"/>
  <c r="AF486" i="1" s="1"/>
  <c r="AG551" i="1"/>
  <c r="AH551" i="1"/>
  <c r="AF552" i="1" s="1"/>
  <c r="AH450" i="1"/>
  <c r="AG450" i="1"/>
  <c r="AG359" i="1"/>
  <c r="AH359" i="1"/>
  <c r="AF360" i="1" s="1"/>
  <c r="AG414" i="1"/>
  <c r="AH414" i="1"/>
  <c r="AH527" i="1"/>
  <c r="AF528" i="1" s="1"/>
  <c r="AG527" i="1"/>
  <c r="AG480" i="1"/>
  <c r="AH480" i="1"/>
  <c r="AG534" i="1"/>
  <c r="AH534" i="1"/>
  <c r="AG503" i="1"/>
  <c r="AH503" i="1"/>
  <c r="AF504" i="1" s="1"/>
  <c r="AG401" i="1"/>
  <c r="AH401" i="1"/>
  <c r="AF402" i="1" s="1"/>
  <c r="AG546" i="1"/>
  <c r="AH546" i="1"/>
  <c r="AG335" i="1"/>
  <c r="AH335" i="1"/>
  <c r="AF336" i="1" s="1"/>
  <c r="AG341" i="1"/>
  <c r="AH341" i="1"/>
  <c r="AF342" i="1" s="1"/>
  <c r="AG371" i="1"/>
  <c r="AH371" i="1"/>
  <c r="AF372" i="1" s="1"/>
  <c r="AG395" i="1"/>
  <c r="AH395" i="1"/>
  <c r="AF396" i="1" s="1"/>
  <c r="AG293" i="1"/>
  <c r="AH293" i="1"/>
  <c r="AF294" i="1" s="1"/>
  <c r="AG491" i="1"/>
  <c r="AH491" i="1"/>
  <c r="AF492" i="1" s="1"/>
  <c r="AG497" i="1"/>
  <c r="AH497" i="1"/>
  <c r="AF498" i="1" s="1"/>
  <c r="AG389" i="1"/>
  <c r="AH389" i="1"/>
  <c r="AF390" i="1" s="1"/>
  <c r="AG348" i="1"/>
  <c r="AH348" i="1"/>
  <c r="AG264" i="1"/>
  <c r="AH264" i="1"/>
  <c r="AG257" i="1"/>
  <c r="AH257" i="1"/>
  <c r="AF258" i="1" s="1"/>
  <c r="AG269" i="1"/>
  <c r="AH269" i="1"/>
  <c r="AF270" i="1" s="1"/>
  <c r="AG252" i="1"/>
  <c r="AH252" i="1"/>
  <c r="AH281" i="1"/>
  <c r="AF282" i="1" s="1"/>
  <c r="AG281" i="1"/>
  <c r="AG245" i="1"/>
  <c r="AH245" i="1"/>
  <c r="AF246" i="1" s="1"/>
  <c r="AG288" i="1"/>
  <c r="AH288" i="1"/>
  <c r="AG204" i="1"/>
  <c r="AH204" i="1"/>
  <c r="AH234" i="1"/>
  <c r="AG234" i="1"/>
  <c r="AG198" i="1"/>
  <c r="AH198" i="1"/>
  <c r="AH221" i="1"/>
  <c r="AF222" i="1" s="1"/>
  <c r="AG221" i="1"/>
  <c r="AH185" i="1"/>
  <c r="AF186" i="1" s="1"/>
  <c r="AG185" i="1"/>
  <c r="AG210" i="1"/>
  <c r="AH210" i="1"/>
  <c r="AG191" i="1"/>
  <c r="AH191" i="1"/>
  <c r="AF192" i="1" s="1"/>
  <c r="AG239" i="1"/>
  <c r="AH239" i="1"/>
  <c r="AF240" i="1" s="1"/>
  <c r="AG216" i="1"/>
  <c r="AH216" i="1"/>
  <c r="AG227" i="1"/>
  <c r="AH227" i="1"/>
  <c r="AF228" i="1" s="1"/>
  <c r="AG161" i="1"/>
  <c r="AH161" i="1"/>
  <c r="AF162" i="1" s="1"/>
  <c r="AG168" i="1"/>
  <c r="AH168" i="1"/>
  <c r="AG180" i="1"/>
  <c r="AH180" i="1"/>
  <c r="AG173" i="1"/>
  <c r="AH173" i="1"/>
  <c r="AF174" i="1" s="1"/>
  <c r="AG144" i="1"/>
  <c r="AH144" i="1"/>
  <c r="AG119" i="1"/>
  <c r="AH119" i="1"/>
  <c r="AF120" i="1" s="1"/>
  <c r="AG125" i="1"/>
  <c r="AH125" i="1"/>
  <c r="AF126" i="1" s="1"/>
  <c r="AG131" i="1"/>
  <c r="AH131" i="1"/>
  <c r="AF132" i="1" s="1"/>
  <c r="AG150" i="1"/>
  <c r="AH150" i="1"/>
  <c r="AG138" i="1"/>
  <c r="AH138" i="1"/>
  <c r="AG95" i="1"/>
  <c r="AH95" i="1"/>
  <c r="AF96" i="1" s="1"/>
  <c r="AG114" i="1"/>
  <c r="AH114" i="1"/>
  <c r="AG102" i="1"/>
  <c r="AH102" i="1"/>
  <c r="AH107" i="1"/>
  <c r="AF108" i="1" s="1"/>
  <c r="AG107" i="1"/>
  <c r="AG89" i="1"/>
  <c r="AH89" i="1"/>
  <c r="AF90" i="1" s="1"/>
  <c r="AG84" i="1"/>
  <c r="AH84" i="1"/>
  <c r="AG78" i="1"/>
  <c r="AH78" i="1"/>
  <c r="F12" i="24"/>
  <c r="AG444" i="1" l="1"/>
  <c r="AH276" i="1"/>
  <c r="AG156" i="1"/>
  <c r="AG528" i="1"/>
  <c r="AH528" i="1"/>
  <c r="AG390" i="1"/>
  <c r="AH390" i="1"/>
  <c r="AG402" i="1"/>
  <c r="AH402" i="1"/>
  <c r="AG432" i="1"/>
  <c r="AH432" i="1"/>
  <c r="AG474" i="1"/>
  <c r="AH474" i="1"/>
  <c r="AH456" i="1"/>
  <c r="AG456" i="1"/>
  <c r="AG504" i="1"/>
  <c r="AH504" i="1"/>
  <c r="AG498" i="1"/>
  <c r="AH498" i="1"/>
  <c r="AG372" i="1"/>
  <c r="AH372" i="1"/>
  <c r="AH384" i="1"/>
  <c r="AG384" i="1"/>
  <c r="AG552" i="1"/>
  <c r="AH552" i="1"/>
  <c r="AG438" i="1"/>
  <c r="AH438" i="1"/>
  <c r="AG300" i="1"/>
  <c r="AH300" i="1"/>
  <c r="AH468" i="1"/>
  <c r="AG468" i="1"/>
  <c r="AH360" i="1"/>
  <c r="AG360" i="1"/>
  <c r="AG342" i="1"/>
  <c r="AH342" i="1"/>
  <c r="AG354" i="1"/>
  <c r="AH354" i="1"/>
  <c r="AG426" i="1"/>
  <c r="AH426" i="1"/>
  <c r="AG492" i="1"/>
  <c r="AH492" i="1"/>
  <c r="AG486" i="1"/>
  <c r="AH486" i="1"/>
  <c r="AG336" i="1"/>
  <c r="AH336" i="1"/>
  <c r="AG294" i="1"/>
  <c r="AH294" i="1"/>
  <c r="AG396" i="1"/>
  <c r="AH396" i="1"/>
  <c r="AG306" i="1"/>
  <c r="AH306" i="1"/>
  <c r="AG330" i="1"/>
  <c r="AH330" i="1"/>
  <c r="AG246" i="1"/>
  <c r="AH246" i="1"/>
  <c r="AG258" i="1"/>
  <c r="AH258" i="1"/>
  <c r="AG282" i="1"/>
  <c r="AH282" i="1"/>
  <c r="AG270" i="1"/>
  <c r="AH270" i="1"/>
  <c r="AH222" i="1"/>
  <c r="AG222" i="1"/>
  <c r="AG228" i="1"/>
  <c r="AH228" i="1"/>
  <c r="AG240" i="1"/>
  <c r="AH240" i="1"/>
  <c r="AG186" i="1"/>
  <c r="AH186" i="1"/>
  <c r="AG192" i="1"/>
  <c r="AH192" i="1"/>
  <c r="AG162" i="1"/>
  <c r="AH162" i="1"/>
  <c r="AH174" i="1"/>
  <c r="AG174" i="1"/>
  <c r="AG132" i="1"/>
  <c r="AH132" i="1"/>
  <c r="AH126" i="1"/>
  <c r="AG126" i="1"/>
  <c r="AG120" i="1"/>
  <c r="AH120" i="1"/>
  <c r="AG96" i="1"/>
  <c r="AH96" i="1"/>
  <c r="AG108" i="1"/>
  <c r="AH108" i="1"/>
  <c r="AG90" i="1"/>
  <c r="AH90" i="1"/>
  <c r="C39" i="23"/>
  <c r="C36" i="23"/>
  <c r="C33" i="23"/>
  <c r="C30" i="23"/>
  <c r="C27" i="23"/>
  <c r="C24" i="23"/>
  <c r="C21" i="23"/>
  <c r="C18" i="23"/>
  <c r="C15" i="23"/>
  <c r="F12" i="23"/>
  <c r="G12" i="23"/>
  <c r="H12" i="23"/>
  <c r="I12" i="23"/>
  <c r="J12" i="23"/>
  <c r="K12" i="23"/>
  <c r="L12" i="23"/>
  <c r="M12" i="23"/>
  <c r="F15" i="23"/>
  <c r="G15" i="23"/>
  <c r="I15" i="23"/>
  <c r="J15" i="23"/>
  <c r="K15" i="23"/>
  <c r="L15" i="23"/>
  <c r="M15" i="23"/>
  <c r="F18" i="23"/>
  <c r="G18" i="23"/>
  <c r="I18" i="23"/>
  <c r="J18" i="23"/>
  <c r="K18" i="23"/>
  <c r="L18" i="23"/>
  <c r="M18" i="23"/>
  <c r="F21" i="23"/>
  <c r="G21" i="23"/>
  <c r="I21" i="23"/>
  <c r="J21" i="23"/>
  <c r="K21" i="23"/>
  <c r="L21" i="23"/>
  <c r="M21" i="23"/>
  <c r="F24" i="23"/>
  <c r="G24" i="23"/>
  <c r="I24" i="23"/>
  <c r="J24" i="23"/>
  <c r="K24" i="23"/>
  <c r="L24" i="23"/>
  <c r="M24" i="23"/>
  <c r="F27" i="23"/>
  <c r="G27" i="23"/>
  <c r="I27" i="23"/>
  <c r="J27" i="23"/>
  <c r="K27" i="23"/>
  <c r="L27" i="23"/>
  <c r="M27" i="23"/>
  <c r="F30" i="23"/>
  <c r="G30" i="23"/>
  <c r="I30" i="23"/>
  <c r="J30" i="23"/>
  <c r="K30" i="23"/>
  <c r="L30" i="23"/>
  <c r="M30" i="23"/>
  <c r="F33" i="23"/>
  <c r="G33" i="23"/>
  <c r="I33" i="23"/>
  <c r="J33" i="23"/>
  <c r="K33" i="23"/>
  <c r="L33" i="23"/>
  <c r="M33" i="23"/>
  <c r="F36" i="23"/>
  <c r="G36" i="23"/>
  <c r="I36" i="23"/>
  <c r="J36" i="23"/>
  <c r="K36" i="23"/>
  <c r="L36" i="23"/>
  <c r="M36" i="23"/>
  <c r="F39" i="23"/>
  <c r="G39" i="23"/>
  <c r="I39" i="23"/>
  <c r="J39" i="23"/>
  <c r="K39" i="23"/>
  <c r="L39" i="23"/>
  <c r="M39" i="23"/>
  <c r="M39" i="24" l="1"/>
  <c r="L39" i="24"/>
  <c r="K39" i="24"/>
  <c r="J39" i="24"/>
  <c r="I39" i="24"/>
  <c r="G39" i="24"/>
  <c r="F39" i="24"/>
  <c r="M36" i="24"/>
  <c r="L36" i="24"/>
  <c r="K36" i="24"/>
  <c r="J36" i="24"/>
  <c r="I36" i="24"/>
  <c r="G36" i="24"/>
  <c r="F36" i="24"/>
  <c r="M33" i="24"/>
  <c r="L33" i="24"/>
  <c r="K33" i="24"/>
  <c r="J33" i="24"/>
  <c r="I33" i="24"/>
  <c r="G33" i="24"/>
  <c r="F33" i="24"/>
  <c r="M30" i="24"/>
  <c r="L30" i="24"/>
  <c r="K30" i="24"/>
  <c r="J30" i="24"/>
  <c r="I30" i="24"/>
  <c r="G30" i="24"/>
  <c r="F30" i="24"/>
  <c r="M27" i="24"/>
  <c r="L27" i="24"/>
  <c r="K27" i="24"/>
  <c r="J27" i="24"/>
  <c r="I27" i="24"/>
  <c r="G27" i="24"/>
  <c r="F27" i="24"/>
  <c r="M24" i="24"/>
  <c r="L24" i="24"/>
  <c r="K24" i="24"/>
  <c r="J24" i="24"/>
  <c r="I24" i="24"/>
  <c r="G24" i="24"/>
  <c r="F24" i="24"/>
  <c r="M21" i="24"/>
  <c r="L21" i="24"/>
  <c r="K21" i="24"/>
  <c r="J21" i="24"/>
  <c r="I21" i="24"/>
  <c r="G21" i="24"/>
  <c r="F21" i="24"/>
  <c r="M18" i="24"/>
  <c r="L18" i="24"/>
  <c r="K18" i="24"/>
  <c r="J18" i="24"/>
  <c r="I18" i="24"/>
  <c r="G18" i="24"/>
  <c r="F18" i="24"/>
  <c r="M15" i="24"/>
  <c r="L15" i="24"/>
  <c r="K15" i="24"/>
  <c r="J15" i="24"/>
  <c r="I15" i="24"/>
  <c r="G15" i="24"/>
  <c r="M12" i="24"/>
  <c r="K12" i="24"/>
  <c r="J12" i="24"/>
  <c r="I12" i="24"/>
  <c r="H12" i="24"/>
  <c r="G12" i="24"/>
  <c r="Y13" i="1" l="1"/>
  <c r="P13" i="1"/>
  <c r="Q13" i="1" s="1"/>
  <c r="AB15" i="1" l="1"/>
  <c r="AB16" i="1"/>
  <c r="AB17" i="1"/>
  <c r="AB18" i="1"/>
  <c r="Y14" i="1"/>
  <c r="Y15" i="1"/>
  <c r="Y16" i="1"/>
  <c r="Y17" i="1"/>
  <c r="Y18" i="1"/>
  <c r="F221" i="13" l="1"/>
  <c r="F211" i="13"/>
  <c r="F212" i="13"/>
  <c r="F213" i="13"/>
  <c r="F214" i="13"/>
  <c r="F215" i="13"/>
  <c r="F216" i="13"/>
  <c r="F217" i="13"/>
  <c r="F218" i="13"/>
  <c r="F219" i="13"/>
  <c r="F220" i="13"/>
  <c r="F210" i="13"/>
  <c r="AL44" i="18"/>
  <c r="AJ44" i="18"/>
  <c r="AF44" i="18"/>
  <c r="AD44" i="18"/>
  <c r="Z44" i="18"/>
  <c r="X44" i="18"/>
  <c r="T44" i="18"/>
  <c r="R44" i="18"/>
  <c r="N44" i="18"/>
  <c r="L44" i="18"/>
  <c r="AL36" i="18"/>
  <c r="AJ36" i="18"/>
  <c r="AF36" i="18"/>
  <c r="AD36" i="18"/>
  <c r="Z36" i="18"/>
  <c r="X36" i="18"/>
  <c r="T36" i="18"/>
  <c r="R36" i="18"/>
  <c r="N36" i="18"/>
  <c r="L36" i="18"/>
  <c r="AL28" i="18"/>
  <c r="AJ28" i="18"/>
  <c r="AF28" i="18"/>
  <c r="AD28" i="18"/>
  <c r="Z28" i="18"/>
  <c r="X28" i="18"/>
  <c r="T28" i="18"/>
  <c r="R28" i="18"/>
  <c r="N28" i="18"/>
  <c r="L28" i="18"/>
  <c r="AL20" i="18"/>
  <c r="AJ20" i="18"/>
  <c r="AF20" i="18"/>
  <c r="AD20" i="18"/>
  <c r="Z20" i="18"/>
  <c r="X20" i="18"/>
  <c r="T20" i="18"/>
  <c r="R20" i="18"/>
  <c r="N20" i="18"/>
  <c r="L20" i="18"/>
  <c r="AL12" i="18"/>
  <c r="AJ12" i="18"/>
  <c r="AF12" i="18"/>
  <c r="AD12" i="18"/>
  <c r="Z12" i="18"/>
  <c r="X12" i="18"/>
  <c r="T12" i="18"/>
  <c r="R12" i="18"/>
  <c r="N12" i="18"/>
  <c r="L12" i="18"/>
  <c r="P67" i="1"/>
  <c r="Q67" i="1" s="1"/>
  <c r="AF67" i="1" s="1"/>
  <c r="P61" i="1"/>
  <c r="Q61" i="1" s="1"/>
  <c r="AF61" i="1" s="1"/>
  <c r="P55" i="1"/>
  <c r="Q55" i="1" s="1"/>
  <c r="AF55" i="1" s="1"/>
  <c r="P49" i="1"/>
  <c r="Q49" i="1" s="1"/>
  <c r="AF49" i="1" s="1"/>
  <c r="P43" i="1"/>
  <c r="Q43" i="1" s="1"/>
  <c r="AF43" i="1" s="1"/>
  <c r="P37" i="1"/>
  <c r="Q37" i="1" s="1"/>
  <c r="AF37" i="1" s="1"/>
  <c r="P31" i="1"/>
  <c r="Q31" i="1" s="1"/>
  <c r="AF31" i="1" s="1"/>
  <c r="P25" i="1"/>
  <c r="Q25" i="1" s="1"/>
  <c r="AF25" i="1" s="1"/>
  <c r="P19" i="1"/>
  <c r="Q19" i="1" s="1"/>
  <c r="AF19" i="1" s="1"/>
  <c r="B221" i="13" a="1"/>
  <c r="AG67" i="1" l="1"/>
  <c r="AH67" i="1"/>
  <c r="AF68" i="1" s="1"/>
  <c r="AG61" i="1"/>
  <c r="AH61" i="1"/>
  <c r="AF62" i="1" s="1"/>
  <c r="AG37" i="1"/>
  <c r="AH37" i="1"/>
  <c r="AF38" i="1" s="1"/>
  <c r="AG55" i="1"/>
  <c r="AH55" i="1"/>
  <c r="AF56" i="1" s="1"/>
  <c r="AG49" i="1"/>
  <c r="AH49" i="1"/>
  <c r="AF50" i="1" s="1"/>
  <c r="AG19" i="1"/>
  <c r="AH19" i="1"/>
  <c r="AF20" i="1" s="1"/>
  <c r="AG43" i="1"/>
  <c r="AH43" i="1"/>
  <c r="AF44" i="1" s="1"/>
  <c r="AG25" i="1"/>
  <c r="AH25" i="1"/>
  <c r="AF26" i="1" s="1"/>
  <c r="AH31" i="1"/>
  <c r="AF32" i="1" s="1"/>
  <c r="AG31" i="1"/>
  <c r="AF13" i="1"/>
  <c r="B221" i="13"/>
  <c r="B223" i="13"/>
  <c r="B222" i="13"/>
  <c r="H210" i="13" l="1"/>
  <c r="S19" i="1"/>
  <c r="T19" i="1" s="1"/>
  <c r="S115" i="1"/>
  <c r="T115" i="1" s="1"/>
  <c r="S211" i="1"/>
  <c r="T211" i="1" s="1"/>
  <c r="S307" i="1"/>
  <c r="T307" i="1" s="1"/>
  <c r="S403" i="1"/>
  <c r="T403" i="1" s="1"/>
  <c r="S499" i="1"/>
  <c r="T499" i="1" s="1"/>
  <c r="S457" i="1"/>
  <c r="T457" i="1" s="1"/>
  <c r="S73" i="1"/>
  <c r="T73" i="1" s="1"/>
  <c r="S169" i="1"/>
  <c r="T169" i="1" s="1"/>
  <c r="S265" i="1"/>
  <c r="T265" i="1" s="1"/>
  <c r="S523" i="1"/>
  <c r="T523" i="1" s="1"/>
  <c r="S31" i="1"/>
  <c r="T31" i="1" s="1"/>
  <c r="S127" i="1"/>
  <c r="T127" i="1" s="1"/>
  <c r="S223" i="1"/>
  <c r="T223" i="1" s="1"/>
  <c r="S319" i="1"/>
  <c r="T319" i="1" s="1"/>
  <c r="S415" i="1"/>
  <c r="T415" i="1" s="1"/>
  <c r="S511" i="1"/>
  <c r="T511" i="1" s="1"/>
  <c r="S373" i="1"/>
  <c r="T373" i="1" s="1"/>
  <c r="S427" i="1"/>
  <c r="T427" i="1" s="1"/>
  <c r="S541" i="1"/>
  <c r="T541" i="1" s="1"/>
  <c r="S85" i="1"/>
  <c r="T85" i="1" s="1"/>
  <c r="S181" i="1"/>
  <c r="T181" i="1" s="1"/>
  <c r="S277" i="1"/>
  <c r="T277" i="1" s="1"/>
  <c r="S469" i="1"/>
  <c r="T469" i="1" s="1"/>
  <c r="S43" i="1"/>
  <c r="T43" i="1" s="1"/>
  <c r="S139" i="1"/>
  <c r="T139" i="1" s="1"/>
  <c r="S235" i="1"/>
  <c r="T235" i="1" s="1"/>
  <c r="S331" i="1"/>
  <c r="T331" i="1" s="1"/>
  <c r="S97" i="1"/>
  <c r="T97" i="1" s="1"/>
  <c r="S193" i="1"/>
  <c r="T193" i="1" s="1"/>
  <c r="S289" i="1"/>
  <c r="T289" i="1" s="1"/>
  <c r="S385" i="1"/>
  <c r="T385" i="1" s="1"/>
  <c r="S481" i="1"/>
  <c r="T481" i="1" s="1"/>
  <c r="S55" i="1"/>
  <c r="T55" i="1" s="1"/>
  <c r="S151" i="1"/>
  <c r="T151" i="1" s="1"/>
  <c r="S247" i="1"/>
  <c r="T247" i="1" s="1"/>
  <c r="S343" i="1"/>
  <c r="T343" i="1" s="1"/>
  <c r="S439" i="1"/>
  <c r="T439" i="1" s="1"/>
  <c r="S535" i="1"/>
  <c r="T535" i="1" s="1"/>
  <c r="S109" i="1"/>
  <c r="T109" i="1" s="1"/>
  <c r="S205" i="1"/>
  <c r="T205" i="1" s="1"/>
  <c r="S301" i="1"/>
  <c r="T301" i="1" s="1"/>
  <c r="S397" i="1"/>
  <c r="T397" i="1" s="1"/>
  <c r="S493" i="1"/>
  <c r="T493" i="1" s="1"/>
  <c r="S505" i="1"/>
  <c r="T505" i="1" s="1"/>
  <c r="S445" i="1"/>
  <c r="T445" i="1" s="1"/>
  <c r="S67" i="1"/>
  <c r="T67" i="1" s="1"/>
  <c r="S163" i="1"/>
  <c r="T163" i="1" s="1"/>
  <c r="S259" i="1"/>
  <c r="T259" i="1" s="1"/>
  <c r="S355" i="1"/>
  <c r="T355" i="1" s="1"/>
  <c r="S451" i="1"/>
  <c r="T451" i="1" s="1"/>
  <c r="S547" i="1"/>
  <c r="T547" i="1" s="1"/>
  <c r="S25" i="1"/>
  <c r="T25" i="1" s="1"/>
  <c r="S121" i="1"/>
  <c r="T121" i="1" s="1"/>
  <c r="S217" i="1"/>
  <c r="T217" i="1" s="1"/>
  <c r="S313" i="1"/>
  <c r="T313" i="1" s="1"/>
  <c r="S409" i="1"/>
  <c r="T409" i="1" s="1"/>
  <c r="S79" i="1"/>
  <c r="T79" i="1" s="1"/>
  <c r="S175" i="1"/>
  <c r="T175" i="1" s="1"/>
  <c r="S271" i="1"/>
  <c r="T271" i="1" s="1"/>
  <c r="S367" i="1"/>
  <c r="T367" i="1" s="1"/>
  <c r="S463" i="1"/>
  <c r="T463" i="1" s="1"/>
  <c r="S253" i="1"/>
  <c r="T253" i="1" s="1"/>
  <c r="S37" i="1"/>
  <c r="T37" i="1" s="1"/>
  <c r="S133" i="1"/>
  <c r="T133" i="1" s="1"/>
  <c r="S229" i="1"/>
  <c r="T229" i="1" s="1"/>
  <c r="S325" i="1"/>
  <c r="T325" i="1" s="1"/>
  <c r="S421" i="1"/>
  <c r="T421" i="1" s="1"/>
  <c r="S517" i="1"/>
  <c r="T517" i="1" s="1"/>
  <c r="S349" i="1"/>
  <c r="T349" i="1" s="1"/>
  <c r="S91" i="1"/>
  <c r="T91" i="1" s="1"/>
  <c r="S187" i="1"/>
  <c r="T187" i="1" s="1"/>
  <c r="S283" i="1"/>
  <c r="T283" i="1" s="1"/>
  <c r="S379" i="1"/>
  <c r="T379" i="1" s="1"/>
  <c r="S475" i="1"/>
  <c r="T475" i="1" s="1"/>
  <c r="S49" i="1"/>
  <c r="T49" i="1" s="1"/>
  <c r="S145" i="1"/>
  <c r="T145" i="1" s="1"/>
  <c r="S241" i="1"/>
  <c r="T241" i="1" s="1"/>
  <c r="S337" i="1"/>
  <c r="T337" i="1" s="1"/>
  <c r="S433" i="1"/>
  <c r="T433" i="1" s="1"/>
  <c r="S529" i="1"/>
  <c r="T529" i="1" s="1"/>
  <c r="S487" i="1"/>
  <c r="T487" i="1" s="1"/>
  <c r="S61" i="1"/>
  <c r="T61" i="1" s="1"/>
  <c r="S103" i="1"/>
  <c r="T103" i="1" s="1"/>
  <c r="S199" i="1"/>
  <c r="T199" i="1" s="1"/>
  <c r="S295" i="1"/>
  <c r="T295" i="1" s="1"/>
  <c r="S391" i="1"/>
  <c r="T391" i="1" s="1"/>
  <c r="S157" i="1"/>
  <c r="T157" i="1" s="1"/>
  <c r="S13" i="1"/>
  <c r="T13" i="1" s="1"/>
  <c r="V13" i="1" s="1"/>
  <c r="AG26" i="1"/>
  <c r="AH26" i="1"/>
  <c r="AF27" i="1" s="1"/>
  <c r="AG62" i="1"/>
  <c r="AH62" i="1"/>
  <c r="AF63" i="1" s="1"/>
  <c r="AG44" i="1"/>
  <c r="AH44" i="1"/>
  <c r="AF45" i="1" s="1"/>
  <c r="AH32" i="1"/>
  <c r="AG32" i="1"/>
  <c r="AG56" i="1"/>
  <c r="AH56" i="1"/>
  <c r="AF57" i="1" s="1"/>
  <c r="AH68" i="1"/>
  <c r="AF69" i="1" s="1"/>
  <c r="AG68" i="1"/>
  <c r="AG50" i="1"/>
  <c r="AH50" i="1"/>
  <c r="AF51" i="1" s="1"/>
  <c r="AG20" i="1"/>
  <c r="AH20" i="1"/>
  <c r="AG38" i="1"/>
  <c r="AH38" i="1"/>
  <c r="AF39" i="1" s="1"/>
  <c r="AH13" i="1"/>
  <c r="AF14" i="1" s="1"/>
  <c r="AH14" i="1" s="1"/>
  <c r="AG13" i="1"/>
  <c r="U37" i="1" l="1"/>
  <c r="AJ37" i="1" s="1"/>
  <c r="V37" i="1"/>
  <c r="U319" i="1"/>
  <c r="AJ319" i="1" s="1"/>
  <c r="V319" i="1"/>
  <c r="V241" i="1"/>
  <c r="U241" i="1"/>
  <c r="U463" i="1"/>
  <c r="V463" i="1"/>
  <c r="U445" i="1"/>
  <c r="V445" i="1"/>
  <c r="U193" i="1"/>
  <c r="AJ193" i="1" s="1"/>
  <c r="V193" i="1"/>
  <c r="U223" i="1"/>
  <c r="AJ223" i="1" s="1"/>
  <c r="V223" i="1"/>
  <c r="V145" i="1"/>
  <c r="U145" i="1"/>
  <c r="AJ145" i="1" s="1"/>
  <c r="U367" i="1"/>
  <c r="V367" i="1"/>
  <c r="U505" i="1"/>
  <c r="AJ505" i="1" s="1"/>
  <c r="V505" i="1"/>
  <c r="U97" i="1"/>
  <c r="AJ97" i="1" s="1"/>
  <c r="V97" i="1"/>
  <c r="U127" i="1"/>
  <c r="V127" i="1"/>
  <c r="V337" i="1"/>
  <c r="U337" i="1"/>
  <c r="U271" i="1"/>
  <c r="V271" i="1"/>
  <c r="U493" i="1"/>
  <c r="V493" i="1"/>
  <c r="U331" i="1"/>
  <c r="AJ331" i="1" s="1"/>
  <c r="V331" i="1"/>
  <c r="U31" i="1"/>
  <c r="V31" i="1"/>
  <c r="V325" i="1"/>
  <c r="U325" i="1"/>
  <c r="AJ325" i="1" s="1"/>
  <c r="U397" i="1"/>
  <c r="V397" i="1"/>
  <c r="U235" i="1"/>
  <c r="AJ235" i="1" s="1"/>
  <c r="V235" i="1"/>
  <c r="U523" i="1"/>
  <c r="V523" i="1"/>
  <c r="U61" i="1"/>
  <c r="V61" i="1"/>
  <c r="U289" i="1"/>
  <c r="V289" i="1"/>
  <c r="U79" i="1"/>
  <c r="AJ79" i="1" s="1"/>
  <c r="V79" i="1"/>
  <c r="U301" i="1"/>
  <c r="AJ301" i="1" s="1"/>
  <c r="V301" i="1"/>
  <c r="U139" i="1"/>
  <c r="AJ139" i="1" s="1"/>
  <c r="V139" i="1"/>
  <c r="U67" i="1"/>
  <c r="V67" i="1"/>
  <c r="V283" i="1"/>
  <c r="U283" i="1"/>
  <c r="AJ283" i="1" s="1"/>
  <c r="U409" i="1"/>
  <c r="V409" i="1"/>
  <c r="U205" i="1"/>
  <c r="V205" i="1"/>
  <c r="U43" i="1"/>
  <c r="AJ43" i="1" s="1"/>
  <c r="V43" i="1"/>
  <c r="U265" i="1"/>
  <c r="AJ265" i="1" s="1"/>
  <c r="V265" i="1"/>
  <c r="U487" i="1"/>
  <c r="AJ487" i="1" s="1"/>
  <c r="V487" i="1"/>
  <c r="U475" i="1"/>
  <c r="AJ475" i="1" s="1"/>
  <c r="V475" i="1"/>
  <c r="V187" i="1"/>
  <c r="U187" i="1"/>
  <c r="AJ187" i="1" s="1"/>
  <c r="U109" i="1"/>
  <c r="AJ109" i="1" s="1"/>
  <c r="V109" i="1"/>
  <c r="U169" i="1"/>
  <c r="V169" i="1"/>
  <c r="V49" i="1"/>
  <c r="U49" i="1"/>
  <c r="AJ49" i="1" s="1"/>
  <c r="U157" i="1"/>
  <c r="AJ157" i="1" s="1"/>
  <c r="V157" i="1"/>
  <c r="U313" i="1"/>
  <c r="AJ313" i="1" s="1"/>
  <c r="V313" i="1"/>
  <c r="U469" i="1"/>
  <c r="AJ469" i="1" s="1"/>
  <c r="V469" i="1"/>
  <c r="U391" i="1"/>
  <c r="AJ391" i="1" s="1"/>
  <c r="V391" i="1"/>
  <c r="V91" i="1"/>
  <c r="U91" i="1"/>
  <c r="AJ91" i="1" s="1"/>
  <c r="U217" i="1"/>
  <c r="AJ217" i="1" s="1"/>
  <c r="V217" i="1"/>
  <c r="U535" i="1"/>
  <c r="AJ535" i="1" s="1"/>
  <c r="V535" i="1"/>
  <c r="U277" i="1"/>
  <c r="AJ277" i="1" s="1"/>
  <c r="V277" i="1"/>
  <c r="U73" i="1"/>
  <c r="AJ73" i="1" s="1"/>
  <c r="V73" i="1"/>
  <c r="V433" i="1"/>
  <c r="U433" i="1"/>
  <c r="AJ433" i="1" s="1"/>
  <c r="U175" i="1"/>
  <c r="AJ175" i="1" s="1"/>
  <c r="V175" i="1"/>
  <c r="U295" i="1"/>
  <c r="AJ295" i="1" s="1"/>
  <c r="V295" i="1"/>
  <c r="U181" i="1"/>
  <c r="AJ181" i="1" s="1"/>
  <c r="V181" i="1"/>
  <c r="U253" i="1"/>
  <c r="AJ253" i="1" s="1"/>
  <c r="V253" i="1"/>
  <c r="V379" i="1"/>
  <c r="U379" i="1"/>
  <c r="AJ379" i="1" s="1"/>
  <c r="U349" i="1"/>
  <c r="AJ349" i="1" s="1"/>
  <c r="V349" i="1"/>
  <c r="U121" i="1"/>
  <c r="AJ121" i="1" s="1"/>
  <c r="V121" i="1"/>
  <c r="U439" i="1"/>
  <c r="V439" i="1"/>
  <c r="V457" i="1"/>
  <c r="U457" i="1"/>
  <c r="AJ457" i="1" s="1"/>
  <c r="U199" i="1"/>
  <c r="AJ199" i="1" s="1"/>
  <c r="V199" i="1"/>
  <c r="V517" i="1"/>
  <c r="U517" i="1"/>
  <c r="AJ517" i="1" s="1"/>
  <c r="U25" i="1"/>
  <c r="AJ25" i="1" s="1"/>
  <c r="V25" i="1"/>
  <c r="U343" i="1"/>
  <c r="AJ343" i="1" s="1"/>
  <c r="V343" i="1"/>
  <c r="U85" i="1"/>
  <c r="AJ85" i="1" s="1"/>
  <c r="AI85" i="1" s="1"/>
  <c r="AK85" i="1" s="1"/>
  <c r="V85" i="1"/>
  <c r="U499" i="1"/>
  <c r="AJ499" i="1" s="1"/>
  <c r="V499" i="1"/>
  <c r="U421" i="1"/>
  <c r="AJ421" i="1" s="1"/>
  <c r="V421" i="1"/>
  <c r="U547" i="1"/>
  <c r="AJ547" i="1" s="1"/>
  <c r="V547" i="1"/>
  <c r="U247" i="1"/>
  <c r="AJ247" i="1" s="1"/>
  <c r="V247" i="1"/>
  <c r="U541" i="1"/>
  <c r="AJ541" i="1" s="1"/>
  <c r="V541" i="1"/>
  <c r="U403" i="1"/>
  <c r="AJ403" i="1" s="1"/>
  <c r="V403" i="1"/>
  <c r="U451" i="1"/>
  <c r="AJ451" i="1" s="1"/>
  <c r="V451" i="1"/>
  <c r="U151" i="1"/>
  <c r="AJ151" i="1" s="1"/>
  <c r="V151" i="1"/>
  <c r="U427" i="1"/>
  <c r="AJ427" i="1" s="1"/>
  <c r="V427" i="1"/>
  <c r="U307" i="1"/>
  <c r="AJ307" i="1" s="1"/>
  <c r="V307" i="1"/>
  <c r="U103" i="1"/>
  <c r="AJ103" i="1" s="1"/>
  <c r="V103" i="1"/>
  <c r="U229" i="1"/>
  <c r="AJ229" i="1" s="1"/>
  <c r="V229" i="1"/>
  <c r="U355" i="1"/>
  <c r="AJ355" i="1" s="1"/>
  <c r="V355" i="1"/>
  <c r="U55" i="1"/>
  <c r="AJ55" i="1" s="1"/>
  <c r="V55" i="1"/>
  <c r="U373" i="1"/>
  <c r="AJ373" i="1" s="1"/>
  <c r="V373" i="1"/>
  <c r="U211" i="1"/>
  <c r="AJ211" i="1" s="1"/>
  <c r="V211" i="1"/>
  <c r="V529" i="1"/>
  <c r="U529" i="1"/>
  <c r="AJ529" i="1" s="1"/>
  <c r="U133" i="1"/>
  <c r="AJ133" i="1" s="1"/>
  <c r="V133" i="1"/>
  <c r="U259" i="1"/>
  <c r="AJ259" i="1" s="1"/>
  <c r="V259" i="1"/>
  <c r="U481" i="1"/>
  <c r="AJ481" i="1" s="1"/>
  <c r="V481" i="1"/>
  <c r="U511" i="1"/>
  <c r="AJ511" i="1" s="1"/>
  <c r="V511" i="1"/>
  <c r="U115" i="1"/>
  <c r="AJ115" i="1" s="1"/>
  <c r="V115" i="1"/>
  <c r="U163" i="1"/>
  <c r="AJ163" i="1" s="1"/>
  <c r="V163" i="1"/>
  <c r="U385" i="1"/>
  <c r="AJ385" i="1" s="1"/>
  <c r="V385" i="1"/>
  <c r="U415" i="1"/>
  <c r="AJ415" i="1" s="1"/>
  <c r="V415" i="1"/>
  <c r="U19" i="1"/>
  <c r="AJ19" i="1" s="1"/>
  <c r="V19" i="1"/>
  <c r="AJ463" i="1"/>
  <c r="AJ289" i="1"/>
  <c r="AJ367" i="1"/>
  <c r="AJ445" i="1"/>
  <c r="AJ127" i="1"/>
  <c r="AJ61" i="1"/>
  <c r="AJ493" i="1"/>
  <c r="AJ397" i="1"/>
  <c r="AJ439" i="1"/>
  <c r="AJ523" i="1"/>
  <c r="AJ169" i="1"/>
  <c r="U13" i="1"/>
  <c r="AJ13" i="1" s="1"/>
  <c r="AG21" i="1"/>
  <c r="AH21" i="1"/>
  <c r="AG51" i="1"/>
  <c r="AH51" i="1"/>
  <c r="AF52" i="1" s="1"/>
  <c r="AH69" i="1"/>
  <c r="AF70" i="1" s="1"/>
  <c r="AG69" i="1"/>
  <c r="AH57" i="1"/>
  <c r="AF58" i="1" s="1"/>
  <c r="AG57" i="1"/>
  <c r="AH33" i="1"/>
  <c r="AF34" i="1" s="1"/>
  <c r="AG33" i="1"/>
  <c r="AG45" i="1"/>
  <c r="AH45" i="1"/>
  <c r="AF46" i="1" s="1"/>
  <c r="AG63" i="1"/>
  <c r="AH63" i="1"/>
  <c r="AF64" i="1" s="1"/>
  <c r="AG39" i="1"/>
  <c r="AH39" i="1"/>
  <c r="AH27" i="1"/>
  <c r="AG27" i="1"/>
  <c r="AJ337" i="1"/>
  <c r="AJ409" i="1"/>
  <c r="AJ271" i="1"/>
  <c r="AJ241" i="1"/>
  <c r="AJ205" i="1"/>
  <c r="AG14" i="1"/>
  <c r="AF15" i="1"/>
  <c r="AH15" i="1" s="1"/>
  <c r="AF16" i="1" s="1"/>
  <c r="AF38" i="18"/>
  <c r="Z38" i="18"/>
  <c r="Z22" i="18"/>
  <c r="AL38" i="18"/>
  <c r="N22" i="18"/>
  <c r="AF30" i="18"/>
  <c r="T22" i="18"/>
  <c r="AL22" i="18"/>
  <c r="AL6" i="18"/>
  <c r="T14" i="18"/>
  <c r="N38" i="18"/>
  <c r="AL30" i="18"/>
  <c r="T30" i="18"/>
  <c r="T6" i="18"/>
  <c r="AF14" i="18"/>
  <c r="Z14" i="18"/>
  <c r="N14" i="18"/>
  <c r="N6" i="18"/>
  <c r="N30" i="18"/>
  <c r="T38" i="18"/>
  <c r="AL14" i="18"/>
  <c r="AF22" i="18"/>
  <c r="Z30" i="18"/>
  <c r="AF6" i="18"/>
  <c r="Z6" i="18"/>
  <c r="AF18" i="18"/>
  <c r="Z26" i="18"/>
  <c r="AF42" i="18"/>
  <c r="AF34" i="18"/>
  <c r="N18" i="18"/>
  <c r="AL34" i="18"/>
  <c r="AL42" i="18"/>
  <c r="AF26" i="18"/>
  <c r="Z42" i="18"/>
  <c r="T26" i="18"/>
  <c r="AL10" i="18"/>
  <c r="T42" i="18"/>
  <c r="Z18" i="18"/>
  <c r="N10" i="18"/>
  <c r="AL26" i="18"/>
  <c r="N34" i="18"/>
  <c r="N42" i="18"/>
  <c r="Z10" i="18"/>
  <c r="T10" i="18"/>
  <c r="T18" i="18"/>
  <c r="AL18" i="18"/>
  <c r="AF10" i="18"/>
  <c r="N26" i="18"/>
  <c r="T34" i="18"/>
  <c r="Z34" i="18"/>
  <c r="P24" i="18"/>
  <c r="V24" i="18"/>
  <c r="AH8" i="18"/>
  <c r="AB24" i="18"/>
  <c r="V32" i="18"/>
  <c r="V40" i="18"/>
  <c r="P16" i="18"/>
  <c r="J24" i="18"/>
  <c r="AH24" i="18"/>
  <c r="AH16" i="18"/>
  <c r="J8" i="18"/>
  <c r="AJ31" i="1"/>
  <c r="AB32" i="18"/>
  <c r="J16" i="18"/>
  <c r="J32" i="18"/>
  <c r="AH40" i="18"/>
  <c r="P32" i="18"/>
  <c r="V16" i="18"/>
  <c r="AH32" i="18"/>
  <c r="AB16" i="18"/>
  <c r="P40" i="18"/>
  <c r="AB8" i="18"/>
  <c r="P8" i="18"/>
  <c r="J40" i="18"/>
  <c r="V8" i="18"/>
  <c r="AB40" i="18"/>
  <c r="V30" i="18"/>
  <c r="P22" i="18"/>
  <c r="J22" i="18"/>
  <c r="AB22" i="18"/>
  <c r="P38" i="18"/>
  <c r="AH22" i="18"/>
  <c r="AH6" i="18"/>
  <c r="AB6" i="18"/>
  <c r="AH38" i="18"/>
  <c r="J6" i="18"/>
  <c r="J14" i="18"/>
  <c r="J38" i="18"/>
  <c r="V38" i="18"/>
  <c r="V22" i="18"/>
  <c r="AB38" i="18"/>
  <c r="V6" i="18"/>
  <c r="P14" i="18"/>
  <c r="J30" i="18"/>
  <c r="AH14" i="18"/>
  <c r="AB14" i="18"/>
  <c r="AH30" i="18"/>
  <c r="P30" i="18"/>
  <c r="P6" i="18"/>
  <c r="AB30" i="18"/>
  <c r="V14" i="18"/>
  <c r="R38" i="18"/>
  <c r="R14" i="18"/>
  <c r="X38" i="18"/>
  <c r="X6" i="18"/>
  <c r="L38" i="18"/>
  <c r="AJ6" i="18"/>
  <c r="R6" i="18"/>
  <c r="AJ14" i="18"/>
  <c r="L30" i="18"/>
  <c r="AJ22" i="18"/>
  <c r="R30" i="18"/>
  <c r="AJ38" i="18"/>
  <c r="AJ30" i="18"/>
  <c r="X14" i="18"/>
  <c r="X22" i="18"/>
  <c r="L22" i="18"/>
  <c r="AD14" i="18"/>
  <c r="L6" i="18"/>
  <c r="AD30" i="18"/>
  <c r="AD22" i="18"/>
  <c r="AD6" i="18"/>
  <c r="AD38" i="18"/>
  <c r="R22" i="18"/>
  <c r="X30" i="18"/>
  <c r="L14" i="18"/>
  <c r="AD34" i="18"/>
  <c r="L10" i="18"/>
  <c r="R42" i="18"/>
  <c r="AD26" i="18"/>
  <c r="AJ34" i="18"/>
  <c r="X26" i="18"/>
  <c r="AD10" i="18"/>
  <c r="X34" i="18"/>
  <c r="L34" i="18"/>
  <c r="X42" i="18"/>
  <c r="AD18" i="18"/>
  <c r="AD42" i="18"/>
  <c r="L18" i="18"/>
  <c r="L42" i="18"/>
  <c r="X10" i="18"/>
  <c r="AJ10" i="18"/>
  <c r="R10" i="18"/>
  <c r="AJ18" i="18"/>
  <c r="L26" i="18"/>
  <c r="R34" i="18"/>
  <c r="R26" i="18"/>
  <c r="X18" i="18"/>
  <c r="R18" i="18"/>
  <c r="AJ42" i="18"/>
  <c r="AJ26" i="18"/>
  <c r="T16" i="18"/>
  <c r="Z24" i="18"/>
  <c r="AL8" i="18"/>
  <c r="T32" i="18"/>
  <c r="AF24" i="18"/>
  <c r="N32" i="18"/>
  <c r="AF16" i="18"/>
  <c r="AF8" i="18"/>
  <c r="AL24" i="18"/>
  <c r="AF32" i="18"/>
  <c r="Z40" i="18"/>
  <c r="AL40" i="18"/>
  <c r="N40" i="18"/>
  <c r="T24" i="18"/>
  <c r="Z8" i="18"/>
  <c r="T8" i="18"/>
  <c r="N16" i="18"/>
  <c r="Z32" i="18"/>
  <c r="N8" i="18"/>
  <c r="AF40" i="18"/>
  <c r="AL16" i="18"/>
  <c r="AL32" i="18"/>
  <c r="Z16" i="18"/>
  <c r="N24" i="18"/>
  <c r="T40" i="18"/>
  <c r="V44" i="18"/>
  <c r="AB44" i="18"/>
  <c r="V28" i="18"/>
  <c r="AJ67" i="1"/>
  <c r="AB12" i="18"/>
  <c r="AB36" i="18"/>
  <c r="AH36" i="18"/>
  <c r="AB20" i="18"/>
  <c r="P20" i="18"/>
  <c r="P44" i="18"/>
  <c r="AB28" i="18"/>
  <c r="AH12" i="18"/>
  <c r="P36" i="18"/>
  <c r="J12" i="18"/>
  <c r="P12" i="18"/>
  <c r="V12" i="18"/>
  <c r="J36" i="18"/>
  <c r="J28" i="18"/>
  <c r="J20" i="18"/>
  <c r="P28" i="18"/>
  <c r="V20" i="18"/>
  <c r="AH28" i="18"/>
  <c r="V36" i="18"/>
  <c r="AH20" i="18"/>
  <c r="J44" i="18"/>
  <c r="AH44" i="18"/>
  <c r="P26" i="18"/>
  <c r="J26" i="18"/>
  <c r="AB10" i="18"/>
  <c r="V10" i="18"/>
  <c r="V42" i="18"/>
  <c r="AH18" i="18"/>
  <c r="AB18" i="18"/>
  <c r="P42" i="18"/>
  <c r="AH34" i="18"/>
  <c r="J10" i="18"/>
  <c r="AB34" i="18"/>
  <c r="P10" i="18"/>
  <c r="AB42" i="18"/>
  <c r="J42" i="18"/>
  <c r="P34" i="18"/>
  <c r="AB26" i="18"/>
  <c r="V34" i="18"/>
  <c r="AH26" i="18"/>
  <c r="AH10" i="18"/>
  <c r="J18" i="18"/>
  <c r="V26" i="18"/>
  <c r="J34" i="18"/>
  <c r="P18" i="18"/>
  <c r="V18" i="18"/>
  <c r="AH42" i="18"/>
  <c r="R32" i="18"/>
  <c r="AJ40" i="18"/>
  <c r="AJ8" i="18"/>
  <c r="AJ24" i="18"/>
  <c r="X24" i="18"/>
  <c r="AJ32" i="18"/>
  <c r="X16" i="18"/>
  <c r="AD24" i="18"/>
  <c r="AD16" i="18"/>
  <c r="L32" i="18"/>
  <c r="X32" i="18"/>
  <c r="R8" i="18"/>
  <c r="L24" i="18"/>
  <c r="AD40" i="18"/>
  <c r="AJ16" i="18"/>
  <c r="R40" i="18"/>
  <c r="AD8" i="18"/>
  <c r="L40" i="18"/>
  <c r="X40" i="18"/>
  <c r="R24" i="18"/>
  <c r="X8" i="18"/>
  <c r="L8" i="18"/>
  <c r="AD32" i="18"/>
  <c r="R16" i="18"/>
  <c r="L16" i="18"/>
  <c r="AJ86" i="1" l="1"/>
  <c r="AJ80" i="1"/>
  <c r="AI79" i="1"/>
  <c r="AK79" i="1" s="1"/>
  <c r="AH40" i="1"/>
  <c r="AG40" i="1"/>
  <c r="AG64" i="1"/>
  <c r="AH64" i="1"/>
  <c r="AF65" i="1" s="1"/>
  <c r="AH46" i="1"/>
  <c r="AF47" i="1" s="1"/>
  <c r="AG46" i="1"/>
  <c r="AG34" i="1"/>
  <c r="AH34" i="1"/>
  <c r="AG58" i="1"/>
  <c r="AH58" i="1"/>
  <c r="AF59" i="1" s="1"/>
  <c r="AG70" i="1"/>
  <c r="AH70" i="1"/>
  <c r="AF71" i="1" s="1"/>
  <c r="AH52" i="1"/>
  <c r="AF53" i="1" s="1"/>
  <c r="AG52" i="1"/>
  <c r="AH22" i="1"/>
  <c r="AG22" i="1"/>
  <c r="AG28" i="1"/>
  <c r="AH28" i="1"/>
  <c r="AI289" i="1"/>
  <c r="AK289" i="1" s="1"/>
  <c r="AJ290" i="1"/>
  <c r="AJ308" i="1"/>
  <c r="AI307" i="1"/>
  <c r="AK307" i="1" s="1"/>
  <c r="AI427" i="1"/>
  <c r="AK427" i="1" s="1"/>
  <c r="AJ428" i="1"/>
  <c r="AI511" i="1"/>
  <c r="AK511" i="1" s="1"/>
  <c r="AJ512" i="1"/>
  <c r="AI499" i="1"/>
  <c r="AK499" i="1" s="1"/>
  <c r="AJ500" i="1"/>
  <c r="AI313" i="1"/>
  <c r="AK313" i="1" s="1"/>
  <c r="AJ314" i="1"/>
  <c r="AI343" i="1"/>
  <c r="AK343" i="1" s="1"/>
  <c r="AJ344" i="1"/>
  <c r="AI523" i="1"/>
  <c r="AK523" i="1" s="1"/>
  <c r="AJ524" i="1"/>
  <c r="AI397" i="1"/>
  <c r="AK397" i="1" s="1"/>
  <c r="AJ398" i="1"/>
  <c r="AI349" i="1"/>
  <c r="AK349" i="1" s="1"/>
  <c r="AJ350" i="1"/>
  <c r="AI385" i="1"/>
  <c r="AK385" i="1" s="1"/>
  <c r="AJ386" i="1"/>
  <c r="AI535" i="1"/>
  <c r="AK535" i="1" s="1"/>
  <c r="AJ536" i="1"/>
  <c r="AI487" i="1"/>
  <c r="AK487" i="1" s="1"/>
  <c r="AJ488" i="1"/>
  <c r="AI463" i="1"/>
  <c r="AK463" i="1" s="1"/>
  <c r="AJ464" i="1"/>
  <c r="AI475" i="1"/>
  <c r="AK475" i="1" s="1"/>
  <c r="AJ476" i="1"/>
  <c r="AI421" i="1"/>
  <c r="AK421" i="1" s="1"/>
  <c r="AJ422" i="1"/>
  <c r="AJ434" i="1"/>
  <c r="AI433" i="1"/>
  <c r="AK433" i="1" s="1"/>
  <c r="AJ368" i="1"/>
  <c r="AI367" i="1"/>
  <c r="AK367" i="1" s="1"/>
  <c r="AI403" i="1"/>
  <c r="AK403" i="1" s="1"/>
  <c r="AJ404" i="1"/>
  <c r="AJ530" i="1"/>
  <c r="AI529" i="1"/>
  <c r="AK529" i="1" s="1"/>
  <c r="AI373" i="1"/>
  <c r="AK373" i="1" s="1"/>
  <c r="AJ374" i="1"/>
  <c r="AI409" i="1"/>
  <c r="AK409" i="1" s="1"/>
  <c r="AJ410" i="1"/>
  <c r="AI301" i="1"/>
  <c r="AK301" i="1" s="1"/>
  <c r="AJ302" i="1"/>
  <c r="AI493" i="1"/>
  <c r="AK493" i="1" s="1"/>
  <c r="AJ494" i="1"/>
  <c r="AI541" i="1"/>
  <c r="AK541" i="1" s="1"/>
  <c r="AJ542" i="1"/>
  <c r="AJ446" i="1"/>
  <c r="AI445" i="1"/>
  <c r="AK445" i="1" s="1"/>
  <c r="AI481" i="1"/>
  <c r="AK481" i="1" s="1"/>
  <c r="AJ482" i="1"/>
  <c r="AI451" i="1"/>
  <c r="AK451" i="1" s="1"/>
  <c r="AJ452" i="1"/>
  <c r="AI517" i="1"/>
  <c r="AK517" i="1" s="1"/>
  <c r="AJ518" i="1"/>
  <c r="AI379" i="1"/>
  <c r="AK379" i="1" s="1"/>
  <c r="AJ380" i="1"/>
  <c r="AI319" i="1"/>
  <c r="AK319" i="1" s="1"/>
  <c r="AJ320" i="1"/>
  <c r="AI355" i="1"/>
  <c r="AK355" i="1" s="1"/>
  <c r="AJ356" i="1"/>
  <c r="AI295" i="1"/>
  <c r="AK295" i="1" s="1"/>
  <c r="AJ296" i="1"/>
  <c r="AI325" i="1"/>
  <c r="AK325" i="1" s="1"/>
  <c r="AJ326" i="1"/>
  <c r="AI439" i="1"/>
  <c r="AK439" i="1" s="1"/>
  <c r="AJ440" i="1"/>
  <c r="AJ506" i="1"/>
  <c r="AI505" i="1"/>
  <c r="AK505" i="1" s="1"/>
  <c r="AI469" i="1"/>
  <c r="AK469" i="1" s="1"/>
  <c r="AJ470" i="1"/>
  <c r="AI415" i="1"/>
  <c r="AK415" i="1" s="1"/>
  <c r="AJ416" i="1"/>
  <c r="AI391" i="1"/>
  <c r="AK391" i="1" s="1"/>
  <c r="AJ392" i="1"/>
  <c r="AI547" i="1"/>
  <c r="AK547" i="1" s="1"/>
  <c r="AJ548" i="1"/>
  <c r="AI331" i="1"/>
  <c r="AK331" i="1" s="1"/>
  <c r="AJ332" i="1"/>
  <c r="AI457" i="1"/>
  <c r="AK457" i="1" s="1"/>
  <c r="AJ458" i="1"/>
  <c r="AI337" i="1"/>
  <c r="AK337" i="1" s="1"/>
  <c r="AJ338" i="1"/>
  <c r="AI241" i="1"/>
  <c r="AK241" i="1" s="1"/>
  <c r="AJ242" i="1"/>
  <c r="AI259" i="1"/>
  <c r="AK259" i="1" s="1"/>
  <c r="AJ260" i="1"/>
  <c r="AI277" i="1"/>
  <c r="AK277" i="1" s="1"/>
  <c r="AJ278" i="1"/>
  <c r="AI253" i="1"/>
  <c r="AK253" i="1" s="1"/>
  <c r="AJ254" i="1"/>
  <c r="AI271" i="1"/>
  <c r="AK271" i="1" s="1"/>
  <c r="AJ272" i="1"/>
  <c r="AJ284" i="1"/>
  <c r="AI283" i="1"/>
  <c r="AK283" i="1" s="1"/>
  <c r="AJ248" i="1"/>
  <c r="AI247" i="1"/>
  <c r="AK247" i="1" s="1"/>
  <c r="AI265" i="1"/>
  <c r="AK265" i="1" s="1"/>
  <c r="AJ266" i="1"/>
  <c r="AJ200" i="1"/>
  <c r="AI199" i="1"/>
  <c r="AK199" i="1" s="1"/>
  <c r="AI217" i="1"/>
  <c r="AK217" i="1" s="1"/>
  <c r="AJ218" i="1"/>
  <c r="AI235" i="1"/>
  <c r="AK235" i="1" s="1"/>
  <c r="AJ236" i="1"/>
  <c r="AI193" i="1"/>
  <c r="AK193" i="1" s="1"/>
  <c r="AJ194" i="1"/>
  <c r="AI211" i="1"/>
  <c r="AK211" i="1" s="1"/>
  <c r="AJ212" i="1"/>
  <c r="AI229" i="1"/>
  <c r="AK229" i="1" s="1"/>
  <c r="AJ230" i="1"/>
  <c r="AI223" i="1"/>
  <c r="AK223" i="1" s="1"/>
  <c r="AJ224" i="1"/>
  <c r="AJ206" i="1"/>
  <c r="AI205" i="1"/>
  <c r="AK205" i="1" s="1"/>
  <c r="AI187" i="1"/>
  <c r="AK187" i="1" s="1"/>
  <c r="AJ188" i="1"/>
  <c r="AI181" i="1"/>
  <c r="AK181" i="1" s="1"/>
  <c r="AJ182" i="1"/>
  <c r="AI157" i="1"/>
  <c r="AK157" i="1" s="1"/>
  <c r="AJ158" i="1"/>
  <c r="AJ176" i="1"/>
  <c r="AI175" i="1"/>
  <c r="AK175" i="1" s="1"/>
  <c r="AI169" i="1"/>
  <c r="AK169" i="1" s="1"/>
  <c r="AJ170" i="1"/>
  <c r="AJ164" i="1"/>
  <c r="AI163" i="1"/>
  <c r="AK163" i="1" s="1"/>
  <c r="AI115" i="1"/>
  <c r="AK115" i="1" s="1"/>
  <c r="AJ116" i="1"/>
  <c r="AJ134" i="1"/>
  <c r="AI133" i="1"/>
  <c r="AK133" i="1" s="1"/>
  <c r="AJ128" i="1"/>
  <c r="AI127" i="1"/>
  <c r="AK127" i="1" s="1"/>
  <c r="AI145" i="1"/>
  <c r="AK145" i="1" s="1"/>
  <c r="AJ146" i="1"/>
  <c r="AI121" i="1"/>
  <c r="AK121" i="1" s="1"/>
  <c r="AJ122" i="1"/>
  <c r="AI139" i="1"/>
  <c r="AK139" i="1" s="1"/>
  <c r="AJ140" i="1"/>
  <c r="AI151" i="1"/>
  <c r="AK151" i="1" s="1"/>
  <c r="AJ152" i="1"/>
  <c r="AI91" i="1"/>
  <c r="AK91" i="1" s="1"/>
  <c r="AJ92" i="1"/>
  <c r="AI109" i="1"/>
  <c r="AK109" i="1" s="1"/>
  <c r="AJ110" i="1"/>
  <c r="AI103" i="1"/>
  <c r="AK103" i="1" s="1"/>
  <c r="AJ104" i="1"/>
  <c r="AI97" i="1"/>
  <c r="AK97" i="1" s="1"/>
  <c r="AJ98" i="1"/>
  <c r="AI86" i="1"/>
  <c r="AK86" i="1" s="1"/>
  <c r="AJ87" i="1"/>
  <c r="AI61" i="1"/>
  <c r="AK61" i="1" s="1"/>
  <c r="AJ62" i="1"/>
  <c r="AI55" i="1"/>
  <c r="AK55" i="1" s="1"/>
  <c r="AJ56" i="1"/>
  <c r="AI37" i="1"/>
  <c r="AK37" i="1" s="1"/>
  <c r="AJ38" i="1"/>
  <c r="AI43" i="1"/>
  <c r="AK43" i="1" s="1"/>
  <c r="AJ44" i="1"/>
  <c r="AI31" i="1"/>
  <c r="AK31" i="1" s="1"/>
  <c r="AJ32" i="1"/>
  <c r="AI73" i="1"/>
  <c r="AK73" i="1" s="1"/>
  <c r="AJ74" i="1"/>
  <c r="AI67" i="1"/>
  <c r="AK67" i="1" s="1"/>
  <c r="AJ68" i="1"/>
  <c r="AI49" i="1"/>
  <c r="AK49" i="1" s="1"/>
  <c r="AJ50" i="1"/>
  <c r="AI80" i="1"/>
  <c r="AK80" i="1" s="1"/>
  <c r="AJ81" i="1"/>
  <c r="AI25" i="1"/>
  <c r="AK25" i="1" s="1"/>
  <c r="AJ26" i="1"/>
  <c r="AI19" i="1"/>
  <c r="AK19" i="1" s="1"/>
  <c r="AJ20" i="1"/>
  <c r="AH16" i="1"/>
  <c r="AF17" i="1" s="1"/>
  <c r="AG16" i="1"/>
  <c r="AG15" i="1"/>
  <c r="AH23" i="1" l="1"/>
  <c r="AG23" i="1"/>
  <c r="AG53" i="1"/>
  <c r="AH53" i="1"/>
  <c r="AF54" i="1" s="1"/>
  <c r="AG71" i="1"/>
  <c r="AH71" i="1"/>
  <c r="AF72" i="1" s="1"/>
  <c r="AG59" i="1"/>
  <c r="AH59" i="1"/>
  <c r="AF60" i="1" s="1"/>
  <c r="AH35" i="1"/>
  <c r="AG35" i="1"/>
  <c r="AG47" i="1"/>
  <c r="AH47" i="1"/>
  <c r="AF48" i="1" s="1"/>
  <c r="AG65" i="1"/>
  <c r="AH65" i="1"/>
  <c r="AF66" i="1" s="1"/>
  <c r="AH29" i="1"/>
  <c r="AG29" i="1"/>
  <c r="AG41" i="1"/>
  <c r="AH41" i="1"/>
  <c r="AI452" i="1"/>
  <c r="AK452" i="1" s="1"/>
  <c r="AJ453" i="1"/>
  <c r="AI314" i="1"/>
  <c r="AK314" i="1" s="1"/>
  <c r="AJ315" i="1"/>
  <c r="AJ507" i="1"/>
  <c r="AI506" i="1"/>
  <c r="AK506" i="1" s="1"/>
  <c r="AI344" i="1"/>
  <c r="AK344" i="1" s="1"/>
  <c r="AJ345" i="1"/>
  <c r="AJ339" i="1"/>
  <c r="AI338" i="1"/>
  <c r="AK338" i="1" s="1"/>
  <c r="AI440" i="1"/>
  <c r="AK440" i="1" s="1"/>
  <c r="AJ441" i="1"/>
  <c r="AI482" i="1"/>
  <c r="AK482" i="1" s="1"/>
  <c r="AJ483" i="1"/>
  <c r="AI488" i="1"/>
  <c r="AK488" i="1" s="1"/>
  <c r="AJ489" i="1"/>
  <c r="AJ501" i="1"/>
  <c r="AI500" i="1"/>
  <c r="AK500" i="1" s="1"/>
  <c r="AI530" i="1"/>
  <c r="AK530" i="1" s="1"/>
  <c r="AJ531" i="1"/>
  <c r="AI458" i="1"/>
  <c r="AK458" i="1" s="1"/>
  <c r="AJ459" i="1"/>
  <c r="AI326" i="1"/>
  <c r="AK326" i="1" s="1"/>
  <c r="AJ327" i="1"/>
  <c r="AI404" i="1"/>
  <c r="AK404" i="1" s="1"/>
  <c r="AJ405" i="1"/>
  <c r="AJ537" i="1"/>
  <c r="AI536" i="1"/>
  <c r="AK536" i="1" s="1"/>
  <c r="AI512" i="1"/>
  <c r="AK512" i="1" s="1"/>
  <c r="AJ513" i="1"/>
  <c r="AI446" i="1"/>
  <c r="AK446" i="1" s="1"/>
  <c r="AJ447" i="1"/>
  <c r="AI332" i="1"/>
  <c r="AK332" i="1" s="1"/>
  <c r="AJ333" i="1"/>
  <c r="AJ297" i="1"/>
  <c r="AI296" i="1"/>
  <c r="AK296" i="1" s="1"/>
  <c r="AI542" i="1"/>
  <c r="AK542" i="1" s="1"/>
  <c r="AJ543" i="1"/>
  <c r="AI386" i="1"/>
  <c r="AK386" i="1" s="1"/>
  <c r="AJ387" i="1"/>
  <c r="AI428" i="1"/>
  <c r="AK428" i="1" s="1"/>
  <c r="AJ429" i="1"/>
  <c r="AI470" i="1"/>
  <c r="AK470" i="1" s="1"/>
  <c r="AJ471" i="1"/>
  <c r="AI368" i="1"/>
  <c r="AK368" i="1" s="1"/>
  <c r="AJ369" i="1"/>
  <c r="AI548" i="1"/>
  <c r="AK548" i="1" s="1"/>
  <c r="AJ549" i="1"/>
  <c r="AI356" i="1"/>
  <c r="AK356" i="1" s="1"/>
  <c r="AJ357" i="1"/>
  <c r="AI494" i="1"/>
  <c r="AK494" i="1" s="1"/>
  <c r="AJ495" i="1"/>
  <c r="AI350" i="1"/>
  <c r="AK350" i="1" s="1"/>
  <c r="AJ351" i="1"/>
  <c r="AI518" i="1"/>
  <c r="AK518" i="1" s="1"/>
  <c r="AJ519" i="1"/>
  <c r="AI464" i="1"/>
  <c r="AK464" i="1" s="1"/>
  <c r="AJ465" i="1"/>
  <c r="AI434" i="1"/>
  <c r="AK434" i="1" s="1"/>
  <c r="AJ435" i="1"/>
  <c r="AI374" i="1"/>
  <c r="AK374" i="1" s="1"/>
  <c r="AJ375" i="1"/>
  <c r="AI392" i="1"/>
  <c r="AK392" i="1" s="1"/>
  <c r="AJ393" i="1"/>
  <c r="AI320" i="1"/>
  <c r="AK320" i="1" s="1"/>
  <c r="AJ321" i="1"/>
  <c r="AJ303" i="1"/>
  <c r="AI302" i="1"/>
  <c r="AK302" i="1" s="1"/>
  <c r="AI422" i="1"/>
  <c r="AK422" i="1" s="1"/>
  <c r="AJ423" i="1"/>
  <c r="AI398" i="1"/>
  <c r="AK398" i="1" s="1"/>
  <c r="AJ399" i="1"/>
  <c r="AI308" i="1"/>
  <c r="AK308" i="1" s="1"/>
  <c r="AJ309" i="1"/>
  <c r="AI416" i="1"/>
  <c r="AK416" i="1" s="1"/>
  <c r="AJ417" i="1"/>
  <c r="AI380" i="1"/>
  <c r="AK380" i="1" s="1"/>
  <c r="AJ381" i="1"/>
  <c r="AI410" i="1"/>
  <c r="AK410" i="1" s="1"/>
  <c r="AJ411" i="1"/>
  <c r="AI476" i="1"/>
  <c r="AK476" i="1" s="1"/>
  <c r="AJ477" i="1"/>
  <c r="AI524" i="1"/>
  <c r="AK524" i="1" s="1"/>
  <c r="AJ525" i="1"/>
  <c r="AI290" i="1"/>
  <c r="AK290" i="1" s="1"/>
  <c r="AJ291" i="1"/>
  <c r="AI266" i="1"/>
  <c r="AK266" i="1" s="1"/>
  <c r="AJ267" i="1"/>
  <c r="AI248" i="1"/>
  <c r="AK248" i="1" s="1"/>
  <c r="AJ249" i="1"/>
  <c r="AI284" i="1"/>
  <c r="AK284" i="1" s="1"/>
  <c r="AJ285" i="1"/>
  <c r="AI272" i="1"/>
  <c r="AK272" i="1" s="1"/>
  <c r="AJ273" i="1"/>
  <c r="AJ255" i="1"/>
  <c r="AI254" i="1"/>
  <c r="AK254" i="1" s="1"/>
  <c r="AJ279" i="1"/>
  <c r="AI278" i="1"/>
  <c r="AK278" i="1" s="1"/>
  <c r="AI260" i="1"/>
  <c r="AK260" i="1" s="1"/>
  <c r="AJ261" i="1"/>
  <c r="AI242" i="1"/>
  <c r="AK242" i="1" s="1"/>
  <c r="AJ243" i="1"/>
  <c r="AI206" i="1"/>
  <c r="AK206" i="1" s="1"/>
  <c r="AJ207" i="1"/>
  <c r="AI224" i="1"/>
  <c r="AK224" i="1" s="1"/>
  <c r="AJ225" i="1"/>
  <c r="AJ231" i="1"/>
  <c r="AI230" i="1"/>
  <c r="AK230" i="1" s="1"/>
  <c r="AI212" i="1"/>
  <c r="AK212" i="1" s="1"/>
  <c r="AJ213" i="1"/>
  <c r="AI194" i="1"/>
  <c r="AK194" i="1" s="1"/>
  <c r="AJ195" i="1"/>
  <c r="AJ237" i="1"/>
  <c r="AI236" i="1"/>
  <c r="AK236" i="1" s="1"/>
  <c r="AI182" i="1"/>
  <c r="AK182" i="1" s="1"/>
  <c r="AJ183" i="1"/>
  <c r="AI218" i="1"/>
  <c r="AK218" i="1" s="1"/>
  <c r="AJ219" i="1"/>
  <c r="AJ189" i="1"/>
  <c r="AI188" i="1"/>
  <c r="AK188" i="1" s="1"/>
  <c r="AI200" i="1"/>
  <c r="AK200" i="1" s="1"/>
  <c r="AJ201" i="1"/>
  <c r="AI164" i="1"/>
  <c r="AK164" i="1" s="1"/>
  <c r="AJ165" i="1"/>
  <c r="AI170" i="1"/>
  <c r="AK170" i="1" s="1"/>
  <c r="AJ171" i="1"/>
  <c r="AI176" i="1"/>
  <c r="AK176" i="1" s="1"/>
  <c r="AJ177" i="1"/>
  <c r="AI158" i="1"/>
  <c r="AK158" i="1" s="1"/>
  <c r="AJ159" i="1"/>
  <c r="AI152" i="1"/>
  <c r="AK152" i="1" s="1"/>
  <c r="AJ153" i="1"/>
  <c r="AI140" i="1"/>
  <c r="AK140" i="1" s="1"/>
  <c r="AJ141" i="1"/>
  <c r="AJ123" i="1"/>
  <c r="AI122" i="1"/>
  <c r="AK122" i="1" s="1"/>
  <c r="AI146" i="1"/>
  <c r="AK146" i="1" s="1"/>
  <c r="AJ147" i="1"/>
  <c r="AJ129" i="1"/>
  <c r="AI128" i="1"/>
  <c r="AK128" i="1" s="1"/>
  <c r="AI134" i="1"/>
  <c r="AK134" i="1" s="1"/>
  <c r="AJ135" i="1"/>
  <c r="AI116" i="1"/>
  <c r="AK116" i="1" s="1"/>
  <c r="AJ117" i="1"/>
  <c r="AI98" i="1"/>
  <c r="AK98" i="1" s="1"/>
  <c r="AJ99" i="1"/>
  <c r="P41" i="19"/>
  <c r="AJ105" i="1"/>
  <c r="AI104" i="1"/>
  <c r="AK104" i="1" s="1"/>
  <c r="V51" i="19"/>
  <c r="AI110" i="1"/>
  <c r="AK110" i="1" s="1"/>
  <c r="AJ111" i="1"/>
  <c r="J21" i="19"/>
  <c r="AB11" i="19"/>
  <c r="AI92" i="1"/>
  <c r="AK92" i="1" s="1"/>
  <c r="AJ93" i="1"/>
  <c r="AI87" i="1"/>
  <c r="AK87" i="1" s="1"/>
  <c r="AJ88" i="1"/>
  <c r="J43" i="19"/>
  <c r="AB53" i="19"/>
  <c r="J31" i="19"/>
  <c r="AH11" i="19"/>
  <c r="P39" i="19"/>
  <c r="J41" i="19"/>
  <c r="AH53" i="19"/>
  <c r="P19" i="19"/>
  <c r="V19" i="19"/>
  <c r="J9" i="19"/>
  <c r="AB29" i="19"/>
  <c r="P9" i="19"/>
  <c r="J29" i="19"/>
  <c r="AH29" i="19"/>
  <c r="AH39" i="19"/>
  <c r="AB9" i="19"/>
  <c r="AB39" i="19"/>
  <c r="P49" i="19"/>
  <c r="V49" i="19"/>
  <c r="V39" i="19"/>
  <c r="AB14" i="19"/>
  <c r="AH24" i="19"/>
  <c r="J49" i="19"/>
  <c r="J54" i="19"/>
  <c r="AH19" i="19"/>
  <c r="J19" i="19"/>
  <c r="AB49" i="19"/>
  <c r="AB41" i="19"/>
  <c r="AH21" i="19"/>
  <c r="V31" i="19"/>
  <c r="P11" i="19"/>
  <c r="J51" i="19"/>
  <c r="P10" i="19"/>
  <c r="V30" i="19"/>
  <c r="J23" i="19"/>
  <c r="AH20" i="19"/>
  <c r="AH13" i="19"/>
  <c r="P50" i="19"/>
  <c r="P23" i="19"/>
  <c r="J39" i="19"/>
  <c r="V50" i="19"/>
  <c r="P33" i="19"/>
  <c r="AB19" i="19"/>
  <c r="P29" i="19"/>
  <c r="AH28" i="19"/>
  <c r="AB40" i="19"/>
  <c r="AH54" i="19"/>
  <c r="AB35" i="19"/>
  <c r="J38" i="19"/>
  <c r="AB20" i="19"/>
  <c r="V23" i="19"/>
  <c r="P30" i="19"/>
  <c r="AH30" i="19"/>
  <c r="J30" i="19"/>
  <c r="AH25" i="19"/>
  <c r="P38" i="19"/>
  <c r="V9" i="19"/>
  <c r="V29" i="19"/>
  <c r="AH9" i="19"/>
  <c r="AH49" i="19"/>
  <c r="AB43" i="19"/>
  <c r="AH48" i="19"/>
  <c r="AB13" i="19"/>
  <c r="P51" i="19"/>
  <c r="P21" i="19"/>
  <c r="AB50" i="19"/>
  <c r="P8" i="19"/>
  <c r="J53" i="19"/>
  <c r="V53" i="19"/>
  <c r="V48" i="19"/>
  <c r="J11" i="19"/>
  <c r="AH41" i="19"/>
  <c r="J50" i="19"/>
  <c r="V28" i="19"/>
  <c r="P13" i="19"/>
  <c r="AH51" i="19"/>
  <c r="AB31" i="19"/>
  <c r="AH50" i="19"/>
  <c r="AB38" i="19"/>
  <c r="AH23" i="19"/>
  <c r="P31" i="19"/>
  <c r="AB10" i="19"/>
  <c r="J20" i="19"/>
  <c r="V38" i="19"/>
  <c r="AB23" i="19"/>
  <c r="AH31" i="19"/>
  <c r="P40" i="19"/>
  <c r="V10" i="19"/>
  <c r="AB48" i="19"/>
  <c r="P53" i="19"/>
  <c r="P48" i="19"/>
  <c r="V13" i="19"/>
  <c r="V21" i="19"/>
  <c r="P20" i="19"/>
  <c r="V40" i="19"/>
  <c r="AB18" i="19"/>
  <c r="V43" i="19"/>
  <c r="V11" i="19"/>
  <c r="J10" i="19"/>
  <c r="AB30" i="19"/>
  <c r="J28" i="19"/>
  <c r="AH43" i="19"/>
  <c r="V41" i="19"/>
  <c r="V20" i="19"/>
  <c r="AH40" i="19"/>
  <c r="P18" i="19"/>
  <c r="J13" i="19"/>
  <c r="AB51" i="19"/>
  <c r="AB21" i="19"/>
  <c r="AH10" i="19"/>
  <c r="J40" i="19"/>
  <c r="J33" i="19"/>
  <c r="P43" i="19"/>
  <c r="J48" i="19"/>
  <c r="V8" i="19"/>
  <c r="V18" i="19"/>
  <c r="AH38" i="19"/>
  <c r="AH18" i="19"/>
  <c r="AB8" i="19"/>
  <c r="V33" i="19"/>
  <c r="J18" i="19"/>
  <c r="AB28" i="19"/>
  <c r="AH8" i="19"/>
  <c r="AB33" i="19"/>
  <c r="J35" i="19"/>
  <c r="AB15" i="19"/>
  <c r="AB45" i="19"/>
  <c r="J22" i="19"/>
  <c r="AH33" i="19"/>
  <c r="V55" i="19"/>
  <c r="P35" i="19"/>
  <c r="V34" i="19"/>
  <c r="AB44" i="19"/>
  <c r="AH52" i="19"/>
  <c r="V14" i="19"/>
  <c r="AB54" i="19"/>
  <c r="V35" i="19"/>
  <c r="P42" i="19"/>
  <c r="P24" i="19"/>
  <c r="AH34" i="19"/>
  <c r="V44" i="19"/>
  <c r="P55" i="19"/>
  <c r="AB34" i="19"/>
  <c r="AH44" i="19"/>
  <c r="V32" i="19"/>
  <c r="AH15" i="19"/>
  <c r="AH14" i="19"/>
  <c r="J34" i="19"/>
  <c r="P14" i="19"/>
  <c r="J15" i="19"/>
  <c r="J55" i="19"/>
  <c r="P25" i="19"/>
  <c r="V54" i="19"/>
  <c r="P45" i="19"/>
  <c r="AH55" i="19"/>
  <c r="P44" i="19"/>
  <c r="AH45" i="19"/>
  <c r="J45" i="19"/>
  <c r="AB24" i="19"/>
  <c r="V25" i="19"/>
  <c r="V24" i="19"/>
  <c r="AB55" i="19"/>
  <c r="V45" i="19"/>
  <c r="P34" i="19"/>
  <c r="P15" i="19"/>
  <c r="J25" i="19"/>
  <c r="P54" i="19"/>
  <c r="J44" i="19"/>
  <c r="AH35" i="19"/>
  <c r="AB25" i="19"/>
  <c r="V15" i="19"/>
  <c r="J24" i="19"/>
  <c r="J14" i="19"/>
  <c r="J42" i="19"/>
  <c r="V42" i="19"/>
  <c r="AB52" i="19"/>
  <c r="AH32" i="19"/>
  <c r="AB12" i="19"/>
  <c r="P22" i="19"/>
  <c r="P12" i="19"/>
  <c r="AB22" i="19"/>
  <c r="J52" i="19"/>
  <c r="J12" i="19"/>
  <c r="AH12" i="19"/>
  <c r="J32" i="19"/>
  <c r="V22" i="19"/>
  <c r="AH42" i="19"/>
  <c r="P32" i="19"/>
  <c r="AB42" i="19"/>
  <c r="V12" i="19"/>
  <c r="V52" i="19"/>
  <c r="AB32" i="19"/>
  <c r="P52" i="19"/>
  <c r="AH22" i="19"/>
  <c r="AJ69" i="1"/>
  <c r="AI68" i="1"/>
  <c r="AJ51" i="1"/>
  <c r="AI50" i="1"/>
  <c r="AJ75" i="1"/>
  <c r="AI74" i="1"/>
  <c r="AK74" i="1" s="1"/>
  <c r="AJ33" i="1"/>
  <c r="AI32" i="1"/>
  <c r="AJ45" i="1"/>
  <c r="AI44" i="1"/>
  <c r="AJ39" i="1"/>
  <c r="AI38" i="1"/>
  <c r="P28" i="19"/>
  <c r="AJ57" i="1"/>
  <c r="AI56" i="1"/>
  <c r="J8" i="19"/>
  <c r="AI81" i="1"/>
  <c r="AK81" i="1" s="1"/>
  <c r="AJ82" i="1"/>
  <c r="AJ63" i="1"/>
  <c r="AI62" i="1"/>
  <c r="AJ21" i="1"/>
  <c r="AI20" i="1"/>
  <c r="AK20" i="1" s="1"/>
  <c r="AI26" i="1"/>
  <c r="AJ27" i="1"/>
  <c r="P17" i="19"/>
  <c r="AB27" i="19"/>
  <c r="J47" i="19"/>
  <c r="V27" i="19"/>
  <c r="AH47" i="19"/>
  <c r="AB47" i="19"/>
  <c r="P47" i="19"/>
  <c r="P7" i="19"/>
  <c r="AH7" i="19"/>
  <c r="V37" i="19"/>
  <c r="AB17" i="19"/>
  <c r="V7" i="19"/>
  <c r="AH37" i="19"/>
  <c r="AH17" i="19"/>
  <c r="J7" i="19"/>
  <c r="AH27" i="19"/>
  <c r="J37" i="19"/>
  <c r="J17" i="19"/>
  <c r="AB7" i="19"/>
  <c r="AB37" i="19"/>
  <c r="V17" i="19"/>
  <c r="J27" i="19"/>
  <c r="P27" i="19"/>
  <c r="V47" i="19"/>
  <c r="P37" i="19"/>
  <c r="AG17" i="1"/>
  <c r="AH17" i="1"/>
  <c r="AF18" i="1" s="1"/>
  <c r="AI13" i="1"/>
  <c r="P16" i="19" s="1"/>
  <c r="AJ14" i="1"/>
  <c r="AJ15" i="1" s="1"/>
  <c r="AJ16" i="1" s="1"/>
  <c r="AG30" i="1" l="1"/>
  <c r="AH30" i="1"/>
  <c r="AH66" i="1"/>
  <c r="AG66" i="1"/>
  <c r="AH48" i="1"/>
  <c r="AG48" i="1"/>
  <c r="AH36" i="1"/>
  <c r="AG36" i="1"/>
  <c r="AG60" i="1"/>
  <c r="AH60" i="1"/>
  <c r="AG72" i="1"/>
  <c r="AH72" i="1"/>
  <c r="AH54" i="1"/>
  <c r="AG54" i="1"/>
  <c r="AG42" i="1"/>
  <c r="AH42" i="1"/>
  <c r="AG24" i="1"/>
  <c r="AH24" i="1"/>
  <c r="AI537" i="1"/>
  <c r="AK537" i="1" s="1"/>
  <c r="AJ538" i="1"/>
  <c r="AI399" i="1"/>
  <c r="AK399" i="1" s="1"/>
  <c r="AJ400" i="1"/>
  <c r="AI519" i="1"/>
  <c r="AK519" i="1" s="1"/>
  <c r="AJ520" i="1"/>
  <c r="AI429" i="1"/>
  <c r="AK429" i="1" s="1"/>
  <c r="AJ430" i="1"/>
  <c r="AI405" i="1"/>
  <c r="AK405" i="1" s="1"/>
  <c r="AJ406" i="1"/>
  <c r="AI309" i="1"/>
  <c r="AK309" i="1" s="1"/>
  <c r="AJ310" i="1"/>
  <c r="AI339" i="1"/>
  <c r="AK339" i="1" s="1"/>
  <c r="AJ340" i="1"/>
  <c r="AJ472" i="1"/>
  <c r="AI471" i="1"/>
  <c r="AK471" i="1" s="1"/>
  <c r="AI291" i="1"/>
  <c r="AK291" i="1" s="1"/>
  <c r="AJ292" i="1"/>
  <c r="AI423" i="1"/>
  <c r="AK423" i="1" s="1"/>
  <c r="AJ424" i="1"/>
  <c r="AI387" i="1"/>
  <c r="AK387" i="1" s="1"/>
  <c r="AJ388" i="1"/>
  <c r="AJ328" i="1"/>
  <c r="AI327" i="1"/>
  <c r="AK327" i="1" s="1"/>
  <c r="AI345" i="1"/>
  <c r="AK345" i="1" s="1"/>
  <c r="AJ346" i="1"/>
  <c r="AI441" i="1"/>
  <c r="AK441" i="1" s="1"/>
  <c r="AJ442" i="1"/>
  <c r="AJ526" i="1"/>
  <c r="AI525" i="1"/>
  <c r="AK525" i="1" s="1"/>
  <c r="AI351" i="1"/>
  <c r="AK351" i="1" s="1"/>
  <c r="AJ352" i="1"/>
  <c r="AI543" i="1"/>
  <c r="AK543" i="1" s="1"/>
  <c r="AJ544" i="1"/>
  <c r="AI459" i="1"/>
  <c r="AK459" i="1" s="1"/>
  <c r="AJ460" i="1"/>
  <c r="AI303" i="1"/>
  <c r="AK303" i="1" s="1"/>
  <c r="AJ304" i="1"/>
  <c r="AI477" i="1"/>
  <c r="AK477" i="1" s="1"/>
  <c r="AJ478" i="1"/>
  <c r="AI321" i="1"/>
  <c r="AK321" i="1" s="1"/>
  <c r="AJ322" i="1"/>
  <c r="AJ496" i="1"/>
  <c r="AI495" i="1"/>
  <c r="AK495" i="1" s="1"/>
  <c r="AJ532" i="1"/>
  <c r="AI531" i="1"/>
  <c r="AK531" i="1" s="1"/>
  <c r="AJ466" i="1"/>
  <c r="AI465" i="1"/>
  <c r="AK465" i="1" s="1"/>
  <c r="AI297" i="1"/>
  <c r="AK297" i="1" s="1"/>
  <c r="AJ298" i="1"/>
  <c r="AI507" i="1"/>
  <c r="AK507" i="1" s="1"/>
  <c r="AJ508" i="1"/>
  <c r="AI411" i="1"/>
  <c r="AK411" i="1" s="1"/>
  <c r="AJ412" i="1"/>
  <c r="AI393" i="1"/>
  <c r="AK393" i="1" s="1"/>
  <c r="AJ394" i="1"/>
  <c r="AI357" i="1"/>
  <c r="AK357" i="1" s="1"/>
  <c r="AJ358" i="1"/>
  <c r="AJ334" i="1"/>
  <c r="AI333" i="1"/>
  <c r="AK333" i="1" s="1"/>
  <c r="AI315" i="1"/>
  <c r="AK315" i="1" s="1"/>
  <c r="AJ316" i="1"/>
  <c r="AI501" i="1"/>
  <c r="AK501" i="1" s="1"/>
  <c r="AJ502" i="1"/>
  <c r="AI381" i="1"/>
  <c r="AK381" i="1" s="1"/>
  <c r="AJ382" i="1"/>
  <c r="AI375" i="1"/>
  <c r="AK375" i="1" s="1"/>
  <c r="AJ376" i="1"/>
  <c r="AI549" i="1"/>
  <c r="AK549" i="1" s="1"/>
  <c r="AJ550" i="1"/>
  <c r="AI447" i="1"/>
  <c r="AK447" i="1" s="1"/>
  <c r="AJ448" i="1"/>
  <c r="AI489" i="1"/>
  <c r="AK489" i="1" s="1"/>
  <c r="AJ490" i="1"/>
  <c r="AI417" i="1"/>
  <c r="AK417" i="1" s="1"/>
  <c r="AJ418" i="1"/>
  <c r="AI435" i="1"/>
  <c r="AK435" i="1" s="1"/>
  <c r="AJ436" i="1"/>
  <c r="AJ370" i="1"/>
  <c r="AI369" i="1"/>
  <c r="AK369" i="1" s="1"/>
  <c r="AI513" i="1"/>
  <c r="AK513" i="1" s="1"/>
  <c r="AJ514" i="1"/>
  <c r="AI483" i="1"/>
  <c r="AK483" i="1" s="1"/>
  <c r="AJ484" i="1"/>
  <c r="AI453" i="1"/>
  <c r="AK453" i="1" s="1"/>
  <c r="AJ454" i="1"/>
  <c r="AI261" i="1"/>
  <c r="AK261" i="1" s="1"/>
  <c r="AJ262" i="1"/>
  <c r="AI279" i="1"/>
  <c r="AK279" i="1" s="1"/>
  <c r="AJ280" i="1"/>
  <c r="AI255" i="1"/>
  <c r="AK255" i="1" s="1"/>
  <c r="AJ256" i="1"/>
  <c r="AI273" i="1"/>
  <c r="AK273" i="1" s="1"/>
  <c r="AJ274" i="1"/>
  <c r="AJ286" i="1"/>
  <c r="AI285" i="1"/>
  <c r="AK285" i="1" s="1"/>
  <c r="AI243" i="1"/>
  <c r="AK243" i="1" s="1"/>
  <c r="AJ244" i="1"/>
  <c r="AJ250" i="1"/>
  <c r="AI249" i="1"/>
  <c r="AK249" i="1" s="1"/>
  <c r="AI267" i="1"/>
  <c r="AK267" i="1" s="1"/>
  <c r="AJ268" i="1"/>
  <c r="AI183" i="1"/>
  <c r="AK183" i="1" s="1"/>
  <c r="AJ184" i="1"/>
  <c r="AI219" i="1"/>
  <c r="AK219" i="1" s="1"/>
  <c r="AJ220" i="1"/>
  <c r="AI237" i="1"/>
  <c r="AK237" i="1" s="1"/>
  <c r="AJ238" i="1"/>
  <c r="AI195" i="1"/>
  <c r="AK195" i="1" s="1"/>
  <c r="AJ196" i="1"/>
  <c r="AI213" i="1"/>
  <c r="AK213" i="1" s="1"/>
  <c r="AJ214" i="1"/>
  <c r="AI231" i="1"/>
  <c r="AK231" i="1" s="1"/>
  <c r="AJ232" i="1"/>
  <c r="AI201" i="1"/>
  <c r="AK201" i="1" s="1"/>
  <c r="AJ202" i="1"/>
  <c r="AI225" i="1"/>
  <c r="AK225" i="1" s="1"/>
  <c r="AJ226" i="1"/>
  <c r="AJ208" i="1"/>
  <c r="AI207" i="1"/>
  <c r="AK207" i="1" s="1"/>
  <c r="AI189" i="1"/>
  <c r="AK189" i="1" s="1"/>
  <c r="AJ190" i="1"/>
  <c r="AI159" i="1"/>
  <c r="AK159" i="1" s="1"/>
  <c r="AJ160" i="1"/>
  <c r="AJ178" i="1"/>
  <c r="AI177" i="1"/>
  <c r="AK177" i="1" s="1"/>
  <c r="AI171" i="1"/>
  <c r="AK171" i="1" s="1"/>
  <c r="AJ172" i="1"/>
  <c r="AI165" i="1"/>
  <c r="AK165" i="1" s="1"/>
  <c r="AJ166" i="1"/>
  <c r="AI117" i="1"/>
  <c r="AK117" i="1" s="1"/>
  <c r="AJ118" i="1"/>
  <c r="AI135" i="1"/>
  <c r="AK135" i="1" s="1"/>
  <c r="AJ136" i="1"/>
  <c r="AI129" i="1"/>
  <c r="AK129" i="1" s="1"/>
  <c r="AJ130" i="1"/>
  <c r="AI147" i="1"/>
  <c r="AK147" i="1" s="1"/>
  <c r="AJ148" i="1"/>
  <c r="AI123" i="1"/>
  <c r="AK123" i="1" s="1"/>
  <c r="AJ124" i="1"/>
  <c r="AI141" i="1"/>
  <c r="AK141" i="1" s="1"/>
  <c r="AJ142" i="1"/>
  <c r="AI153" i="1"/>
  <c r="AK153" i="1" s="1"/>
  <c r="AJ154" i="1"/>
  <c r="AI93" i="1"/>
  <c r="AK93" i="1" s="1"/>
  <c r="AJ94" i="1"/>
  <c r="AI111" i="1"/>
  <c r="AK111" i="1" s="1"/>
  <c r="AJ112" i="1"/>
  <c r="AI105" i="1"/>
  <c r="AK105" i="1" s="1"/>
  <c r="AJ106" i="1"/>
  <c r="AI99" i="1"/>
  <c r="AK99" i="1" s="1"/>
  <c r="AJ100" i="1"/>
  <c r="AI88" i="1"/>
  <c r="AK88" i="1" s="1"/>
  <c r="AJ89" i="1"/>
  <c r="AI47" i="19"/>
  <c r="AI17" i="19"/>
  <c r="W47" i="19"/>
  <c r="K17" i="19"/>
  <c r="AI37" i="19"/>
  <c r="AI7" i="19"/>
  <c r="AI27" i="19"/>
  <c r="AC37" i="19"/>
  <c r="K47" i="19"/>
  <c r="AC17" i="19"/>
  <c r="W7" i="19"/>
  <c r="Q47" i="19"/>
  <c r="W17" i="19"/>
  <c r="AC47" i="19"/>
  <c r="AK56" i="1"/>
  <c r="AI23" i="19"/>
  <c r="Q33" i="19"/>
  <c r="AC43" i="19"/>
  <c r="W43" i="19"/>
  <c r="W23" i="19"/>
  <c r="K23" i="19"/>
  <c r="AI33" i="19"/>
  <c r="AC23" i="19"/>
  <c r="Q53" i="19"/>
  <c r="Q13" i="19"/>
  <c r="AC13" i="19"/>
  <c r="K13" i="19"/>
  <c r="Q43" i="19"/>
  <c r="AI43" i="19"/>
  <c r="K33" i="19"/>
  <c r="AC33" i="19"/>
  <c r="W33" i="19"/>
  <c r="W13" i="19"/>
  <c r="AI53" i="19"/>
  <c r="AI13" i="19"/>
  <c r="W53" i="19"/>
  <c r="AC53" i="19"/>
  <c r="Q23" i="19"/>
  <c r="K53" i="19"/>
  <c r="K43" i="19"/>
  <c r="AI57" i="1"/>
  <c r="AJ58" i="1"/>
  <c r="AK38" i="1"/>
  <c r="AC10" i="19"/>
  <c r="W10" i="19"/>
  <c r="W40" i="19"/>
  <c r="AI30" i="19"/>
  <c r="W30" i="19"/>
  <c r="Q20" i="19"/>
  <c r="Q40" i="19"/>
  <c r="AC50" i="19"/>
  <c r="AI50" i="19"/>
  <c r="K10" i="19"/>
  <c r="AC20" i="19"/>
  <c r="Q50" i="19"/>
  <c r="W50" i="19"/>
  <c r="AI20" i="19"/>
  <c r="AC30" i="19"/>
  <c r="Q30" i="19"/>
  <c r="K30" i="19"/>
  <c r="K20" i="19"/>
  <c r="W20" i="19"/>
  <c r="Q10" i="19"/>
  <c r="AI40" i="19"/>
  <c r="AC40" i="19"/>
  <c r="K50" i="19"/>
  <c r="AI10" i="19"/>
  <c r="K40" i="19"/>
  <c r="AI39" i="1"/>
  <c r="AJ40" i="1"/>
  <c r="AK44" i="1"/>
  <c r="Q31" i="19"/>
  <c r="K41" i="19"/>
  <c r="AI31" i="19"/>
  <c r="AI51" i="19"/>
  <c r="K11" i="19"/>
  <c r="Q21" i="19"/>
  <c r="K21" i="19"/>
  <c r="W51" i="19"/>
  <c r="AI41" i="19"/>
  <c r="AI11" i="19"/>
  <c r="W31" i="19"/>
  <c r="Q41" i="19"/>
  <c r="AI21" i="19"/>
  <c r="W11" i="19"/>
  <c r="Q11" i="19"/>
  <c r="AC31" i="19"/>
  <c r="AC41" i="19"/>
  <c r="AC11" i="19"/>
  <c r="K31" i="19"/>
  <c r="Q51" i="19"/>
  <c r="W41" i="19"/>
  <c r="K51" i="19"/>
  <c r="AC21" i="19"/>
  <c r="W21" i="19"/>
  <c r="AC51" i="19"/>
  <c r="AI45" i="1"/>
  <c r="AJ46" i="1"/>
  <c r="AK32" i="1"/>
  <c r="AI49" i="19"/>
  <c r="AC39" i="19"/>
  <c r="AC29" i="19"/>
  <c r="K9" i="19"/>
  <c r="K29" i="19"/>
  <c r="W49" i="19"/>
  <c r="W39" i="19"/>
  <c r="Q9" i="19"/>
  <c r="K19" i="19"/>
  <c r="K49" i="19"/>
  <c r="AC9" i="19"/>
  <c r="AI19" i="19"/>
  <c r="AI39" i="19"/>
  <c r="Q19" i="19"/>
  <c r="Q39" i="19"/>
  <c r="AC19" i="19"/>
  <c r="Q49" i="19"/>
  <c r="W9" i="19"/>
  <c r="AI9" i="19"/>
  <c r="W29" i="19"/>
  <c r="AI29" i="19"/>
  <c r="K39" i="19"/>
  <c r="AC49" i="19"/>
  <c r="Q29" i="19"/>
  <c r="W19" i="19"/>
  <c r="Q17" i="19"/>
  <c r="AI33" i="1"/>
  <c r="AJ34" i="1"/>
  <c r="K37" i="19"/>
  <c r="Q7" i="19"/>
  <c r="AI75" i="1"/>
  <c r="AK75" i="1" s="1"/>
  <c r="AJ76" i="1"/>
  <c r="K27" i="19"/>
  <c r="W27" i="19"/>
  <c r="K7" i="19"/>
  <c r="Q37" i="19"/>
  <c r="AK62" i="1"/>
  <c r="AC34" i="19"/>
  <c r="W54" i="19"/>
  <c r="K24" i="19"/>
  <c r="W24" i="19"/>
  <c r="AC54" i="19"/>
  <c r="AC44" i="19"/>
  <c r="Q54" i="19"/>
  <c r="AI24" i="19"/>
  <c r="AI34" i="19"/>
  <c r="Q14" i="19"/>
  <c r="Q24" i="19"/>
  <c r="K44" i="19"/>
  <c r="W14" i="19"/>
  <c r="Q34" i="19"/>
  <c r="K34" i="19"/>
  <c r="K14" i="19"/>
  <c r="AI44" i="19"/>
  <c r="AI14" i="19"/>
  <c r="AC24" i="19"/>
  <c r="AI54" i="19"/>
  <c r="W34" i="19"/>
  <c r="K54" i="19"/>
  <c r="W44" i="19"/>
  <c r="AC14" i="19"/>
  <c r="Q44" i="19"/>
  <c r="AK50" i="1"/>
  <c r="K32" i="19"/>
  <c r="AC32" i="19"/>
  <c r="K12" i="19"/>
  <c r="AC12" i="19"/>
  <c r="Q22" i="19"/>
  <c r="AI52" i="19"/>
  <c r="Q12" i="19"/>
  <c r="W42" i="19"/>
  <c r="K42" i="19"/>
  <c r="Q32" i="19"/>
  <c r="W32" i="19"/>
  <c r="AI32" i="19"/>
  <c r="W52" i="19"/>
  <c r="K22" i="19"/>
  <c r="W12" i="19"/>
  <c r="AI22" i="19"/>
  <c r="AC22" i="19"/>
  <c r="AC52" i="19"/>
  <c r="AI12" i="19"/>
  <c r="K52" i="19"/>
  <c r="W22" i="19"/>
  <c r="Q52" i="19"/>
  <c r="AC42" i="19"/>
  <c r="Q42" i="19"/>
  <c r="AI42" i="19"/>
  <c r="Q27" i="19"/>
  <c r="W37" i="19"/>
  <c r="AI63" i="1"/>
  <c r="AJ64" i="1"/>
  <c r="AI51" i="1"/>
  <c r="AJ52" i="1"/>
  <c r="AC7" i="19"/>
  <c r="AC27" i="19"/>
  <c r="AI82" i="1"/>
  <c r="AK82" i="1" s="1"/>
  <c r="AJ83" i="1"/>
  <c r="AK68" i="1"/>
  <c r="Q35" i="19"/>
  <c r="AC35" i="19"/>
  <c r="W15" i="19"/>
  <c r="AI45" i="19"/>
  <c r="K15" i="19"/>
  <c r="W35" i="19"/>
  <c r="K25" i="19"/>
  <c r="Q15" i="19"/>
  <c r="AI25" i="19"/>
  <c r="Q55" i="19"/>
  <c r="AI55" i="19"/>
  <c r="AC25" i="19"/>
  <c r="K55" i="19"/>
  <c r="AI15" i="19"/>
  <c r="AC15" i="19"/>
  <c r="K35" i="19"/>
  <c r="W45" i="19"/>
  <c r="AC55" i="19"/>
  <c r="Q25" i="19"/>
  <c r="AC45" i="19"/>
  <c r="K45" i="19"/>
  <c r="W25" i="19"/>
  <c r="AI35" i="19"/>
  <c r="Q45" i="19"/>
  <c r="W55" i="19"/>
  <c r="AI69" i="1"/>
  <c r="AJ70" i="1"/>
  <c r="AI27" i="1"/>
  <c r="AJ28" i="1"/>
  <c r="AK26" i="1"/>
  <c r="AC28" i="19"/>
  <c r="AI28" i="19"/>
  <c r="Q28" i="19"/>
  <c r="AI8" i="19"/>
  <c r="K28" i="19"/>
  <c r="AI18" i="19"/>
  <c r="AC48" i="19"/>
  <c r="Q48" i="19"/>
  <c r="AI38" i="19"/>
  <c r="K18" i="19"/>
  <c r="W8" i="19"/>
  <c r="AC8" i="19"/>
  <c r="AC18" i="19"/>
  <c r="Q18" i="19"/>
  <c r="W38" i="19"/>
  <c r="AC38" i="19"/>
  <c r="W48" i="19"/>
  <c r="W18" i="19"/>
  <c r="AI48" i="19"/>
  <c r="Q8" i="19"/>
  <c r="Q38" i="19"/>
  <c r="K38" i="19"/>
  <c r="W28" i="19"/>
  <c r="K8" i="19"/>
  <c r="K48" i="19"/>
  <c r="AI21" i="1"/>
  <c r="AJ22" i="1"/>
  <c r="AH18" i="1"/>
  <c r="AG18" i="1"/>
  <c r="V46" i="19"/>
  <c r="AB46" i="19"/>
  <c r="J46" i="19"/>
  <c r="V36" i="19"/>
  <c r="P46" i="19"/>
  <c r="J16" i="19"/>
  <c r="AH16" i="19"/>
  <c r="AB26" i="19"/>
  <c r="J6" i="19"/>
  <c r="J26" i="19"/>
  <c r="V16" i="19"/>
  <c r="J36" i="19"/>
  <c r="P26" i="19"/>
  <c r="V6" i="19"/>
  <c r="AB6" i="19"/>
  <c r="P6" i="19"/>
  <c r="AB36" i="19"/>
  <c r="AH36" i="19"/>
  <c r="AB16" i="19"/>
  <c r="AH6" i="19"/>
  <c r="AH26" i="19"/>
  <c r="V26" i="19"/>
  <c r="AK13" i="1"/>
  <c r="AH46" i="19"/>
  <c r="P36" i="19"/>
  <c r="AI16" i="1"/>
  <c r="S16" i="19" s="1"/>
  <c r="AJ17" i="1"/>
  <c r="AI14" i="1"/>
  <c r="AC6" i="19" s="1"/>
  <c r="AI15" i="1"/>
  <c r="AI334" i="1" l="1"/>
  <c r="AK334" i="1" s="1"/>
  <c r="AJ335" i="1"/>
  <c r="AI496" i="1"/>
  <c r="AK496" i="1" s="1"/>
  <c r="AJ497" i="1"/>
  <c r="AJ527" i="1"/>
  <c r="AI526" i="1"/>
  <c r="AK526" i="1" s="1"/>
  <c r="AI472" i="1"/>
  <c r="AK472" i="1" s="1"/>
  <c r="AJ473" i="1"/>
  <c r="AI490" i="1"/>
  <c r="AK490" i="1" s="1"/>
  <c r="AJ491" i="1"/>
  <c r="AJ359" i="1"/>
  <c r="AI358" i="1"/>
  <c r="AK358" i="1" s="1"/>
  <c r="AI322" i="1"/>
  <c r="AK322" i="1" s="1"/>
  <c r="AJ323" i="1"/>
  <c r="AI442" i="1"/>
  <c r="AK442" i="1" s="1"/>
  <c r="AJ443" i="1"/>
  <c r="AI340" i="1"/>
  <c r="AK340" i="1" s="1"/>
  <c r="AJ341" i="1"/>
  <c r="AI454" i="1"/>
  <c r="AK454" i="1" s="1"/>
  <c r="AJ455" i="1"/>
  <c r="AI448" i="1"/>
  <c r="AK448" i="1" s="1"/>
  <c r="AJ449" i="1"/>
  <c r="AI394" i="1"/>
  <c r="AK394" i="1" s="1"/>
  <c r="AJ395" i="1"/>
  <c r="AI478" i="1"/>
  <c r="AK478" i="1" s="1"/>
  <c r="AJ479" i="1"/>
  <c r="AI346" i="1"/>
  <c r="AK346" i="1" s="1"/>
  <c r="AJ347" i="1"/>
  <c r="AI310" i="1"/>
  <c r="AK310" i="1" s="1"/>
  <c r="AJ311" i="1"/>
  <c r="AI484" i="1"/>
  <c r="AK484" i="1" s="1"/>
  <c r="AJ485" i="1"/>
  <c r="AI550" i="1"/>
  <c r="AK550" i="1" s="1"/>
  <c r="AJ551" i="1"/>
  <c r="AI412" i="1"/>
  <c r="AK412" i="1" s="1"/>
  <c r="AJ413" i="1"/>
  <c r="AJ305" i="1"/>
  <c r="AI304" i="1"/>
  <c r="AK304" i="1" s="1"/>
  <c r="AI406" i="1"/>
  <c r="AK406" i="1" s="1"/>
  <c r="AJ407" i="1"/>
  <c r="AI328" i="1"/>
  <c r="AK328" i="1" s="1"/>
  <c r="AJ329" i="1"/>
  <c r="AI514" i="1"/>
  <c r="AK514" i="1" s="1"/>
  <c r="AJ515" i="1"/>
  <c r="AI376" i="1"/>
  <c r="AK376" i="1" s="1"/>
  <c r="AJ377" i="1"/>
  <c r="AI508" i="1"/>
  <c r="AK508" i="1" s="1"/>
  <c r="AJ509" i="1"/>
  <c r="AI388" i="1"/>
  <c r="AK388" i="1" s="1"/>
  <c r="AJ389" i="1"/>
  <c r="AJ431" i="1"/>
  <c r="AI430" i="1"/>
  <c r="AK430" i="1" s="1"/>
  <c r="AI382" i="1"/>
  <c r="AK382" i="1" s="1"/>
  <c r="AJ383" i="1"/>
  <c r="AI298" i="1"/>
  <c r="AK298" i="1" s="1"/>
  <c r="AJ299" i="1"/>
  <c r="AI460" i="1"/>
  <c r="AK460" i="1" s="1"/>
  <c r="AJ461" i="1"/>
  <c r="AI520" i="1"/>
  <c r="AK520" i="1" s="1"/>
  <c r="AJ521" i="1"/>
  <c r="AI370" i="1"/>
  <c r="AK370" i="1" s="1"/>
  <c r="AJ371" i="1"/>
  <c r="AI436" i="1"/>
  <c r="AK436" i="1" s="1"/>
  <c r="AJ437" i="1"/>
  <c r="AJ503" i="1"/>
  <c r="AI502" i="1"/>
  <c r="AK502" i="1" s="1"/>
  <c r="AI544" i="1"/>
  <c r="AK544" i="1" s="1"/>
  <c r="AJ545" i="1"/>
  <c r="AI424" i="1"/>
  <c r="AK424" i="1" s="1"/>
  <c r="AJ425" i="1"/>
  <c r="AJ401" i="1"/>
  <c r="AI400" i="1"/>
  <c r="AK400" i="1" s="1"/>
  <c r="AI466" i="1"/>
  <c r="AK466" i="1" s="1"/>
  <c r="AJ467" i="1"/>
  <c r="AI418" i="1"/>
  <c r="AK418" i="1" s="1"/>
  <c r="AJ419" i="1"/>
  <c r="AI316" i="1"/>
  <c r="AK316" i="1" s="1"/>
  <c r="AJ317" i="1"/>
  <c r="AI352" i="1"/>
  <c r="AK352" i="1" s="1"/>
  <c r="AJ353" i="1"/>
  <c r="AI292" i="1"/>
  <c r="AK292" i="1" s="1"/>
  <c r="AJ293" i="1"/>
  <c r="AI538" i="1"/>
  <c r="AK538" i="1" s="1"/>
  <c r="AJ539" i="1"/>
  <c r="AI532" i="1"/>
  <c r="AK532" i="1" s="1"/>
  <c r="AJ533" i="1"/>
  <c r="AI250" i="1"/>
  <c r="AK250" i="1" s="1"/>
  <c r="AJ251" i="1"/>
  <c r="AJ245" i="1"/>
  <c r="AI244" i="1"/>
  <c r="AK244" i="1" s="1"/>
  <c r="AI268" i="1"/>
  <c r="AK268" i="1" s="1"/>
  <c r="AJ269" i="1"/>
  <c r="AI286" i="1"/>
  <c r="AK286" i="1" s="1"/>
  <c r="AJ287" i="1"/>
  <c r="AI274" i="1"/>
  <c r="AK274" i="1" s="1"/>
  <c r="AJ275" i="1"/>
  <c r="AI256" i="1"/>
  <c r="AK256" i="1" s="1"/>
  <c r="AJ257" i="1"/>
  <c r="AJ281" i="1"/>
  <c r="AI280" i="1"/>
  <c r="AK280" i="1" s="1"/>
  <c r="AI262" i="1"/>
  <c r="AK262" i="1" s="1"/>
  <c r="AJ263" i="1"/>
  <c r="AJ203" i="1"/>
  <c r="AI202" i="1"/>
  <c r="AK202" i="1" s="1"/>
  <c r="AI232" i="1"/>
  <c r="AK232" i="1" s="1"/>
  <c r="AJ233" i="1"/>
  <c r="AI214" i="1"/>
  <c r="AK214" i="1" s="1"/>
  <c r="AJ215" i="1"/>
  <c r="AJ197" i="1"/>
  <c r="AI196" i="1"/>
  <c r="AK196" i="1" s="1"/>
  <c r="AI226" i="1"/>
  <c r="AK226" i="1" s="1"/>
  <c r="AJ227" i="1"/>
  <c r="AJ239" i="1"/>
  <c r="AI238" i="1"/>
  <c r="AK238" i="1" s="1"/>
  <c r="AI190" i="1"/>
  <c r="AK190" i="1" s="1"/>
  <c r="AJ191" i="1"/>
  <c r="AI220" i="1"/>
  <c r="AK220" i="1" s="1"/>
  <c r="AJ221" i="1"/>
  <c r="AI184" i="1"/>
  <c r="AK184" i="1" s="1"/>
  <c r="AJ185" i="1"/>
  <c r="AI208" i="1"/>
  <c r="AK208" i="1" s="1"/>
  <c r="AJ209" i="1"/>
  <c r="AI166" i="1"/>
  <c r="AK166" i="1" s="1"/>
  <c r="AJ167" i="1"/>
  <c r="AJ173" i="1"/>
  <c r="AI172" i="1"/>
  <c r="AK172" i="1" s="1"/>
  <c r="AJ179" i="1"/>
  <c r="AI178" i="1"/>
  <c r="AK178" i="1" s="1"/>
  <c r="AJ161" i="1"/>
  <c r="AI160" i="1"/>
  <c r="AK160" i="1" s="1"/>
  <c r="AI154" i="1"/>
  <c r="AK154" i="1" s="1"/>
  <c r="AJ155" i="1"/>
  <c r="AI142" i="1"/>
  <c r="AK142" i="1" s="1"/>
  <c r="AJ143" i="1"/>
  <c r="AJ125" i="1"/>
  <c r="AI124" i="1"/>
  <c r="AK124" i="1" s="1"/>
  <c r="AI148" i="1"/>
  <c r="AK148" i="1" s="1"/>
  <c r="AJ149" i="1"/>
  <c r="AJ131" i="1"/>
  <c r="AI130" i="1"/>
  <c r="AK130" i="1" s="1"/>
  <c r="AI136" i="1"/>
  <c r="AK136" i="1" s="1"/>
  <c r="AJ137" i="1"/>
  <c r="AI118" i="1"/>
  <c r="AK118" i="1" s="1"/>
  <c r="AJ119" i="1"/>
  <c r="AI100" i="1"/>
  <c r="AK100" i="1" s="1"/>
  <c r="AJ101" i="1"/>
  <c r="AJ107" i="1"/>
  <c r="AI106" i="1"/>
  <c r="AK106" i="1" s="1"/>
  <c r="AI112" i="1"/>
  <c r="AK112" i="1" s="1"/>
  <c r="AJ113" i="1"/>
  <c r="AI94" i="1"/>
  <c r="AK94" i="1" s="1"/>
  <c r="AJ95" i="1"/>
  <c r="AI89" i="1"/>
  <c r="AK89" i="1" s="1"/>
  <c r="AJ90" i="1"/>
  <c r="AI90" i="1" s="1"/>
  <c r="AK90" i="1" s="1"/>
  <c r="AJ59" i="1"/>
  <c r="AI58" i="1"/>
  <c r="AK57" i="1"/>
  <c r="AJ33" i="19"/>
  <c r="AD13" i="19"/>
  <c r="L13" i="19"/>
  <c r="AJ23" i="19"/>
  <c r="R23" i="19"/>
  <c r="AJ43" i="19"/>
  <c r="AJ53" i="19"/>
  <c r="R53" i="19"/>
  <c r="R33" i="19"/>
  <c r="L43" i="19"/>
  <c r="L33" i="19"/>
  <c r="X53" i="19"/>
  <c r="AD33" i="19"/>
  <c r="X33" i="19"/>
  <c r="R43" i="19"/>
  <c r="AD43" i="19"/>
  <c r="AD23" i="19"/>
  <c r="AD53" i="19"/>
  <c r="X43" i="19"/>
  <c r="X13" i="19"/>
  <c r="L53" i="19"/>
  <c r="R13" i="19"/>
  <c r="L23" i="19"/>
  <c r="X23" i="19"/>
  <c r="AJ13" i="19"/>
  <c r="AK33" i="1"/>
  <c r="X49" i="19"/>
  <c r="AD39" i="19"/>
  <c r="L39" i="19"/>
  <c r="R29" i="19"/>
  <c r="AD49" i="19"/>
  <c r="AJ39" i="19"/>
  <c r="L19" i="19"/>
  <c r="AD29" i="19"/>
  <c r="AD9" i="19"/>
  <c r="R49" i="19"/>
  <c r="X39" i="19"/>
  <c r="X29" i="19"/>
  <c r="L49" i="19"/>
  <c r="AD19" i="19"/>
  <c r="L9" i="19"/>
  <c r="AJ9" i="19"/>
  <c r="AJ29" i="19"/>
  <c r="AJ49" i="19"/>
  <c r="R9" i="19"/>
  <c r="L29" i="19"/>
  <c r="X19" i="19"/>
  <c r="R39" i="19"/>
  <c r="X9" i="19"/>
  <c r="AJ19" i="19"/>
  <c r="R19" i="19"/>
  <c r="AJ41" i="1"/>
  <c r="AI40" i="1"/>
  <c r="AI83" i="1"/>
  <c r="AK83" i="1" s="1"/>
  <c r="AJ84" i="1"/>
  <c r="AI84" i="1" s="1"/>
  <c r="AK84" i="1" s="1"/>
  <c r="AK39" i="1"/>
  <c r="AD20" i="19"/>
  <c r="R50" i="19"/>
  <c r="X30" i="19"/>
  <c r="R20" i="19"/>
  <c r="R30" i="19"/>
  <c r="AD10" i="19"/>
  <c r="R40" i="19"/>
  <c r="L50" i="19"/>
  <c r="X50" i="19"/>
  <c r="AD40" i="19"/>
  <c r="L10" i="19"/>
  <c r="L20" i="19"/>
  <c r="AJ50" i="19"/>
  <c r="R10" i="19"/>
  <c r="AJ30" i="19"/>
  <c r="L30" i="19"/>
  <c r="L40" i="19"/>
  <c r="X40" i="19"/>
  <c r="AJ20" i="19"/>
  <c r="AD30" i="19"/>
  <c r="AD50" i="19"/>
  <c r="X20" i="19"/>
  <c r="AJ10" i="19"/>
  <c r="X10" i="19"/>
  <c r="AJ40" i="19"/>
  <c r="AI76" i="1"/>
  <c r="AK76" i="1" s="1"/>
  <c r="AJ77" i="1"/>
  <c r="AK63" i="1"/>
  <c r="L34" i="19"/>
  <c r="AD44" i="19"/>
  <c r="AJ24" i="19"/>
  <c r="R54" i="19"/>
  <c r="AD54" i="19"/>
  <c r="AD14" i="19"/>
  <c r="R14" i="19"/>
  <c r="L44" i="19"/>
  <c r="L24" i="19"/>
  <c r="X24" i="19"/>
  <c r="R24" i="19"/>
  <c r="X44" i="19"/>
  <c r="X34" i="19"/>
  <c r="AD34" i="19"/>
  <c r="X54" i="19"/>
  <c r="L54" i="19"/>
  <c r="R34" i="19"/>
  <c r="AJ14" i="19"/>
  <c r="AJ34" i="19"/>
  <c r="L14" i="19"/>
  <c r="AJ54" i="19"/>
  <c r="AD24" i="19"/>
  <c r="AJ44" i="19"/>
  <c r="X14" i="19"/>
  <c r="R44" i="19"/>
  <c r="AJ47" i="1"/>
  <c r="AI46" i="1"/>
  <c r="AJ71" i="1"/>
  <c r="AI70" i="1"/>
  <c r="AJ53" i="1"/>
  <c r="AI52" i="1"/>
  <c r="AK45" i="1"/>
  <c r="AJ51" i="19"/>
  <c r="AJ21" i="19"/>
  <c r="L21" i="19"/>
  <c r="X51" i="19"/>
  <c r="L11" i="19"/>
  <c r="AD21" i="19"/>
  <c r="R11" i="19"/>
  <c r="X31" i="19"/>
  <c r="AJ31" i="19"/>
  <c r="X11" i="19"/>
  <c r="AD41" i="19"/>
  <c r="AJ41" i="19"/>
  <c r="AJ11" i="19"/>
  <c r="X41" i="19"/>
  <c r="AD51" i="19"/>
  <c r="AD31" i="19"/>
  <c r="AD11" i="19"/>
  <c r="R51" i="19"/>
  <c r="R21" i="19"/>
  <c r="L41" i="19"/>
  <c r="L31" i="19"/>
  <c r="X21" i="19"/>
  <c r="R31" i="19"/>
  <c r="R41" i="19"/>
  <c r="L51" i="19"/>
  <c r="AK69" i="1"/>
  <c r="AD25" i="19"/>
  <c r="L15" i="19"/>
  <c r="L55" i="19"/>
  <c r="AD35" i="19"/>
  <c r="X55" i="19"/>
  <c r="AJ25" i="19"/>
  <c r="AD15" i="19"/>
  <c r="AJ55" i="19"/>
  <c r="R35" i="19"/>
  <c r="AD55" i="19"/>
  <c r="X35" i="19"/>
  <c r="R25" i="19"/>
  <c r="R15" i="19"/>
  <c r="AJ35" i="19"/>
  <c r="R45" i="19"/>
  <c r="L35" i="19"/>
  <c r="AJ15" i="19"/>
  <c r="L45" i="19"/>
  <c r="AJ45" i="19"/>
  <c r="X15" i="19"/>
  <c r="R55" i="19"/>
  <c r="X25" i="19"/>
  <c r="AD45" i="19"/>
  <c r="X45" i="19"/>
  <c r="L25" i="19"/>
  <c r="AK51" i="1"/>
  <c r="R42" i="19"/>
  <c r="AD22" i="19"/>
  <c r="AJ52" i="19"/>
  <c r="AD42" i="19"/>
  <c r="AJ12" i="19"/>
  <c r="AJ32" i="19"/>
  <c r="R12" i="19"/>
  <c r="R32" i="19"/>
  <c r="L42" i="19"/>
  <c r="X32" i="19"/>
  <c r="AJ22" i="19"/>
  <c r="L52" i="19"/>
  <c r="X12" i="19"/>
  <c r="R52" i="19"/>
  <c r="AD52" i="19"/>
  <c r="X52" i="19"/>
  <c r="L22" i="19"/>
  <c r="AD12" i="19"/>
  <c r="AJ42" i="19"/>
  <c r="X22" i="19"/>
  <c r="L32" i="19"/>
  <c r="R22" i="19"/>
  <c r="X42" i="19"/>
  <c r="AD32" i="19"/>
  <c r="L12" i="19"/>
  <c r="AJ65" i="1"/>
  <c r="AI64" i="1"/>
  <c r="AJ35" i="1"/>
  <c r="AI34" i="1"/>
  <c r="AJ23" i="1"/>
  <c r="AI22" i="1"/>
  <c r="AK21" i="1"/>
  <c r="X7" i="19"/>
  <c r="L7" i="19"/>
  <c r="AD47" i="19"/>
  <c r="AJ17" i="19"/>
  <c r="R27" i="19"/>
  <c r="R17" i="19"/>
  <c r="AJ7" i="19"/>
  <c r="R37" i="19"/>
  <c r="AJ27" i="19"/>
  <c r="AJ47" i="19"/>
  <c r="X47" i="19"/>
  <c r="L47" i="19"/>
  <c r="X27" i="19"/>
  <c r="AJ37" i="19"/>
  <c r="L37" i="19"/>
  <c r="X17" i="19"/>
  <c r="R7" i="19"/>
  <c r="R47" i="19"/>
  <c r="AD7" i="19"/>
  <c r="AD27" i="19"/>
  <c r="L17" i="19"/>
  <c r="AD37" i="19"/>
  <c r="L27" i="19"/>
  <c r="X37" i="19"/>
  <c r="AD17" i="19"/>
  <c r="AJ29" i="1"/>
  <c r="AI28" i="1"/>
  <c r="AK27" i="1"/>
  <c r="X18" i="19"/>
  <c r="AJ48" i="19"/>
  <c r="AJ8" i="19"/>
  <c r="X48" i="19"/>
  <c r="AJ38" i="19"/>
  <c r="R48" i="19"/>
  <c r="AD18" i="19"/>
  <c r="L18" i="19"/>
  <c r="AD38" i="19"/>
  <c r="AJ18" i="19"/>
  <c r="X8" i="19"/>
  <c r="X28" i="19"/>
  <c r="R28" i="19"/>
  <c r="L38" i="19"/>
  <c r="AJ28" i="19"/>
  <c r="L48" i="19"/>
  <c r="R18" i="19"/>
  <c r="R38" i="19"/>
  <c r="AD28" i="19"/>
  <c r="AD48" i="19"/>
  <c r="AD8" i="19"/>
  <c r="X38" i="19"/>
  <c r="R8" i="19"/>
  <c r="L28" i="19"/>
  <c r="L8" i="19"/>
  <c r="AK16" i="19"/>
  <c r="AK16" i="1"/>
  <c r="AK26" i="19"/>
  <c r="M36" i="19"/>
  <c r="Y36" i="19"/>
  <c r="S46" i="19"/>
  <c r="M6" i="19"/>
  <c r="M46" i="19"/>
  <c r="AK6" i="19"/>
  <c r="AE26" i="19"/>
  <c r="AE46" i="19"/>
  <c r="Y46" i="19"/>
  <c r="Y6" i="19"/>
  <c r="M26" i="19"/>
  <c r="S36" i="19"/>
  <c r="AK46" i="19"/>
  <c r="AE16" i="19"/>
  <c r="S6" i="19"/>
  <c r="AE36" i="19"/>
  <c r="M16" i="19"/>
  <c r="AE6" i="19"/>
  <c r="AK36" i="19"/>
  <c r="Y26" i="19"/>
  <c r="S26" i="19"/>
  <c r="AI17" i="1"/>
  <c r="T16" i="19" s="1"/>
  <c r="AJ18" i="1"/>
  <c r="AI18" i="1" s="1"/>
  <c r="Y16" i="19"/>
  <c r="W26" i="19"/>
  <c r="AI36" i="19"/>
  <c r="AC46" i="19"/>
  <c r="W46" i="19"/>
  <c r="Q16" i="19"/>
  <c r="W36" i="19"/>
  <c r="Q26" i="19"/>
  <c r="AI26" i="19"/>
  <c r="K36" i="19"/>
  <c r="AK14" i="1"/>
  <c r="AI46" i="19"/>
  <c r="Q36" i="19"/>
  <c r="W6" i="19"/>
  <c r="K26" i="19"/>
  <c r="K46" i="19"/>
  <c r="AC26" i="19"/>
  <c r="AI6" i="19"/>
  <c r="W16" i="19"/>
  <c r="AC16" i="19"/>
  <c r="K16" i="19"/>
  <c r="AI16" i="19"/>
  <c r="AC36" i="19"/>
  <c r="K6" i="19"/>
  <c r="Q6" i="19"/>
  <c r="Q46" i="19"/>
  <c r="AD46" i="19"/>
  <c r="X16" i="19"/>
  <c r="R6" i="19"/>
  <c r="L6" i="19"/>
  <c r="L16" i="19"/>
  <c r="AD36" i="19"/>
  <c r="AJ46" i="19"/>
  <c r="X26" i="19"/>
  <c r="X36" i="19"/>
  <c r="AD6" i="19"/>
  <c r="L26" i="19"/>
  <c r="AJ36" i="19"/>
  <c r="L46" i="19"/>
  <c r="X6" i="19"/>
  <c r="R16" i="19"/>
  <c r="AD16" i="19"/>
  <c r="R26" i="19"/>
  <c r="R36" i="19"/>
  <c r="X46" i="19"/>
  <c r="AJ6" i="19"/>
  <c r="AK15" i="1"/>
  <c r="AJ26" i="19"/>
  <c r="R46" i="19"/>
  <c r="L36" i="19"/>
  <c r="AJ16" i="19"/>
  <c r="AD26" i="19"/>
  <c r="AJ462" i="1" l="1"/>
  <c r="AI462" i="1" s="1"/>
  <c r="AK462" i="1" s="1"/>
  <c r="AI461" i="1"/>
  <c r="AK461" i="1" s="1"/>
  <c r="AI515" i="1"/>
  <c r="AK515" i="1" s="1"/>
  <c r="AJ516" i="1"/>
  <c r="AI516" i="1" s="1"/>
  <c r="AK516" i="1" s="1"/>
  <c r="AI347" i="1"/>
  <c r="AK347" i="1" s="1"/>
  <c r="AJ348" i="1"/>
  <c r="AI348" i="1" s="1"/>
  <c r="AK348" i="1" s="1"/>
  <c r="AI323" i="1"/>
  <c r="AK323" i="1" s="1"/>
  <c r="AJ324" i="1"/>
  <c r="AI324" i="1" s="1"/>
  <c r="AK324" i="1" s="1"/>
  <c r="AI401" i="1"/>
  <c r="AK401" i="1" s="1"/>
  <c r="AJ402" i="1"/>
  <c r="AI402" i="1" s="1"/>
  <c r="AK402" i="1" s="1"/>
  <c r="AJ534" i="1"/>
  <c r="AI534" i="1" s="1"/>
  <c r="AK534" i="1" s="1"/>
  <c r="AI533" i="1"/>
  <c r="AK533" i="1" s="1"/>
  <c r="AI425" i="1"/>
  <c r="AK425" i="1" s="1"/>
  <c r="AJ426" i="1"/>
  <c r="AI426" i="1" s="1"/>
  <c r="AK426" i="1" s="1"/>
  <c r="AJ300" i="1"/>
  <c r="AI300" i="1" s="1"/>
  <c r="AK300" i="1" s="1"/>
  <c r="AI299" i="1"/>
  <c r="AK299" i="1" s="1"/>
  <c r="AI329" i="1"/>
  <c r="AK329" i="1" s="1"/>
  <c r="AJ330" i="1"/>
  <c r="AI330" i="1" s="1"/>
  <c r="AK330" i="1" s="1"/>
  <c r="AI479" i="1"/>
  <c r="AK479" i="1" s="1"/>
  <c r="AJ480" i="1"/>
  <c r="AI480" i="1" s="1"/>
  <c r="AK480" i="1" s="1"/>
  <c r="AI359" i="1"/>
  <c r="AK359" i="1" s="1"/>
  <c r="AJ360" i="1"/>
  <c r="AI360" i="1" s="1"/>
  <c r="AK360" i="1" s="1"/>
  <c r="AI377" i="1"/>
  <c r="AK377" i="1" s="1"/>
  <c r="AJ378" i="1"/>
  <c r="AI378" i="1" s="1"/>
  <c r="AK378" i="1" s="1"/>
  <c r="AI539" i="1"/>
  <c r="AK539" i="1" s="1"/>
  <c r="AJ540" i="1"/>
  <c r="AI540" i="1" s="1"/>
  <c r="AK540" i="1" s="1"/>
  <c r="AI545" i="1"/>
  <c r="AK545" i="1" s="1"/>
  <c r="AJ546" i="1"/>
  <c r="AI546" i="1" s="1"/>
  <c r="AK546" i="1" s="1"/>
  <c r="AI383" i="1"/>
  <c r="AK383" i="1" s="1"/>
  <c r="AJ384" i="1"/>
  <c r="AI384" i="1" s="1"/>
  <c r="AK384" i="1" s="1"/>
  <c r="AI407" i="1"/>
  <c r="AK407" i="1" s="1"/>
  <c r="AJ408" i="1"/>
  <c r="AI408" i="1" s="1"/>
  <c r="AK408" i="1" s="1"/>
  <c r="AI395" i="1"/>
  <c r="AK395" i="1" s="1"/>
  <c r="AJ396" i="1"/>
  <c r="AI396" i="1" s="1"/>
  <c r="AK396" i="1" s="1"/>
  <c r="AI491" i="1"/>
  <c r="AK491" i="1" s="1"/>
  <c r="AJ492" i="1"/>
  <c r="AI492" i="1" s="1"/>
  <c r="AK492" i="1" s="1"/>
  <c r="AJ294" i="1"/>
  <c r="AI294" i="1" s="1"/>
  <c r="AK294" i="1" s="1"/>
  <c r="AI293" i="1"/>
  <c r="AK293" i="1" s="1"/>
  <c r="AI449" i="1"/>
  <c r="AK449" i="1" s="1"/>
  <c r="AJ450" i="1"/>
  <c r="AI450" i="1" s="1"/>
  <c r="AK450" i="1" s="1"/>
  <c r="AI473" i="1"/>
  <c r="AK473" i="1" s="1"/>
  <c r="AJ474" i="1"/>
  <c r="AI474" i="1" s="1"/>
  <c r="AK474" i="1" s="1"/>
  <c r="AI431" i="1"/>
  <c r="AK431" i="1" s="1"/>
  <c r="AJ432" i="1"/>
  <c r="AI432" i="1" s="1"/>
  <c r="AK432" i="1" s="1"/>
  <c r="AI305" i="1"/>
  <c r="AK305" i="1" s="1"/>
  <c r="AJ306" i="1"/>
  <c r="AI306" i="1" s="1"/>
  <c r="AK306" i="1" s="1"/>
  <c r="AI503" i="1"/>
  <c r="AK503" i="1" s="1"/>
  <c r="AJ504" i="1"/>
  <c r="AI504" i="1" s="1"/>
  <c r="AK504" i="1" s="1"/>
  <c r="AI353" i="1"/>
  <c r="AK353" i="1" s="1"/>
  <c r="AJ354" i="1"/>
  <c r="AI354" i="1" s="1"/>
  <c r="AK354" i="1" s="1"/>
  <c r="AI437" i="1"/>
  <c r="AK437" i="1" s="1"/>
  <c r="AJ438" i="1"/>
  <c r="AI438" i="1" s="1"/>
  <c r="AK438" i="1" s="1"/>
  <c r="AJ390" i="1"/>
  <c r="AI390" i="1" s="1"/>
  <c r="AK390" i="1" s="1"/>
  <c r="AI389" i="1"/>
  <c r="AK389" i="1" s="1"/>
  <c r="AI413" i="1"/>
  <c r="AK413" i="1" s="1"/>
  <c r="AJ414" i="1"/>
  <c r="AI414" i="1" s="1"/>
  <c r="AK414" i="1" s="1"/>
  <c r="AI455" i="1"/>
  <c r="AK455" i="1" s="1"/>
  <c r="AJ456" i="1"/>
  <c r="AI456" i="1" s="1"/>
  <c r="AK456" i="1" s="1"/>
  <c r="AI527" i="1"/>
  <c r="AK527" i="1" s="1"/>
  <c r="AJ528" i="1"/>
  <c r="AI528" i="1" s="1"/>
  <c r="AK528" i="1" s="1"/>
  <c r="AI311" i="1"/>
  <c r="AK311" i="1" s="1"/>
  <c r="AJ312" i="1"/>
  <c r="AI312" i="1" s="1"/>
  <c r="AK312" i="1" s="1"/>
  <c r="AI317" i="1"/>
  <c r="AK317" i="1" s="1"/>
  <c r="AJ318" i="1"/>
  <c r="AI318" i="1" s="1"/>
  <c r="AK318" i="1" s="1"/>
  <c r="AI371" i="1"/>
  <c r="AK371" i="1" s="1"/>
  <c r="AJ372" i="1"/>
  <c r="AI372" i="1" s="1"/>
  <c r="AK372" i="1" s="1"/>
  <c r="AI551" i="1"/>
  <c r="AK551" i="1" s="1"/>
  <c r="AJ552" i="1"/>
  <c r="AI552" i="1" s="1"/>
  <c r="AK552" i="1" s="1"/>
  <c r="AJ498" i="1"/>
  <c r="AI498" i="1" s="1"/>
  <c r="AK498" i="1" s="1"/>
  <c r="AI497" i="1"/>
  <c r="AK497" i="1" s="1"/>
  <c r="AI467" i="1"/>
  <c r="AK467" i="1" s="1"/>
  <c r="AJ468" i="1"/>
  <c r="AI468" i="1" s="1"/>
  <c r="AK468" i="1" s="1"/>
  <c r="AI443" i="1"/>
  <c r="AK443" i="1" s="1"/>
  <c r="AJ444" i="1"/>
  <c r="AI444" i="1" s="1"/>
  <c r="AK444" i="1" s="1"/>
  <c r="AI419" i="1"/>
  <c r="AK419" i="1" s="1"/>
  <c r="AJ420" i="1"/>
  <c r="AI420" i="1" s="1"/>
  <c r="AK420" i="1" s="1"/>
  <c r="AI521" i="1"/>
  <c r="AK521" i="1" s="1"/>
  <c r="AJ522" i="1"/>
  <c r="AI522" i="1" s="1"/>
  <c r="AK522" i="1" s="1"/>
  <c r="AI509" i="1"/>
  <c r="AK509" i="1" s="1"/>
  <c r="AJ510" i="1"/>
  <c r="AI510" i="1" s="1"/>
  <c r="AK510" i="1" s="1"/>
  <c r="AI485" i="1"/>
  <c r="AK485" i="1" s="1"/>
  <c r="AJ486" i="1"/>
  <c r="AI486" i="1" s="1"/>
  <c r="AK486" i="1" s="1"/>
  <c r="AI341" i="1"/>
  <c r="AK341" i="1" s="1"/>
  <c r="AJ342" i="1"/>
  <c r="AI342" i="1" s="1"/>
  <c r="AK342" i="1" s="1"/>
  <c r="AJ336" i="1"/>
  <c r="AI336" i="1" s="1"/>
  <c r="AK336" i="1" s="1"/>
  <c r="AI335" i="1"/>
  <c r="AK335" i="1" s="1"/>
  <c r="AI263" i="1"/>
  <c r="AK263" i="1" s="1"/>
  <c r="AJ264" i="1"/>
  <c r="AI264" i="1" s="1"/>
  <c r="AK264" i="1" s="1"/>
  <c r="AI281" i="1"/>
  <c r="AK281" i="1" s="1"/>
  <c r="AJ282" i="1"/>
  <c r="AI282" i="1" s="1"/>
  <c r="AK282" i="1" s="1"/>
  <c r="AI257" i="1"/>
  <c r="AK257" i="1" s="1"/>
  <c r="AJ258" i="1"/>
  <c r="AI258" i="1" s="1"/>
  <c r="AK258" i="1" s="1"/>
  <c r="AJ276" i="1"/>
  <c r="AI276" i="1" s="1"/>
  <c r="AK276" i="1" s="1"/>
  <c r="AI275" i="1"/>
  <c r="AK275" i="1" s="1"/>
  <c r="AI287" i="1"/>
  <c r="AK287" i="1" s="1"/>
  <c r="AJ288" i="1"/>
  <c r="AI288" i="1" s="1"/>
  <c r="AK288" i="1" s="1"/>
  <c r="AI269" i="1"/>
  <c r="AK269" i="1" s="1"/>
  <c r="AJ270" i="1"/>
  <c r="AI270" i="1" s="1"/>
  <c r="AK270" i="1" s="1"/>
  <c r="AI245" i="1"/>
  <c r="AK245" i="1" s="1"/>
  <c r="AJ246" i="1"/>
  <c r="AI246" i="1" s="1"/>
  <c r="AK246" i="1" s="1"/>
  <c r="AJ252" i="1"/>
  <c r="AI252" i="1" s="1"/>
  <c r="AK252" i="1" s="1"/>
  <c r="AI251" i="1"/>
  <c r="AK251" i="1" s="1"/>
  <c r="AI221" i="1"/>
  <c r="AK221" i="1" s="1"/>
  <c r="AJ222" i="1"/>
  <c r="AI222" i="1" s="1"/>
  <c r="AK222" i="1" s="1"/>
  <c r="AI239" i="1"/>
  <c r="AK239" i="1" s="1"/>
  <c r="AJ240" i="1"/>
  <c r="AI240" i="1" s="1"/>
  <c r="AK240" i="1" s="1"/>
  <c r="AJ228" i="1"/>
  <c r="AI228" i="1" s="1"/>
  <c r="AK228" i="1" s="1"/>
  <c r="AI227" i="1"/>
  <c r="AK227" i="1" s="1"/>
  <c r="AI191" i="1"/>
  <c r="AK191" i="1" s="1"/>
  <c r="AJ192" i="1"/>
  <c r="AI192" i="1" s="1"/>
  <c r="AK192" i="1" s="1"/>
  <c r="AI197" i="1"/>
  <c r="AK197" i="1" s="1"/>
  <c r="AJ198" i="1"/>
  <c r="AI198" i="1" s="1"/>
  <c r="AK198" i="1" s="1"/>
  <c r="AI215" i="1"/>
  <c r="AK215" i="1" s="1"/>
  <c r="AJ216" i="1"/>
  <c r="AI216" i="1" s="1"/>
  <c r="AK216" i="1" s="1"/>
  <c r="AI209" i="1"/>
  <c r="AK209" i="1" s="1"/>
  <c r="AJ210" i="1"/>
  <c r="AI210" i="1" s="1"/>
  <c r="AK210" i="1" s="1"/>
  <c r="AJ234" i="1"/>
  <c r="AI234" i="1" s="1"/>
  <c r="AK234" i="1" s="1"/>
  <c r="AI233" i="1"/>
  <c r="AK233" i="1" s="1"/>
  <c r="AI185" i="1"/>
  <c r="AK185" i="1" s="1"/>
  <c r="AJ186" i="1"/>
  <c r="AI186" i="1" s="1"/>
  <c r="AK186" i="1" s="1"/>
  <c r="AI203" i="1"/>
  <c r="AK203" i="1" s="1"/>
  <c r="AJ204" i="1"/>
  <c r="AI204" i="1" s="1"/>
  <c r="AK204" i="1" s="1"/>
  <c r="AI161" i="1"/>
  <c r="AK161" i="1" s="1"/>
  <c r="AJ162" i="1"/>
  <c r="AI162" i="1" s="1"/>
  <c r="AK162" i="1" s="1"/>
  <c r="AI179" i="1"/>
  <c r="AK179" i="1" s="1"/>
  <c r="AJ180" i="1"/>
  <c r="AI180" i="1" s="1"/>
  <c r="AK180" i="1" s="1"/>
  <c r="AI173" i="1"/>
  <c r="AK173" i="1" s="1"/>
  <c r="AJ174" i="1"/>
  <c r="AI174" i="1" s="1"/>
  <c r="AK174" i="1" s="1"/>
  <c r="AI167" i="1"/>
  <c r="AK167" i="1" s="1"/>
  <c r="AJ168" i="1"/>
  <c r="AI168" i="1" s="1"/>
  <c r="AK168" i="1" s="1"/>
  <c r="AJ120" i="1"/>
  <c r="AI120" i="1" s="1"/>
  <c r="AK120" i="1" s="1"/>
  <c r="AI119" i="1"/>
  <c r="AK119" i="1" s="1"/>
  <c r="AI137" i="1"/>
  <c r="AK137" i="1" s="1"/>
  <c r="AJ138" i="1"/>
  <c r="AI138" i="1" s="1"/>
  <c r="AK138" i="1" s="1"/>
  <c r="AI131" i="1"/>
  <c r="AK131" i="1" s="1"/>
  <c r="AJ132" i="1"/>
  <c r="AI132" i="1" s="1"/>
  <c r="AK132" i="1" s="1"/>
  <c r="AI149" i="1"/>
  <c r="AK149" i="1" s="1"/>
  <c r="AJ150" i="1"/>
  <c r="AI150" i="1" s="1"/>
  <c r="AK150" i="1" s="1"/>
  <c r="AJ126" i="1"/>
  <c r="AI126" i="1" s="1"/>
  <c r="AK126" i="1" s="1"/>
  <c r="AI125" i="1"/>
  <c r="AK125" i="1" s="1"/>
  <c r="AI143" i="1"/>
  <c r="AK143" i="1" s="1"/>
  <c r="AJ144" i="1"/>
  <c r="AI144" i="1" s="1"/>
  <c r="AK144" i="1" s="1"/>
  <c r="AI155" i="1"/>
  <c r="AK155" i="1" s="1"/>
  <c r="AJ156" i="1"/>
  <c r="AI156" i="1" s="1"/>
  <c r="AK156" i="1" s="1"/>
  <c r="AI95" i="1"/>
  <c r="AK95" i="1" s="1"/>
  <c r="AJ96" i="1"/>
  <c r="AI96" i="1" s="1"/>
  <c r="AK96" i="1" s="1"/>
  <c r="AI113" i="1"/>
  <c r="AK113" i="1" s="1"/>
  <c r="AJ114" i="1"/>
  <c r="AI114" i="1" s="1"/>
  <c r="AK114" i="1" s="1"/>
  <c r="AI107" i="1"/>
  <c r="AK107" i="1" s="1"/>
  <c r="AJ108" i="1"/>
  <c r="AI108" i="1" s="1"/>
  <c r="AK108" i="1" s="1"/>
  <c r="AJ102" i="1"/>
  <c r="AI102" i="1" s="1"/>
  <c r="AK102" i="1" s="1"/>
  <c r="AI101" i="1"/>
  <c r="AK101" i="1" s="1"/>
  <c r="AK34" i="1"/>
  <c r="Y29" i="19"/>
  <c r="S19" i="19"/>
  <c r="M49" i="19"/>
  <c r="S9" i="19"/>
  <c r="Y49" i="19"/>
  <c r="Y19" i="19"/>
  <c r="AK49" i="19"/>
  <c r="M19" i="19"/>
  <c r="AK39" i="19"/>
  <c r="M9" i="19"/>
  <c r="M29" i="19"/>
  <c r="Y39" i="19"/>
  <c r="AK9" i="19"/>
  <c r="AE9" i="19"/>
  <c r="AK29" i="19"/>
  <c r="M39" i="19"/>
  <c r="S49" i="19"/>
  <c r="AK19" i="19"/>
  <c r="AE49" i="19"/>
  <c r="AE29" i="19"/>
  <c r="AE39" i="19"/>
  <c r="S39" i="19"/>
  <c r="S29" i="19"/>
  <c r="AE19" i="19"/>
  <c r="Y9" i="19"/>
  <c r="AK40" i="1"/>
  <c r="S30" i="19"/>
  <c r="M30" i="19"/>
  <c r="AK30" i="19"/>
  <c r="Y50" i="19"/>
  <c r="AE10" i="19"/>
  <c r="AE30" i="19"/>
  <c r="AK10" i="19"/>
  <c r="M40" i="19"/>
  <c r="Y30" i="19"/>
  <c r="S10" i="19"/>
  <c r="Y10" i="19"/>
  <c r="AE40" i="19"/>
  <c r="M10" i="19"/>
  <c r="M50" i="19"/>
  <c r="Y40" i="19"/>
  <c r="S50" i="19"/>
  <c r="AK50" i="19"/>
  <c r="S20" i="19"/>
  <c r="S40" i="19"/>
  <c r="AE50" i="19"/>
  <c r="Y20" i="19"/>
  <c r="AK20" i="19"/>
  <c r="M20" i="19"/>
  <c r="AE20" i="19"/>
  <c r="AK40" i="19"/>
  <c r="AI35" i="1"/>
  <c r="AJ36" i="1"/>
  <c r="AI36" i="1" s="1"/>
  <c r="AI41" i="1"/>
  <c r="AJ42" i="1"/>
  <c r="AI42" i="1" s="1"/>
  <c r="AK64" i="1"/>
  <c r="AE54" i="19"/>
  <c r="Y44" i="19"/>
  <c r="S54" i="19"/>
  <c r="AE24" i="19"/>
  <c r="S14" i="19"/>
  <c r="AE34" i="19"/>
  <c r="Y24" i="19"/>
  <c r="AE44" i="19"/>
  <c r="Y14" i="19"/>
  <c r="AK54" i="19"/>
  <c r="AK14" i="19"/>
  <c r="S24" i="19"/>
  <c r="Y54" i="19"/>
  <c r="AK24" i="19"/>
  <c r="AK34" i="19"/>
  <c r="S34" i="19"/>
  <c r="S44" i="19"/>
  <c r="M24" i="19"/>
  <c r="AK44" i="19"/>
  <c r="AE14" i="19"/>
  <c r="M44" i="19"/>
  <c r="Y34" i="19"/>
  <c r="M54" i="19"/>
  <c r="M34" i="19"/>
  <c r="M14" i="19"/>
  <c r="AK52" i="1"/>
  <c r="AK12" i="19"/>
  <c r="AK22" i="19"/>
  <c r="M52" i="19"/>
  <c r="S12" i="19"/>
  <c r="AE52" i="19"/>
  <c r="S22" i="19"/>
  <c r="M42" i="19"/>
  <c r="S32" i="19"/>
  <c r="AE22" i="19"/>
  <c r="Y22" i="19"/>
  <c r="Y32" i="19"/>
  <c r="AE12" i="19"/>
  <c r="AK52" i="19"/>
  <c r="Y42" i="19"/>
  <c r="AK42" i="19"/>
  <c r="AE42" i="19"/>
  <c r="S42" i="19"/>
  <c r="M12" i="19"/>
  <c r="Y12" i="19"/>
  <c r="M22" i="19"/>
  <c r="AE32" i="19"/>
  <c r="Y52" i="19"/>
  <c r="S52" i="19"/>
  <c r="M32" i="19"/>
  <c r="AK32" i="19"/>
  <c r="AI77" i="1"/>
  <c r="AK77" i="1" s="1"/>
  <c r="AJ78" i="1"/>
  <c r="AI78" i="1" s="1"/>
  <c r="AK78" i="1" s="1"/>
  <c r="AI65" i="1"/>
  <c r="AJ66" i="1"/>
  <c r="AI66" i="1" s="1"/>
  <c r="AI53" i="1"/>
  <c r="AJ54" i="1"/>
  <c r="AI54" i="1" s="1"/>
  <c r="AK70" i="1"/>
  <c r="AK15" i="19"/>
  <c r="S55" i="19"/>
  <c r="S15" i="19"/>
  <c r="M35" i="19"/>
  <c r="M15" i="19"/>
  <c r="Y35" i="19"/>
  <c r="AK25" i="19"/>
  <c r="M55" i="19"/>
  <c r="AE15" i="19"/>
  <c r="Y45" i="19"/>
  <c r="Y55" i="19"/>
  <c r="AK45" i="19"/>
  <c r="S45" i="19"/>
  <c r="AE45" i="19"/>
  <c r="M25" i="19"/>
  <c r="AE25" i="19"/>
  <c r="S35" i="19"/>
  <c r="AE55" i="19"/>
  <c r="AK55" i="19"/>
  <c r="Y15" i="19"/>
  <c r="AE35" i="19"/>
  <c r="Y25" i="19"/>
  <c r="AK35" i="19"/>
  <c r="M45" i="19"/>
  <c r="S25" i="19"/>
  <c r="AI71" i="1"/>
  <c r="AJ72" i="1"/>
  <c r="AI72" i="1" s="1"/>
  <c r="AK46" i="1"/>
  <c r="M31" i="19"/>
  <c r="M41" i="19"/>
  <c r="Y31" i="19"/>
  <c r="Y11" i="19"/>
  <c r="Y41" i="19"/>
  <c r="AE51" i="19"/>
  <c r="AE11" i="19"/>
  <c r="AK51" i="19"/>
  <c r="AE41" i="19"/>
  <c r="AK41" i="19"/>
  <c r="S51" i="19"/>
  <c r="Y51" i="19"/>
  <c r="AK31" i="19"/>
  <c r="AE31" i="19"/>
  <c r="Y21" i="19"/>
  <c r="S11" i="19"/>
  <c r="S31" i="19"/>
  <c r="AE21" i="19"/>
  <c r="S41" i="19"/>
  <c r="M51" i="19"/>
  <c r="M21" i="19"/>
  <c r="M11" i="19"/>
  <c r="AK21" i="19"/>
  <c r="AK11" i="19"/>
  <c r="S21" i="19"/>
  <c r="AK58" i="1"/>
  <c r="AE13" i="19"/>
  <c r="S23" i="19"/>
  <c r="AK33" i="19"/>
  <c r="Y33" i="19"/>
  <c r="M33" i="19"/>
  <c r="AK43" i="19"/>
  <c r="AE43" i="19"/>
  <c r="S53" i="19"/>
  <c r="M43" i="19"/>
  <c r="M13" i="19"/>
  <c r="S13" i="19"/>
  <c r="AE33" i="19"/>
  <c r="Y53" i="19"/>
  <c r="S33" i="19"/>
  <c r="M53" i="19"/>
  <c r="AK13" i="19"/>
  <c r="Y23" i="19"/>
  <c r="S43" i="19"/>
  <c r="Y43" i="19"/>
  <c r="M23" i="19"/>
  <c r="AE23" i="19"/>
  <c r="AK53" i="19"/>
  <c r="AE53" i="19"/>
  <c r="Y13" i="19"/>
  <c r="AK23" i="19"/>
  <c r="AI47" i="1"/>
  <c r="AJ48" i="1"/>
  <c r="AI48" i="1" s="1"/>
  <c r="AI59" i="1"/>
  <c r="AJ60" i="1"/>
  <c r="AI60" i="1" s="1"/>
  <c r="AK28" i="1"/>
  <c r="M38" i="19"/>
  <c r="AK48" i="19"/>
  <c r="Y48" i="19"/>
  <c r="M28" i="19"/>
  <c r="Y8" i="19"/>
  <c r="Y38" i="19"/>
  <c r="M18" i="19"/>
  <c r="AK18" i="19"/>
  <c r="AE18" i="19"/>
  <c r="AK28" i="19"/>
  <c r="M8" i="19"/>
  <c r="M48" i="19"/>
  <c r="S8" i="19"/>
  <c r="AK38" i="19"/>
  <c r="AE38" i="19"/>
  <c r="Y18" i="19"/>
  <c r="AE28" i="19"/>
  <c r="AK8" i="19"/>
  <c r="S48" i="19"/>
  <c r="AE48" i="19"/>
  <c r="AE8" i="19"/>
  <c r="S28" i="19"/>
  <c r="Y28" i="19"/>
  <c r="S18" i="19"/>
  <c r="S38" i="19"/>
  <c r="AI29" i="1"/>
  <c r="AJ30" i="1"/>
  <c r="AI30" i="1" s="1"/>
  <c r="AK22" i="1"/>
  <c r="M27" i="19"/>
  <c r="AE47" i="19"/>
  <c r="S47" i="19"/>
  <c r="Y17" i="19"/>
  <c r="Y37" i="19"/>
  <c r="AK47" i="19"/>
  <c r="S7" i="19"/>
  <c r="Y27" i="19"/>
  <c r="S17" i="19"/>
  <c r="M17" i="19"/>
  <c r="M37" i="19"/>
  <c r="S27" i="19"/>
  <c r="AE17" i="19"/>
  <c r="AK37" i="19"/>
  <c r="AK7" i="19"/>
  <c r="AK27" i="19"/>
  <c r="AE27" i="19"/>
  <c r="M7" i="19"/>
  <c r="Y7" i="19"/>
  <c r="AE37" i="19"/>
  <c r="Y47" i="19"/>
  <c r="S37" i="19"/>
  <c r="AK17" i="19"/>
  <c r="M47" i="19"/>
  <c r="AE7" i="19"/>
  <c r="AI23" i="1"/>
  <c r="AJ24" i="1"/>
  <c r="AI24" i="1" s="1"/>
  <c r="N6" i="19"/>
  <c r="AF36" i="19"/>
  <c r="Z26" i="19"/>
  <c r="N36" i="19"/>
  <c r="AL16" i="19"/>
  <c r="N16" i="19"/>
  <c r="Z36" i="19"/>
  <c r="Z6" i="19"/>
  <c r="AF26" i="19"/>
  <c r="AF6" i="19"/>
  <c r="T46" i="19"/>
  <c r="T26" i="19"/>
  <c r="AK17" i="1"/>
  <c r="N46" i="19"/>
  <c r="T6" i="19"/>
  <c r="Z46" i="19"/>
  <c r="AF46" i="19"/>
  <c r="AL46" i="19"/>
  <c r="N26" i="19"/>
  <c r="T36" i="19"/>
  <c r="Z16" i="19"/>
  <c r="AF16" i="19"/>
  <c r="AL6" i="19"/>
  <c r="AL26" i="19"/>
  <c r="AL36" i="19"/>
  <c r="AM16" i="19"/>
  <c r="AA26" i="19"/>
  <c r="O46" i="19"/>
  <c r="AG46" i="19"/>
  <c r="AK18" i="1"/>
  <c r="AG26" i="19"/>
  <c r="O16" i="19"/>
  <c r="AM26" i="19"/>
  <c r="AM46" i="19"/>
  <c r="AG6" i="19"/>
  <c r="U16" i="19"/>
  <c r="O26" i="19"/>
  <c r="AM6" i="19"/>
  <c r="AA16" i="19"/>
  <c r="AA6" i="19"/>
  <c r="AA46" i="19"/>
  <c r="U26" i="19"/>
  <c r="O36" i="19"/>
  <c r="AM36" i="19"/>
  <c r="O6" i="19"/>
  <c r="U6" i="19"/>
  <c r="U36" i="19"/>
  <c r="U46" i="19"/>
  <c r="AG16" i="19"/>
  <c r="AG36" i="19"/>
  <c r="AA36" i="19"/>
  <c r="AK66" i="1" l="1"/>
  <c r="AM24" i="19"/>
  <c r="AA24" i="19"/>
  <c r="U54" i="19"/>
  <c r="AA44" i="19"/>
  <c r="AM54" i="19"/>
  <c r="O14" i="19"/>
  <c r="AA14" i="19"/>
  <c r="O54" i="19"/>
  <c r="AM44" i="19"/>
  <c r="U14" i="19"/>
  <c r="O34" i="19"/>
  <c r="AG24" i="19"/>
  <c r="AG14" i="19"/>
  <c r="AM14" i="19"/>
  <c r="AG54" i="19"/>
  <c r="O24" i="19"/>
  <c r="U34" i="19"/>
  <c r="AG34" i="19"/>
  <c r="AG44" i="19"/>
  <c r="AA34" i="19"/>
  <c r="U24" i="19"/>
  <c r="AM34" i="19"/>
  <c r="U44" i="19"/>
  <c r="O44" i="19"/>
  <c r="AA54" i="19"/>
  <c r="AK72" i="1"/>
  <c r="O35" i="19"/>
  <c r="AM35" i="19"/>
  <c r="AA25" i="19"/>
  <c r="O45" i="19"/>
  <c r="AM25" i="19"/>
  <c r="AM45" i="19"/>
  <c r="AA35" i="19"/>
  <c r="AG55" i="19"/>
  <c r="AG25" i="19"/>
  <c r="AM55" i="19"/>
  <c r="AA15" i="19"/>
  <c r="AM15" i="19"/>
  <c r="U35" i="19"/>
  <c r="O15" i="19"/>
  <c r="O55" i="19"/>
  <c r="AA55" i="19"/>
  <c r="U45" i="19"/>
  <c r="O25" i="19"/>
  <c r="AG15" i="19"/>
  <c r="U15" i="19"/>
  <c r="AG35" i="19"/>
  <c r="U55" i="19"/>
  <c r="U25" i="19"/>
  <c r="AG45" i="19"/>
  <c r="AA45" i="19"/>
  <c r="AK71" i="1"/>
  <c r="N45" i="19"/>
  <c r="Z45" i="19"/>
  <c r="N35" i="19"/>
  <c r="N55" i="19"/>
  <c r="AL25" i="19"/>
  <c r="AF25" i="19"/>
  <c r="N15" i="19"/>
  <c r="AL45" i="19"/>
  <c r="AF55" i="19"/>
  <c r="T15" i="19"/>
  <c r="AF35" i="19"/>
  <c r="Z35" i="19"/>
  <c r="T25" i="19"/>
  <c r="AF45" i="19"/>
  <c r="T55" i="19"/>
  <c r="T45" i="19"/>
  <c r="T35" i="19"/>
  <c r="AL55" i="19"/>
  <c r="AL15" i="19"/>
  <c r="N25" i="19"/>
  <c r="Z25" i="19"/>
  <c r="Z15" i="19"/>
  <c r="AL35" i="19"/>
  <c r="AF15" i="19"/>
  <c r="Z55" i="19"/>
  <c r="AK42" i="1"/>
  <c r="O40" i="19"/>
  <c r="AM40" i="19"/>
  <c r="AM20" i="19"/>
  <c r="AG10" i="19"/>
  <c r="U40" i="19"/>
  <c r="AA50" i="19"/>
  <c r="O50" i="19"/>
  <c r="AG40" i="19"/>
  <c r="U20" i="19"/>
  <c r="O20" i="19"/>
  <c r="AA30" i="19"/>
  <c r="AM10" i="19"/>
  <c r="AG20" i="19"/>
  <c r="AA40" i="19"/>
  <c r="AG50" i="19"/>
  <c r="AA10" i="19"/>
  <c r="AM30" i="19"/>
  <c r="O30" i="19"/>
  <c r="O10" i="19"/>
  <c r="U30" i="19"/>
  <c r="U50" i="19"/>
  <c r="AM50" i="19"/>
  <c r="AG30" i="19"/>
  <c r="AA20" i="19"/>
  <c r="U10" i="19"/>
  <c r="AK41" i="1"/>
  <c r="T50" i="19"/>
  <c r="N20" i="19"/>
  <c r="N50" i="19"/>
  <c r="N40" i="19"/>
  <c r="AL40" i="19"/>
  <c r="AF40" i="19"/>
  <c r="T20" i="19"/>
  <c r="Z20" i="19"/>
  <c r="AL50" i="19"/>
  <c r="N10" i="19"/>
  <c r="T10" i="19"/>
  <c r="AL10" i="19"/>
  <c r="AL30" i="19"/>
  <c r="Z40" i="19"/>
  <c r="N30" i="19"/>
  <c r="AF30" i="19"/>
  <c r="T40" i="19"/>
  <c r="T30" i="19"/>
  <c r="Z10" i="19"/>
  <c r="AF10" i="19"/>
  <c r="Z30" i="19"/>
  <c r="AF20" i="19"/>
  <c r="AF50" i="19"/>
  <c r="Z50" i="19"/>
  <c r="AL20" i="19"/>
  <c r="AK60" i="1"/>
  <c r="AA23" i="19"/>
  <c r="AM23" i="19"/>
  <c r="O33" i="19"/>
  <c r="AG13" i="19"/>
  <c r="AM53" i="19"/>
  <c r="AA53" i="19"/>
  <c r="O53" i="19"/>
  <c r="AM43" i="19"/>
  <c r="AG33" i="19"/>
  <c r="U33" i="19"/>
  <c r="U13" i="19"/>
  <c r="O23" i="19"/>
  <c r="O43" i="19"/>
  <c r="AM13" i="19"/>
  <c r="AA13" i="19"/>
  <c r="AG23" i="19"/>
  <c r="AM33" i="19"/>
  <c r="AG43" i="19"/>
  <c r="AA43" i="19"/>
  <c r="AA33" i="19"/>
  <c r="U53" i="19"/>
  <c r="U23" i="19"/>
  <c r="O13" i="19"/>
  <c r="AG53" i="19"/>
  <c r="U43" i="19"/>
  <c r="AK36" i="1"/>
  <c r="AA39" i="19"/>
  <c r="O39" i="19"/>
  <c r="AG9" i="19"/>
  <c r="AG29" i="19"/>
  <c r="AM49" i="19"/>
  <c r="O29" i="19"/>
  <c r="U9" i="19"/>
  <c r="AA9" i="19"/>
  <c r="O9" i="19"/>
  <c r="AM39" i="19"/>
  <c r="U39" i="19"/>
  <c r="U19" i="19"/>
  <c r="AG19" i="19"/>
  <c r="AG49" i="19"/>
  <c r="AM19" i="19"/>
  <c r="AG39" i="19"/>
  <c r="AA29" i="19"/>
  <c r="AM9" i="19"/>
  <c r="O49" i="19"/>
  <c r="AM29" i="19"/>
  <c r="U49" i="19"/>
  <c r="O19" i="19"/>
  <c r="AA19" i="19"/>
  <c r="U29" i="19"/>
  <c r="AA49" i="19"/>
  <c r="AK65" i="1"/>
  <c r="T44" i="19"/>
  <c r="T54" i="19"/>
  <c r="AF34" i="19"/>
  <c r="Z34" i="19"/>
  <c r="AL24" i="19"/>
  <c r="AF44" i="19"/>
  <c r="Z44" i="19"/>
  <c r="AL34" i="19"/>
  <c r="N34" i="19"/>
  <c r="N44" i="19"/>
  <c r="AL14" i="19"/>
  <c r="Z14" i="19"/>
  <c r="AF54" i="19"/>
  <c r="T14" i="19"/>
  <c r="N14" i="19"/>
  <c r="Z54" i="19"/>
  <c r="AL54" i="19"/>
  <c r="N54" i="19"/>
  <c r="AF14" i="19"/>
  <c r="T24" i="19"/>
  <c r="Z24" i="19"/>
  <c r="AF24" i="19"/>
  <c r="AL44" i="19"/>
  <c r="N24" i="19"/>
  <c r="T34" i="19"/>
  <c r="AK59" i="1"/>
  <c r="AL13" i="19"/>
  <c r="AF33" i="19"/>
  <c r="AF23" i="19"/>
  <c r="Z13" i="19"/>
  <c r="N23" i="19"/>
  <c r="AF53" i="19"/>
  <c r="T53" i="19"/>
  <c r="Z33" i="19"/>
  <c r="Z43" i="19"/>
  <c r="Z53" i="19"/>
  <c r="T33" i="19"/>
  <c r="Z23" i="19"/>
  <c r="AL23" i="19"/>
  <c r="N53" i="19"/>
  <c r="N33" i="19"/>
  <c r="AL43" i="19"/>
  <c r="T43" i="19"/>
  <c r="T23" i="19"/>
  <c r="AF43" i="19"/>
  <c r="AL33" i="19"/>
  <c r="N13" i="19"/>
  <c r="T13" i="19"/>
  <c r="AL53" i="19"/>
  <c r="N43" i="19"/>
  <c r="AF13" i="19"/>
  <c r="AK35" i="1"/>
  <c r="N49" i="19"/>
  <c r="T9" i="19"/>
  <c r="N9" i="19"/>
  <c r="AF39" i="19"/>
  <c r="T49" i="19"/>
  <c r="AL49" i="19"/>
  <c r="T19" i="19"/>
  <c r="AL19" i="19"/>
  <c r="AL9" i="19"/>
  <c r="Z49" i="19"/>
  <c r="Z39" i="19"/>
  <c r="AF29" i="19"/>
  <c r="T29" i="19"/>
  <c r="AF49" i="19"/>
  <c r="Z19" i="19"/>
  <c r="AL29" i="19"/>
  <c r="AL39" i="19"/>
  <c r="N39" i="19"/>
  <c r="AF19" i="19"/>
  <c r="Z9" i="19"/>
  <c r="T39" i="19"/>
  <c r="Z29" i="19"/>
  <c r="N29" i="19"/>
  <c r="AF9" i="19"/>
  <c r="N19" i="19"/>
  <c r="AK48" i="1"/>
  <c r="AM21" i="19"/>
  <c r="U51" i="19"/>
  <c r="AM11" i="19"/>
  <c r="O11" i="19"/>
  <c r="AA31" i="19"/>
  <c r="U11" i="19"/>
  <c r="U41" i="19"/>
  <c r="AG41" i="19"/>
  <c r="AA41" i="19"/>
  <c r="AA11" i="19"/>
  <c r="O21" i="19"/>
  <c r="AA21" i="19"/>
  <c r="AG11" i="19"/>
  <c r="AM31" i="19"/>
  <c r="AA51" i="19"/>
  <c r="U21" i="19"/>
  <c r="AG51" i="19"/>
  <c r="AG31" i="19"/>
  <c r="O51" i="19"/>
  <c r="O41" i="19"/>
  <c r="AM51" i="19"/>
  <c r="AM41" i="19"/>
  <c r="AG21" i="19"/>
  <c r="U31" i="19"/>
  <c r="O31" i="19"/>
  <c r="AK47" i="1"/>
  <c r="T51" i="19"/>
  <c r="Z51" i="19"/>
  <c r="AL41" i="19"/>
  <c r="T41" i="19"/>
  <c r="Z11" i="19"/>
  <c r="T21" i="19"/>
  <c r="AL51" i="19"/>
  <c r="Z31" i="19"/>
  <c r="AF11" i="19"/>
  <c r="AL11" i="19"/>
  <c r="AL31" i="19"/>
  <c r="N11" i="19"/>
  <c r="AF51" i="19"/>
  <c r="N51" i="19"/>
  <c r="Z21" i="19"/>
  <c r="T31" i="19"/>
  <c r="AF21" i="19"/>
  <c r="N31" i="19"/>
  <c r="T11" i="19"/>
  <c r="N21" i="19"/>
  <c r="AF41" i="19"/>
  <c r="AL21" i="19"/>
  <c r="AF31" i="19"/>
  <c r="N41" i="19"/>
  <c r="Z41" i="19"/>
  <c r="AK54" i="1"/>
  <c r="U32" i="19"/>
  <c r="O52" i="19"/>
  <c r="AM12" i="19"/>
  <c r="AM42" i="19"/>
  <c r="U42" i="19"/>
  <c r="AG22" i="19"/>
  <c r="AM32" i="19"/>
  <c r="AG52" i="19"/>
  <c r="O32" i="19"/>
  <c r="AA22" i="19"/>
  <c r="AG12" i="19"/>
  <c r="AG32" i="19"/>
  <c r="U52" i="19"/>
  <c r="AA42" i="19"/>
  <c r="AA12" i="19"/>
  <c r="O42" i="19"/>
  <c r="U12" i="19"/>
  <c r="O12" i="19"/>
  <c r="AA32" i="19"/>
  <c r="U22" i="19"/>
  <c r="AM52" i="19"/>
  <c r="AM22" i="19"/>
  <c r="AG42" i="19"/>
  <c r="AA52" i="19"/>
  <c r="O22" i="19"/>
  <c r="AK53" i="1"/>
  <c r="T52" i="19"/>
  <c r="N42" i="19"/>
  <c r="N32" i="19"/>
  <c r="Z32" i="19"/>
  <c r="Z22" i="19"/>
  <c r="AL32" i="19"/>
  <c r="T12" i="19"/>
  <c r="Z42" i="19"/>
  <c r="AF52" i="19"/>
  <c r="Z52" i="19"/>
  <c r="N52" i="19"/>
  <c r="T32" i="19"/>
  <c r="AF42" i="19"/>
  <c r="AL52" i="19"/>
  <c r="T42" i="19"/>
  <c r="AF22" i="19"/>
  <c r="N22" i="19"/>
  <c r="AL12" i="19"/>
  <c r="Z12" i="19"/>
  <c r="AF32" i="19"/>
  <c r="N12" i="19"/>
  <c r="T22" i="19"/>
  <c r="AF12" i="19"/>
  <c r="AL42" i="19"/>
  <c r="AL22" i="19"/>
  <c r="AK30" i="1"/>
  <c r="AG28" i="19"/>
  <c r="AA8" i="19"/>
  <c r="AG38" i="19"/>
  <c r="AA28" i="19"/>
  <c r="AG8" i="19"/>
  <c r="AA18" i="19"/>
  <c r="U38" i="19"/>
  <c r="AG18" i="19"/>
  <c r="AM28" i="19"/>
  <c r="U8" i="19"/>
  <c r="U48" i="19"/>
  <c r="AA38" i="19"/>
  <c r="AM8" i="19"/>
  <c r="O8" i="19"/>
  <c r="AM48" i="19"/>
  <c r="AA48" i="19"/>
  <c r="O48" i="19"/>
  <c r="U28" i="19"/>
  <c r="U18" i="19"/>
  <c r="AM38" i="19"/>
  <c r="O18" i="19"/>
  <c r="AM18" i="19"/>
  <c r="O38" i="19"/>
  <c r="AG48" i="19"/>
  <c r="O28" i="19"/>
  <c r="AK29" i="1"/>
  <c r="T18" i="19"/>
  <c r="AF18" i="19"/>
  <c r="AF48" i="19"/>
  <c r="Z38" i="19"/>
  <c r="N8" i="19"/>
  <c r="T8" i="19"/>
  <c r="T48" i="19"/>
  <c r="N28" i="19"/>
  <c r="T38" i="19"/>
  <c r="Z28" i="19"/>
  <c r="AF38" i="19"/>
  <c r="AL28" i="19"/>
  <c r="N18" i="19"/>
  <c r="AL38" i="19"/>
  <c r="Z48" i="19"/>
  <c r="AF8" i="19"/>
  <c r="AF28" i="19"/>
  <c r="N48" i="19"/>
  <c r="Z18" i="19"/>
  <c r="Z8" i="19"/>
  <c r="N38" i="19"/>
  <c r="AL18" i="19"/>
  <c r="AL48" i="19"/>
  <c r="AL8" i="19"/>
  <c r="T28" i="19"/>
  <c r="AK24" i="1"/>
  <c r="AG47" i="19"/>
  <c r="O17" i="19"/>
  <c r="AA47" i="19"/>
  <c r="AG27" i="19"/>
  <c r="O7" i="19"/>
  <c r="U37" i="19"/>
  <c r="AG17" i="19"/>
  <c r="AM7" i="19"/>
  <c r="U27" i="19"/>
  <c r="AA7" i="19"/>
  <c r="U17" i="19"/>
  <c r="O27" i="19"/>
  <c r="AA17" i="19"/>
  <c r="AM37" i="19"/>
  <c r="AM17" i="19"/>
  <c r="U47" i="19"/>
  <c r="O37" i="19"/>
  <c r="U7" i="19"/>
  <c r="AA37" i="19"/>
  <c r="O47" i="19"/>
  <c r="AM27" i="19"/>
  <c r="AA27" i="19"/>
  <c r="AG7" i="19"/>
  <c r="AG37" i="19"/>
  <c r="AM47" i="19"/>
  <c r="AK23" i="1"/>
  <c r="N7" i="19"/>
  <c r="AL27" i="19"/>
  <c r="AL7" i="19"/>
  <c r="T47" i="19"/>
  <c r="Z27" i="19"/>
  <c r="AL17" i="19"/>
  <c r="T27" i="19"/>
  <c r="Z37" i="19"/>
  <c r="AF37" i="19"/>
  <c r="AF47" i="19"/>
  <c r="Z17" i="19"/>
  <c r="AF17" i="19"/>
  <c r="AL47" i="19"/>
  <c r="N47" i="19"/>
  <c r="Z47" i="19"/>
  <c r="AF7" i="19"/>
  <c r="T37" i="19"/>
  <c r="N17" i="19"/>
  <c r="AF27" i="19"/>
  <c r="N37" i="19"/>
  <c r="Z7" i="19"/>
  <c r="T7" i="19"/>
  <c r="T17" i="19"/>
  <c r="AL37" i="19"/>
  <c r="N27" i="19"/>
</calcChain>
</file>

<file path=xl/comments1.xml><?xml version="1.0" encoding="utf-8"?>
<comments xmlns="http://schemas.openxmlformats.org/spreadsheetml/2006/main">
  <authors>
    <author>Nicolas Corredor</author>
  </authors>
  <commentList>
    <comment ref="E11" authorId="0" shapeId="0">
      <text>
        <r>
          <rPr>
            <b/>
            <sz val="14"/>
            <color indexed="81"/>
            <rFont val="Tahoma"/>
            <family val="2"/>
          </rPr>
          <t>¿QUÉ?</t>
        </r>
      </text>
    </comment>
    <comment ref="F11" authorId="0" shapeId="0">
      <text>
        <r>
          <rPr>
            <b/>
            <sz val="14"/>
            <color indexed="81"/>
            <rFont val="Tahoma"/>
            <family val="2"/>
          </rPr>
          <t>¿CÓMO?</t>
        </r>
      </text>
    </comment>
    <comment ref="G11" authorId="0" shapeId="0">
      <text>
        <r>
          <rPr>
            <b/>
            <sz val="14"/>
            <color indexed="81"/>
            <rFont val="Tahoma"/>
            <family val="2"/>
          </rPr>
          <t>¿POR QUÉ?</t>
        </r>
      </text>
    </comment>
  </commentList>
</comments>
</file>

<file path=xl/comments2.xml><?xml version="1.0" encoding="utf-8"?>
<comments xmlns="http://schemas.openxmlformats.org/spreadsheetml/2006/main">
  <authors>
    <author>Nicolas Corredor</author>
  </authors>
  <commentList>
    <comment ref="D10" authorId="0" shapeId="0">
      <text>
        <r>
          <rPr>
            <b/>
            <sz val="26"/>
            <color indexed="81"/>
            <rFont val="Tahoma"/>
            <family val="2"/>
          </rPr>
          <t>Nicolas Corredor:</t>
        </r>
        <r>
          <rPr>
            <sz val="26"/>
            <color indexed="81"/>
            <rFont val="Tahoma"/>
            <family val="2"/>
          </rPr>
          <t xml:space="preserve">
DESCRIBA LAS ACCIONES DE AUTOCONTROL REALIZADAS PARA MITIGAR LA MATERIALIZACIÓN DEL RIESGO.</t>
        </r>
      </text>
    </comment>
  </commentList>
</comments>
</file>

<file path=xl/comments3.xml><?xml version="1.0" encoding="utf-8"?>
<comments xmlns="http://schemas.openxmlformats.org/spreadsheetml/2006/main">
  <authors>
    <author>Nicolas Corredor</author>
  </authors>
  <commentList>
    <comment ref="D10" authorId="0" shapeId="0">
      <text>
        <r>
          <rPr>
            <b/>
            <sz val="26"/>
            <color indexed="81"/>
            <rFont val="Tahoma"/>
            <family val="2"/>
          </rPr>
          <t>Nicolas Corredor:</t>
        </r>
        <r>
          <rPr>
            <sz val="26"/>
            <color indexed="81"/>
            <rFont val="Tahoma"/>
            <family val="2"/>
          </rPr>
          <t xml:space="preserve">
DESCRIBA LAS ACCIONES DE AUTOCONTROL REALIZADAS PARA MITIGAR LA MATERIALIZACIÓN DEL RIESGO.</t>
        </r>
      </text>
    </comment>
  </commentList>
</comments>
</file>

<file path=xl/comments4.xml><?xml version="1.0" encoding="utf-8"?>
<comments xmlns="http://schemas.openxmlformats.org/spreadsheetml/2006/main">
  <authors>
    <author>Nicolas Corredor</author>
  </authors>
  <commentList>
    <comment ref="D10" authorId="0" shapeId="0">
      <text>
        <r>
          <rPr>
            <b/>
            <sz val="26"/>
            <color indexed="81"/>
            <rFont val="Tahoma"/>
            <family val="2"/>
          </rPr>
          <t>Nicolas Corredor:</t>
        </r>
        <r>
          <rPr>
            <sz val="26"/>
            <color indexed="81"/>
            <rFont val="Tahoma"/>
            <family val="2"/>
          </rPr>
          <t xml:space="preserve">
DESCRIBA LAS ACCIONES DE AUTOCONTROL REALIZADAS PARA MITIGAR LA MATERIALIZACIÓN DEL RIESGO.</t>
        </r>
      </text>
    </comment>
  </commentList>
</comments>
</file>

<file path=xl/comments5.xml><?xml version="1.0" encoding="utf-8"?>
<comments xmlns="http://schemas.openxmlformats.org/spreadsheetml/2006/main">
  <authors>
    <author>Nicolas Corredor</author>
  </authors>
  <commentList>
    <comment ref="D10" authorId="0" shapeId="0">
      <text>
        <r>
          <rPr>
            <b/>
            <sz val="26"/>
            <color indexed="81"/>
            <rFont val="Tahoma"/>
            <family val="2"/>
          </rPr>
          <t>Nicolas Corredor:</t>
        </r>
        <r>
          <rPr>
            <sz val="26"/>
            <color indexed="81"/>
            <rFont val="Tahoma"/>
            <family val="2"/>
          </rPr>
          <t xml:space="preserve">
DESCRIBA LAS ACCIONES DE AUTOCONTROL REALIZADAS PARA MITIGAR LA MATERIALIZACIÓN DEL RIESGO.</t>
        </r>
      </text>
    </comment>
  </commentList>
</comments>
</file>

<file path=xl/comments6.xml><?xml version="1.0" encoding="utf-8"?>
<comments xmlns="http://schemas.openxmlformats.org/spreadsheetml/2006/main">
  <authors>
    <author>Nicolas Corredor</author>
  </authors>
  <commentList>
    <comment ref="D10" authorId="0" shapeId="0">
      <text>
        <r>
          <rPr>
            <b/>
            <sz val="26"/>
            <color indexed="81"/>
            <rFont val="Tahoma"/>
            <family val="2"/>
          </rPr>
          <t>Nicolas Corredor:</t>
        </r>
        <r>
          <rPr>
            <sz val="26"/>
            <color indexed="81"/>
            <rFont val="Tahoma"/>
            <family val="2"/>
          </rPr>
          <t xml:space="preserve">
DESCRIBA LAS ACCIONES DE AUTOCONTROL REALIZADAS PARA MITIGAR LA MATERIALIZACIÓN DEL RIESGO.</t>
        </r>
      </text>
    </comment>
  </commentList>
</comments>
</file>

<file path=xl/sharedStrings.xml><?xml version="1.0" encoding="utf-8"?>
<sst xmlns="http://schemas.openxmlformats.org/spreadsheetml/2006/main" count="2937" uniqueCount="1083">
  <si>
    <t>Matriz Mapa de Riesgos</t>
  </si>
  <si>
    <r>
      <t xml:space="preserve">Teniendo en cuenta que con la expedición del Decreto 1499 de 2017 “Por medio del cual se modifica el Decreto 1083 de 2015, Decreto Único Reglamentario del Sector Función Pública, en lo relacionado con el Sistema de Gestión establecido en el artículo 133 de la Ley 1753 de 2015”, se crea un solo Sistema de Gestión y se alinea con el Sistema de Control Interno, hoy todas las entidades públicas requieren actualizar y/o implementar el Modelo Integrado de Planeación y Gestión MIPG, modelo que incorpora el Modelo Estándar de Control Interno MECI a través de la 7a dimensión del mismo.  En este marco general, el proceso de administración del riesgo es un esfuerzo conjunto entre la Alta Dirección y los servidores en todos sus niveles, ejercicio que inicia con la formulación de la política de Administración del Riesgo, la cual incluye los niveles de responsabilidad frente al seguimiento y evaluación, aspectos que deberán definirse acorde con el Esquema de Líneas de Defensa vinculado a la Dimensión 7.
Teniendo en cuenta lo anterior y dada la necesidad de las entidades frente a la estructuración de los mapas de riesgos, como herramienta fundamental frente a la gestión del riesgo, el presente formato desarrolla un esquema completo acorde con los contenidos metodológicos de la </t>
    </r>
    <r>
      <rPr>
        <b/>
        <sz val="10"/>
        <color indexed="53"/>
        <rFont val="Arial Narrow"/>
        <family val="2"/>
      </rPr>
      <t>Guía para la Administración del Riesgo y el diseño de controles V5</t>
    </r>
    <r>
      <rPr>
        <sz val="10"/>
        <rFont val="Arial Narrow"/>
        <family val="2"/>
      </rPr>
      <t>. El formato cuenta con celdas parametrizadas y permite contar con los respectivos mapas de calor para riesgo inherente y riesgo residual.</t>
    </r>
  </si>
  <si>
    <t>Orientaciones Generales</t>
  </si>
  <si>
    <r>
      <t xml:space="preserve">Antes de iniciar con el diligenciamiento de la información en la matriz, se requiere haber avanzado en el análisis del </t>
    </r>
    <r>
      <rPr>
        <b/>
        <sz val="11"/>
        <rFont val="Arial Narrow"/>
        <family val="2"/>
      </rPr>
      <t>proceso, su objetivo, alcance, actividades clave</t>
    </r>
    <r>
      <rPr>
        <sz val="11"/>
        <rFont val="Arial Narrow"/>
        <family val="2"/>
      </rPr>
      <t xml:space="preserve">, considere los lineamientos establecidos en el </t>
    </r>
    <r>
      <rPr>
        <b/>
        <sz val="11"/>
        <color indexed="53"/>
        <rFont val="Arial Narrow"/>
        <family val="2"/>
      </rPr>
      <t>Paso 2: identificación del riesgo</t>
    </r>
    <r>
      <rPr>
        <sz val="11"/>
        <rFont val="Arial Narrow"/>
        <family val="2"/>
      </rPr>
      <t xml:space="preserve">, donde se explica ampliamente las bases para adelanter este análisis.
Así mismo, considere en el </t>
    </r>
    <r>
      <rPr>
        <b/>
        <sz val="11"/>
        <color indexed="53"/>
        <rFont val="Arial Narrow"/>
        <family val="2"/>
      </rPr>
      <t>Paso 3: valoración del riesgo</t>
    </r>
    <r>
      <rPr>
        <sz val="11"/>
        <rFont val="Arial Narrow"/>
        <family val="2"/>
      </rPr>
      <t xml:space="preserve"> los lineamientos para definir el No. de veces que se hace la actividad con la cual se relaciona el riesgo y su impacto en términos económicos o reputacionales. En este mismo paso se analizan los controles que deben responder a los atributos de eficiencia e informativos.
</t>
    </r>
    <r>
      <rPr>
        <b/>
        <sz val="11"/>
        <color indexed="53"/>
        <rFont val="Arial Narrow"/>
        <family val="2"/>
      </rPr>
      <t>NOTA:</t>
    </r>
    <r>
      <rPr>
        <sz val="11"/>
        <rFont val="Arial Narrow"/>
        <family val="2"/>
      </rPr>
      <t xml:space="preserve"> Si lo considera pertinente, es posible agregar hojas de trabajo adicionales al presente formato que permitan incluir la traza de estos análisis.</t>
    </r>
  </si>
  <si>
    <r>
      <t xml:space="preserve">El archivo contiene las siguientes hojas:
-   </t>
    </r>
    <r>
      <rPr>
        <b/>
        <sz val="11"/>
        <rFont val="Arial Narrow"/>
        <family val="2"/>
      </rPr>
      <t>Hoja 1 Instructivo</t>
    </r>
    <r>
      <rPr>
        <sz val="10"/>
        <rFont val="Arial Narrow"/>
        <family val="2"/>
      </rPr>
      <t xml:space="preserve">
 -  </t>
    </r>
    <r>
      <rPr>
        <b/>
        <sz val="11"/>
        <rFont val="Arial Narrow"/>
        <family val="2"/>
      </rPr>
      <t xml:space="preserve">Hoja 2 Mapa Final: </t>
    </r>
    <r>
      <rPr>
        <sz val="10"/>
        <rFont val="Arial Narrow"/>
        <family val="2"/>
      </rPr>
      <t>Encontrará la totalidad de la estructura para la identificación y valoración de los riesgos por proceso, programa o proyecto, acorde con el nivel de desagregación que la entidad considere necesaria.</t>
    </r>
  </si>
  <si>
    <t>Columna</t>
  </si>
  <si>
    <t>Descripción - Lineamientos para el diligenciamiento</t>
  </si>
  <si>
    <t>Proceso</t>
  </si>
  <si>
    <t>Diligencie el nombre del proceso al cual se le identificarán y valorarán los riesgos.</t>
  </si>
  <si>
    <t>Objetivo</t>
  </si>
  <si>
    <t>Diligencie el objetivo del proceso.</t>
  </si>
  <si>
    <t>Alcance</t>
  </si>
  <si>
    <t>Diligencie el alcance del proceso.</t>
  </si>
  <si>
    <t>Referencia</t>
  </si>
  <si>
    <t xml:space="preserve">Permite definir unl consecutivo de riesgos.
Una entidad puede ir en el riesgo 150, pero tener 70 riesgos, lo que permite llevar una traza de los riesgos. Esta información la debe administrar la oficina asesora de planeación o gerencia de riesgos.  Cuando un el riesgo salga del mapa no existirá otro riesgo con el mismo número. </t>
  </si>
  <si>
    <t>Impacto</t>
  </si>
  <si>
    <t>Analice las consecuencias que puede ocasionar a la organización la materialización del riesgo, redacte de la forma más concreta posible.</t>
  </si>
  <si>
    <t>Causa Inmediata</t>
  </si>
  <si>
    <t>Circunstancias bajo las cuales se presenta el riesgo, es la situación más evidente frente al riesgo, redacte de la forma más concreta posible.</t>
  </si>
  <si>
    <t>Causa Raíz</t>
  </si>
  <si>
    <t>Causa  principal  o básica, corresponde a las razones por la cuales se puede presentar  el riesgo, redacte de la forma más concreta posible.</t>
  </si>
  <si>
    <t>Descripción del Riesgo</t>
  </si>
  <si>
    <r>
      <t xml:space="preserve">Consolida o resume los análisis sobre impacto + causa inmediata + causa raíz, permitiendo contar con una redacción clara y concreta del riesgo indentificado. Tenga en cuenta la estructura de alto nivel establecida en al guía, inicia con </t>
    </r>
    <r>
      <rPr>
        <b/>
        <sz val="9"/>
        <color indexed="53"/>
        <rFont val="Arial Narrow"/>
        <family val="2"/>
      </rPr>
      <t>POSIBILIDAD DE + Impacto para la entidad (Qué) + Causa Inmediata (Cómo) + Causa Raíz (Por qué)</t>
    </r>
  </si>
  <si>
    <t>Clasificación del Riesgo</t>
  </si>
  <si>
    <t>Utilice la lista de despligue que se encuentra parametrizada, le aparecerán las opciones: i)Daños Activos Fisicos, ii)Ejecucion y Administracion de procesos, iii)Fallas Tecnologicas, iv)Fraude Externo, v)Fraude Interno, vi)Relaciones Laborales, vii)Usuarios, productos y practicas organizacionales.</t>
  </si>
  <si>
    <t>Frecuencia con la cual se lleva a cabo la actividad</t>
  </si>
  <si>
    <t>Defina el # de veces que se ejecuta la actividad durante el año, (Recuerde la probabilidad e ocurrencia del riesgo se defien como el No. de veces que se pasa por el punto de riesgo en el periodo de 1 año). La matriz automáticamente hará el cálculo para el nivel de probabilidad inherente (Columnas H-I)</t>
  </si>
  <si>
    <t>Criterios de Impacto</t>
  </si>
  <si>
    <t>Utilice la lista de despligue que se encuentra parametrizada, le aparecerán las opciones de la tabla de Impacto en la Hoja 6 del presente documento. La matriz automáticamente hará el cálculo para el nivel de impacto inherente (Columnas L-M)</t>
  </si>
  <si>
    <t>Zona de Riesgo Inherente</t>
  </si>
  <si>
    <t>Teniendo en cuenta que ingresó la información de PROBABILIDAD e IMPACTO, la matriz automáticamente hará el cálculo para la zona de riesgo inherente (Columna N)</t>
  </si>
  <si>
    <t>Descripción del Control</t>
  </si>
  <si>
    <r>
      <t xml:space="preserve">Recuerde que el control se define como la medida que permite reducir o mitigar un riesgo. Defina el control (es) que atacan la causa raíz del riesgo, considere la estructura explicada en la guía: </t>
    </r>
    <r>
      <rPr>
        <b/>
        <sz val="9"/>
        <color indexed="53"/>
        <rFont val="Arial Narrow"/>
        <family val="2"/>
      </rPr>
      <t>Responsable de ejecutar el control + Acción + Complemento</t>
    </r>
  </si>
  <si>
    <t>Afectación</t>
  </si>
  <si>
    <t>Esta casilla no se diligencia, depende de la selección en la columna R.</t>
  </si>
  <si>
    <r>
      <t xml:space="preserve">ATRIBUTOS EFICIENCIA
</t>
    </r>
    <r>
      <rPr>
        <sz val="9"/>
        <rFont val="Arial Narrow"/>
        <family val="2"/>
      </rPr>
      <t>Tipo</t>
    </r>
  </si>
  <si>
    <t>Utilice la lista de despligue que se encuentra parametrizada, le aparecerán las opciones: i)Preventivo, ii)Detectivo, iii)Correctivo.</t>
  </si>
  <si>
    <r>
      <t xml:space="preserve">ATRIBUTOS EFICIENCIA
</t>
    </r>
    <r>
      <rPr>
        <sz val="9"/>
        <rFont val="Arial Narrow"/>
        <family val="2"/>
      </rPr>
      <t>Implementación</t>
    </r>
  </si>
  <si>
    <t>Utilice la lista de despligue que se encuentra parametrizada, le aparecerán las opciones: i)Automático, ii)Manual.</t>
  </si>
  <si>
    <r>
      <t xml:space="preserve">ATRIBUTOS EFICIENCIA
</t>
    </r>
    <r>
      <rPr>
        <sz val="9"/>
        <rFont val="Arial Narrow"/>
        <family val="2"/>
      </rPr>
      <t>Calificación</t>
    </r>
  </si>
  <si>
    <t xml:space="preserve">La matriz automáticamente hará el cálculo para el control analizado (Columna T) </t>
  </si>
  <si>
    <r>
      <t xml:space="preserve">ATRIBUTOS INFORMATIVOS
</t>
    </r>
    <r>
      <rPr>
        <sz val="9"/>
        <rFont val="Arial Narrow"/>
        <family val="2"/>
      </rPr>
      <t>Documentación</t>
    </r>
  </si>
  <si>
    <t>Utilice la lista de despligue que se encuentra parametrizada, le aparecerán las opciones: i)Documentado, ii)Sin documentar.</t>
  </si>
  <si>
    <r>
      <t xml:space="preserve">ATRIBUTOS INFORMATIVOS
</t>
    </r>
    <r>
      <rPr>
        <sz val="9"/>
        <rFont val="Arial Narrow"/>
        <family val="2"/>
      </rPr>
      <t>Frecuencia</t>
    </r>
  </si>
  <si>
    <t>Utilice la lista de despligue que se encuentra parametrizada, le aparecerán las opciones: i)Continua, ii)Aleatoria.</t>
  </si>
  <si>
    <r>
      <t xml:space="preserve">ATRIBUTOS INFORMATIVOS
</t>
    </r>
    <r>
      <rPr>
        <sz val="9"/>
        <rFont val="Arial Narrow"/>
        <family val="2"/>
      </rPr>
      <t>Registro</t>
    </r>
  </si>
  <si>
    <t>Utilice la lista de despligue que se encuentra parametrizada, le aparecerán las opciones: i)Con Registro, ii) Sin Registro.</t>
  </si>
  <si>
    <t>Evaluación del Nivel de Riesgo - Nivel de Riesgo Residual</t>
  </si>
  <si>
    <r>
      <t>La matriz automáticamente hará el cálculo, acorde con el control o controles definidos con sus atributos analizados, lo que permitirá establecer el</t>
    </r>
    <r>
      <rPr>
        <b/>
        <sz val="9"/>
        <color indexed="53"/>
        <rFont val="Arial Narrow"/>
        <family val="2"/>
      </rPr>
      <t xml:space="preserve"> nivel de riesgo inherente</t>
    </r>
    <r>
      <rPr>
        <sz val="9"/>
        <rFont val="Arial Narrow"/>
        <family val="2"/>
      </rPr>
      <t xml:space="preserve"> (Columnas Y- Z- AA -AB- AC).</t>
    </r>
  </si>
  <si>
    <t>Tratamiento</t>
  </si>
  <si>
    <t>Utilice la lista de despligue que se encuentra parametrizada, le aparecerán las opciones: i)Aceptar, ii)Evitar, iii)Reducir (compartir), iv)Reducir (mitigar).</t>
  </si>
  <si>
    <r>
      <t xml:space="preserve">Plan de Acción
</t>
    </r>
    <r>
      <rPr>
        <sz val="9"/>
        <rFont val="Arial Narrow"/>
        <family val="2"/>
      </rPr>
      <t xml:space="preserve">Responsable, fecha implementación, fecha seguimiento, seguimiento. </t>
    </r>
  </si>
  <si>
    <t xml:space="preserve">Esta casilla dependerá del tratamiento establecido, si es Aceptar no se requieren acciones adicionales, en caso de escoger Reducir (mitigar) se deben diligenciar las acciones que se adelantarán como complemento a los controles establecidos, no necesariamente son controles adicionales. Para Reducir (compartir), es viable diligenciar la acción que deriva de esta (ejemplo póliza seguros, terceración), indicando información relevante. </t>
  </si>
  <si>
    <t>Estado</t>
  </si>
  <si>
    <t>Utilice la lista de despligue que se encuentra parametrizada, le aparecerán las opciones: i)Finalizado, ii)En curso, la selección en este caso dependerá de las acciones del plan que se hayan establecido en cada caso.</t>
  </si>
  <si>
    <r>
      <t xml:space="preserve"> -</t>
    </r>
    <r>
      <rPr>
        <sz val="11"/>
        <rFont val="Arial Narrow"/>
        <family val="2"/>
      </rPr>
      <t xml:space="preserve"> </t>
    </r>
    <r>
      <rPr>
        <b/>
        <sz val="11"/>
        <rFont val="Arial Narrow"/>
        <family val="2"/>
      </rPr>
      <t xml:space="preserve"> Hoja 3 Matriz de Calor Inherente: </t>
    </r>
    <r>
      <rPr>
        <sz val="11"/>
        <rFont val="Arial Narrow"/>
        <family val="2"/>
      </rPr>
      <t xml:space="preserve"> En esta hoja, en la medida en que ese diligencia el Mapa Final, se verán reflejados los riesgos en su zona correspondiente. Esta hoja no se diligencia se genera de manera automática.</t>
    </r>
  </si>
  <si>
    <r>
      <t xml:space="preserve"> -</t>
    </r>
    <r>
      <rPr>
        <sz val="11"/>
        <rFont val="Arial Narrow"/>
        <family val="2"/>
      </rPr>
      <t xml:space="preserve"> </t>
    </r>
    <r>
      <rPr>
        <b/>
        <sz val="11"/>
        <rFont val="Arial Narrow"/>
        <family val="2"/>
      </rPr>
      <t xml:space="preserve"> Hoja 4 Matriz de Calor Residual: </t>
    </r>
    <r>
      <rPr>
        <sz val="11"/>
        <rFont val="Arial Narrow"/>
        <family val="2"/>
      </rPr>
      <t>En esta hoja, en la medida en que ese diligencia el Mapa Final, se verán reflejados los riesgos en su zona correspondiente. Esta hoja no se diligencia se genera de manera automática.</t>
    </r>
  </si>
  <si>
    <r>
      <t xml:space="preserve"> -</t>
    </r>
    <r>
      <rPr>
        <sz val="11"/>
        <rFont val="Arial Narrow"/>
        <family val="2"/>
      </rPr>
      <t xml:space="preserve"> </t>
    </r>
    <r>
      <rPr>
        <b/>
        <sz val="11"/>
        <rFont val="Arial Narrow"/>
        <family val="2"/>
      </rPr>
      <t xml:space="preserve"> Hoja 5 Tabla de probabilidad: </t>
    </r>
    <r>
      <rPr>
        <sz val="11"/>
        <rFont val="Arial Narrow"/>
        <family val="2"/>
      </rPr>
      <t>Tabla referente para todos los cálculos (no se diligencia)</t>
    </r>
  </si>
  <si>
    <r>
      <t xml:space="preserve"> -</t>
    </r>
    <r>
      <rPr>
        <sz val="11"/>
        <rFont val="Arial Narrow"/>
        <family val="2"/>
      </rPr>
      <t xml:space="preserve"> </t>
    </r>
    <r>
      <rPr>
        <b/>
        <sz val="11"/>
        <rFont val="Arial Narrow"/>
        <family val="2"/>
      </rPr>
      <t xml:space="preserve"> Hoja 6 Tabla de Impacto: </t>
    </r>
    <r>
      <rPr>
        <sz val="11"/>
        <rFont val="Arial Narrow"/>
        <family val="2"/>
      </rPr>
      <t>Tabla referente para todos los cálculos (no se diligencia)</t>
    </r>
  </si>
  <si>
    <r>
      <t xml:space="preserve"> -</t>
    </r>
    <r>
      <rPr>
        <sz val="11"/>
        <rFont val="Arial Narrow"/>
        <family val="2"/>
      </rPr>
      <t xml:space="preserve"> </t>
    </r>
    <r>
      <rPr>
        <b/>
        <sz val="11"/>
        <rFont val="Arial Narrow"/>
        <family val="2"/>
      </rPr>
      <t xml:space="preserve"> Hoja 7 Tabla de Valoración de Controles: </t>
    </r>
    <r>
      <rPr>
        <sz val="11"/>
        <rFont val="Arial Narrow"/>
        <family val="2"/>
      </rPr>
      <t>Tabla referente para todos los cálculos (no se diligencia)</t>
    </r>
  </si>
  <si>
    <t>HOSPITAL MILITAR CENTRAL</t>
  </si>
  <si>
    <t>FORMATO: MAPA DE RIESGOS POR PROCESO</t>
  </si>
  <si>
    <t>CÓDIGO: PL-OAPL-PR-05-FT-02</t>
  </si>
  <si>
    <t>OFICINA: ASESORA DE PLANEACION</t>
  </si>
  <si>
    <t>FECHA DE EMISIÓN: 12-08-2022</t>
  </si>
  <si>
    <t>PROCESO: PLANEACION</t>
  </si>
  <si>
    <t>VERSIÓN: 08</t>
  </si>
  <si>
    <t>SISTEMA DE GESTION INTEGRADO SGI</t>
  </si>
  <si>
    <t>Página 1 de 1</t>
  </si>
  <si>
    <t>Proceso:</t>
  </si>
  <si>
    <t>Objetivo:</t>
  </si>
  <si>
    <t>Alcance:</t>
  </si>
  <si>
    <t>Identificación del riesgo</t>
  </si>
  <si>
    <t>Análisis del riesgo inherente</t>
  </si>
  <si>
    <t>Evaluación del riesgo - Valoración de los controles</t>
  </si>
  <si>
    <t>Evaluación del riesgo - Nivel del riesgo residual</t>
  </si>
  <si>
    <t>Plan de Acción</t>
  </si>
  <si>
    <t xml:space="preserve">Referencia </t>
  </si>
  <si>
    <t>Código Único
(iD)</t>
  </si>
  <si>
    <t>Área responsable</t>
  </si>
  <si>
    <t>Definición Riesgos de Corrupción
Marcar con una ( X )</t>
  </si>
  <si>
    <t>Activo de la Información (Seguridad Digital)</t>
  </si>
  <si>
    <t>Frecuencia con la cual se realiza la actividad</t>
  </si>
  <si>
    <t>Probabilidad Inherente</t>
  </si>
  <si>
    <t>%</t>
  </si>
  <si>
    <t>Criterios de impacto</t>
  </si>
  <si>
    <t>Observación de criterio</t>
  </si>
  <si>
    <t>Impacto 
Inherente</t>
  </si>
  <si>
    <t>No. Control</t>
  </si>
  <si>
    <t xml:space="preserve">Descripción del Control
(Propósito, forma como se realiza, responsable, periodicidad,  </t>
  </si>
  <si>
    <t>Atributos</t>
  </si>
  <si>
    <t>Probabilidad Residual</t>
  </si>
  <si>
    <t>Probabilidad Residual Final</t>
  </si>
  <si>
    <t>Impacto Residual Final</t>
  </si>
  <si>
    <t>Zona de Riesgo Final</t>
  </si>
  <si>
    <t>Responsable</t>
  </si>
  <si>
    <t>Fecha Implementación</t>
  </si>
  <si>
    <t>Fecha Seguimiento</t>
  </si>
  <si>
    <t>Seguimiento</t>
  </si>
  <si>
    <t>Acción u Omisión</t>
  </si>
  <si>
    <t>Uso del Poder</t>
  </si>
  <si>
    <t>Desviar la Gestión 
de lo Público</t>
  </si>
  <si>
    <t xml:space="preserve">Beneficio Privado </t>
  </si>
  <si>
    <t>Tipo</t>
  </si>
  <si>
    <t>Implementación</t>
  </si>
  <si>
    <t>Calificación</t>
  </si>
  <si>
    <t>Documentación</t>
  </si>
  <si>
    <t>Frecuencia</t>
  </si>
  <si>
    <t>Evidencia</t>
  </si>
  <si>
    <r>
      <rPr>
        <b/>
        <sz val="11"/>
        <color indexed="53"/>
        <rFont val="Arial Narrow"/>
        <family val="2"/>
      </rPr>
      <t xml:space="preserve">*Nota: </t>
    </r>
    <r>
      <rPr>
        <sz val="11"/>
        <color indexed="8"/>
        <rFont val="Arial Narrow"/>
        <family val="2"/>
      </rPr>
      <t>La columna referencia se sugiere para mantener el consecutivo de riesgos, así el riesgo salga del mapa no existirá otro riesgo con el mismo número. Una entidad puede ir en el riesgo 150 pero tener 70 riesgos, lo que permite llevar una traza de los riesgos. Esta información la debe administrar la Oficina Asesora de Planeación o Gerencia de Riesgos.</t>
    </r>
  </si>
  <si>
    <t>FORMATO: SEGUIMIENTOS Y MONITOREO MAPA DE RIESGOS</t>
  </si>
  <si>
    <t>CÓDIGO: PL-OAPL-PR-05-FT-01</t>
  </si>
  <si>
    <t>VERSIÓN: 06</t>
  </si>
  <si>
    <t>MATRIZ DE MONITOREO DE RIESGOS I CORTE 
(ENERO - MARZO)</t>
  </si>
  <si>
    <t>FECHA DEL REPORTE DEL MONITOREO</t>
  </si>
  <si>
    <t>INFORMACIÓN DEL RIESGO</t>
  </si>
  <si>
    <r>
      <t xml:space="preserve">SEGUIMIENTO DE CONTROLES - LÍDERES DE PROCESO
ACCIONES DE AUTOCONTROL
</t>
    </r>
    <r>
      <rPr>
        <b/>
        <i/>
        <sz val="26"/>
        <color theme="1"/>
        <rFont val="Arial Narrow"/>
        <family val="2"/>
      </rPr>
      <t>(Describa las acciones de autocontrol realizadas para mitigar el riesgo)</t>
    </r>
  </si>
  <si>
    <t>¿SE MATERIALIZÓ EL RIESGO?</t>
  </si>
  <si>
    <t>PLAN DE MANEJO Y/O MITIGACIÓN DEL RIESGO 
(Diligencie en caso de haberse materializado el riesgo)</t>
  </si>
  <si>
    <t>No</t>
  </si>
  <si>
    <t xml:space="preserve"> Describa brevemente el hecho y especifique el área y/o servicio en donde tuvo lugar</t>
  </si>
  <si>
    <r>
      <t xml:space="preserve">¿Cuántos hechos se presentaron?
</t>
    </r>
    <r>
      <rPr>
        <b/>
        <i/>
        <sz val="26"/>
        <color theme="1"/>
        <rFont val="Arial Narrow"/>
        <family val="2"/>
      </rPr>
      <t>(Descripción numérica)</t>
    </r>
  </si>
  <si>
    <t>Realizó Análisis 
Causa -Raiz</t>
  </si>
  <si>
    <t>Describa el Análisis Causa - Raíz.</t>
  </si>
  <si>
    <t>Acciones desarrolladas para 
mitigar el riesgo</t>
  </si>
  <si>
    <t xml:space="preserve">Plazo de ejecución </t>
  </si>
  <si>
    <t>Registros / Evidencias</t>
  </si>
  <si>
    <t>MATRIZ DE MONITOREO DE RIESGOS II CORTE
 (ABRIL - JUNIO)</t>
  </si>
  <si>
    <r>
      <t xml:space="preserve">SEGUIMIENTO DE CONTROLES - LÍDERES DE PROCESO
ACCIONES DE AUTOCONTROL
</t>
    </r>
    <r>
      <rPr>
        <b/>
        <i/>
        <sz val="26"/>
        <color theme="1"/>
        <rFont val="Arial Narrow"/>
        <family val="2"/>
      </rPr>
      <t>(Describa las acciones de control realizadas para mitigar el riesgo)</t>
    </r>
  </si>
  <si>
    <r>
      <t>¿Cuántos hechos se presentaron?
(</t>
    </r>
    <r>
      <rPr>
        <b/>
        <i/>
        <sz val="26"/>
        <color theme="1"/>
        <rFont val="Arial Narrow"/>
        <family val="2"/>
      </rPr>
      <t>Descripción numérica)</t>
    </r>
  </si>
  <si>
    <t>Acciones desarrolladas para mitigar el riesgo</t>
  </si>
  <si>
    <t>MATRIZ DE MONITOREO DE RIESGOS 2 CORTE 
(ABRIL - JUNIO)</t>
  </si>
  <si>
    <t>MATRIZ DE MONITOREO DE RIESGOS III CORTE
 (JULIO - SEPTIEMBRE)</t>
  </si>
  <si>
    <t>Realizó Análisis Causa -Raiz</t>
  </si>
  <si>
    <t>Matriz de Calor Inherente</t>
  </si>
  <si>
    <t>Probabilidad</t>
  </si>
  <si>
    <t>Muy Alta
100%</t>
  </si>
  <si>
    <t>Extremo</t>
  </si>
  <si>
    <t>Alta
80%</t>
  </si>
  <si>
    <t>Alto</t>
  </si>
  <si>
    <t>Media
60%</t>
  </si>
  <si>
    <t>Moderado</t>
  </si>
  <si>
    <t>Baja
40%</t>
  </si>
  <si>
    <t>Bajo</t>
  </si>
  <si>
    <t>Muy Baja
20%</t>
  </si>
  <si>
    <t>Leve
20%</t>
  </si>
  <si>
    <t>Menor
40%</t>
  </si>
  <si>
    <t>Moderado
60%</t>
  </si>
  <si>
    <t>Mayor
80%</t>
  </si>
  <si>
    <t>Catastrófico
100%</t>
  </si>
  <si>
    <t xml:space="preserve"> Matriz de Calor Residual</t>
  </si>
  <si>
    <t>Tabla Criterios para definir el nivel de probabilidad</t>
  </si>
  <si>
    <t>Frecuencia de la Actividad</t>
  </si>
  <si>
    <t>Muy Baja</t>
  </si>
  <si>
    <t>La actividad que conlleva el riesgo se ejecuta como máximos 2 veces por año</t>
  </si>
  <si>
    <t>Baja</t>
  </si>
  <si>
    <t>La actividad que conlleva el riesgo se ejecuta de 3 a 24 veces por año</t>
  </si>
  <si>
    <t>Media</t>
  </si>
  <si>
    <t>La actividad que conlleva el riesgo se ejecuta de 24 a 500 veces por año</t>
  </si>
  <si>
    <t>Alta</t>
  </si>
  <si>
    <t>La actividad que conlleva el riesgo se ejecuta mínimo 500 veces al año y máximo 5000 veces por año</t>
  </si>
  <si>
    <t>Muy Alta</t>
  </si>
  <si>
    <t>La actividad que conlleva el riesgo se ejecuta más de 5000 veces por año</t>
  </si>
  <si>
    <t>MATRIZ DE MONITOREO DE RIESGOS IV CORTE
 (OCTUBRE - DICIEMBRE)</t>
  </si>
  <si>
    <t>Describa el Análisis Causa - Raíz</t>
  </si>
  <si>
    <t>MATRIZ DE MONITOREO DE RIESGOS DE CORRUPCIÓN
 (ENERO - DICIEMBRE)</t>
  </si>
  <si>
    <t>MES DE REPORTE 
DEL MONITOREO</t>
  </si>
  <si>
    <r>
      <t xml:space="preserve">SEGUIMIENTO DE CONTROLES - LÍDERES DE PROCESO
ACCIONES DE AUTOCONTROL
</t>
    </r>
    <r>
      <rPr>
        <b/>
        <i/>
        <sz val="26"/>
        <color theme="1"/>
        <rFont val="Arial Narrow"/>
        <family val="2"/>
      </rPr>
      <t>(Describa las acciones de autocontrol realizadas para mitigar el riesgo)</t>
    </r>
  </si>
  <si>
    <t>Describa brevemente el hecho y especifique el área y/o servicio en donde tuvo lugar</t>
  </si>
  <si>
    <t>¿Realizó Análisis Causa -Raiz?</t>
  </si>
  <si>
    <t xml:space="preserve">Describa el Análisis Causa - Raíz. </t>
  </si>
  <si>
    <t>ENERO</t>
  </si>
  <si>
    <t>FEBRERO</t>
  </si>
  <si>
    <t>MARZO</t>
  </si>
  <si>
    <t>ABRIL</t>
  </si>
  <si>
    <t>MAYO</t>
  </si>
  <si>
    <t>JUNIO</t>
  </si>
  <si>
    <t>JULIO</t>
  </si>
  <si>
    <t>AGOSTO</t>
  </si>
  <si>
    <t>SEPTIEMBRE</t>
  </si>
  <si>
    <t>OCTUBRE</t>
  </si>
  <si>
    <t>NOVIEMBRE</t>
  </si>
  <si>
    <t>DICIEMBRE</t>
  </si>
  <si>
    <t>Tabla Criterios para definir el nivel de impacto</t>
  </si>
  <si>
    <t>Insignificante</t>
  </si>
  <si>
    <t>Menor</t>
  </si>
  <si>
    <t>Mayor</t>
  </si>
  <si>
    <t>Catastrófico</t>
  </si>
  <si>
    <t>Afectación Económica (o presupuestal)</t>
  </si>
  <si>
    <t>Pérdida Reputacional</t>
  </si>
  <si>
    <t>Leve 20%</t>
  </si>
  <si>
    <t xml:space="preserve">Afectación menor a 10 SMLMV </t>
  </si>
  <si>
    <t>El riesgo afecta la imagen de alguna área de la organización</t>
  </si>
  <si>
    <t xml:space="preserve">Menor-40% </t>
  </si>
  <si>
    <t xml:space="preserve">Entre 10 y 50 SMLMV </t>
  </si>
  <si>
    <t>El riesgo afecta la imagen de la entidad internamente, de conocimiento general, nivel interno, de junta dircetiva y accionistas y/o de provedores</t>
  </si>
  <si>
    <t>Moderado 60%</t>
  </si>
  <si>
    <t xml:space="preserve">Entre 50 y 100 SMLMV </t>
  </si>
  <si>
    <t>El riesgo afecta la imagen de la entidad con algunos usuarios de relevancia frente al logro de los objetivos</t>
  </si>
  <si>
    <t>Mayor 80%</t>
  </si>
  <si>
    <t xml:space="preserve">Entre 100 y 500 SMLMV </t>
  </si>
  <si>
    <t>El riesgo afecta la imagen de de la entidad con efecto publicitario sostenido a nivel de sector administrativo, nivel departamental o municipal</t>
  </si>
  <si>
    <t>Catastrófico 100%</t>
  </si>
  <si>
    <t xml:space="preserve">Mayor a 500 SMLMV </t>
  </si>
  <si>
    <t>El riesgo afecta la imagen de la entidad a nivel nacional, con efecto publicitarios sostenible a nivel país</t>
  </si>
  <si>
    <t>Criterios</t>
  </si>
  <si>
    <t>Subcriterios</t>
  </si>
  <si>
    <t>Afectación Económica o presupuestal</t>
  </si>
  <si>
    <t>Afectación menor a 10 SMLMV .</t>
  </si>
  <si>
    <t>❌</t>
  </si>
  <si>
    <t>✔</t>
  </si>
  <si>
    <t>Tabla Atributos de para el diseño del control</t>
  </si>
  <si>
    <t>Características</t>
  </si>
  <si>
    <t>Descripción</t>
  </si>
  <si>
    <t>Peso</t>
  </si>
  <si>
    <t>Atributos de Eficiencia</t>
  </si>
  <si>
    <t>Preventivo</t>
  </si>
  <si>
    <t>Va hacia las causas del riesgo, aseguran el resultado final esperado.</t>
  </si>
  <si>
    <t>Detectivo</t>
  </si>
  <si>
    <t>Detecta que algo ocurre y devuelve el proceso a los controles preventivos.
Se pueden generar reprocesos.</t>
  </si>
  <si>
    <t>Correctivo</t>
  </si>
  <si>
    <t>Dado que permiten reducir el impacto de la materialización del riesgo, tienen un costo en su implementación.</t>
  </si>
  <si>
    <t>Automático</t>
  </si>
  <si>
    <t>Son actividades de procesamiento o validación de información que se ejecutan por un sistema y/o aplicativo de manera automática sin la intervención de personas para su realización.</t>
  </si>
  <si>
    <t>Manual</t>
  </si>
  <si>
    <t>Controles que son ejecutados por una persona., tiene implícito el error humano.</t>
  </si>
  <si>
    <r>
      <rPr>
        <b/>
        <sz val="12"/>
        <color indexed="53"/>
        <rFont val="Arial Narrow"/>
        <family val="2"/>
      </rPr>
      <t>*</t>
    </r>
    <r>
      <rPr>
        <b/>
        <sz val="12"/>
        <rFont val="Arial Narrow"/>
        <family val="2"/>
      </rPr>
      <t>Atributos de</t>
    </r>
    <r>
      <rPr>
        <b/>
        <sz val="12"/>
        <color indexed="53"/>
        <rFont val="Arial Narrow"/>
        <family val="2"/>
      </rPr>
      <t xml:space="preserve"> </t>
    </r>
    <r>
      <rPr>
        <b/>
        <sz val="12"/>
        <color indexed="8"/>
        <rFont val="Arial Narrow"/>
        <family val="2"/>
      </rPr>
      <t>Formalización</t>
    </r>
  </si>
  <si>
    <t>Documentado</t>
  </si>
  <si>
    <t>Controles que están documentados en el proceso, ya sea en manuales, procedimientos, flujogramas o cualquier otro documento propio del proceso.</t>
  </si>
  <si>
    <t>-</t>
  </si>
  <si>
    <t>Sin Documentar</t>
  </si>
  <si>
    <t>Identifica a los controles que pese a que se ejecutan en el proceso no se encuentran documentados en ningún documento propio del proceso</t>
  </si>
  <si>
    <t>Continua</t>
  </si>
  <si>
    <t>Este atributo identifica a los controles que se ejecutan siempre que se realiza la actividad originadora del riesgo.</t>
  </si>
  <si>
    <t>Aleatoria</t>
  </si>
  <si>
    <t>Este atributo identifica a los controles que no siempre se ejecutan cuando se realiza la actividad originadora del riesgo</t>
  </si>
  <si>
    <t>Con Registro</t>
  </si>
  <si>
    <t>El control deja un registro que permite evidenciar la ejecución del control</t>
  </si>
  <si>
    <t>Sin Registro</t>
  </si>
  <si>
    <t>El control no deja registro de la ejecución del control</t>
  </si>
  <si>
    <r>
      <rPr>
        <b/>
        <sz val="12"/>
        <color indexed="53"/>
        <rFont val="Arial Narrow"/>
        <family val="2"/>
      </rPr>
      <t>*Nota 1:</t>
    </r>
    <r>
      <rPr>
        <sz val="12"/>
        <color indexed="8"/>
        <rFont val="Arial Narrow"/>
        <family val="2"/>
      </rPr>
      <t xml:space="preserve"> Los atributos de formalización se recogerán de manera informativa, con el fin de conocer el entorno del control y complementar el análisis con elementos cualitativos; éstos no tienen una incidencia directa en su efectividad. </t>
    </r>
  </si>
  <si>
    <t>IMPACTO</t>
  </si>
  <si>
    <t>CALIFICACIÓN DEL RIESGO</t>
  </si>
  <si>
    <t>CRITERIOS DE IMPACTO</t>
  </si>
  <si>
    <t>Económico</t>
  </si>
  <si>
    <t>Daños Activos Físicos</t>
  </si>
  <si>
    <t>Reputacional</t>
  </si>
  <si>
    <t>Ejecución y Administración de procesos</t>
  </si>
  <si>
    <t>Económico y Reputacional</t>
  </si>
  <si>
    <t>Talento Humano (Posibles comportamientos no éticos de los funcionarios)</t>
  </si>
  <si>
    <t>Fallas Tecnológicas</t>
  </si>
  <si>
    <t>Fraude Externo</t>
  </si>
  <si>
    <t>Fraude Interno</t>
  </si>
  <si>
    <t>Relaciones Laborales</t>
  </si>
  <si>
    <t>Usuarios, productos y practicas , organizacionales</t>
  </si>
  <si>
    <t>Pérdida Reputacional.</t>
  </si>
  <si>
    <t>Seguridad Digital</t>
  </si>
  <si>
    <t>Pérdida de Disponibilidad</t>
  </si>
  <si>
    <t>Pérdida de Confidencialidad</t>
  </si>
  <si>
    <t>Pérdida de la Integridad</t>
  </si>
  <si>
    <t>OPCIONES DE TRATAMIENTO</t>
  </si>
  <si>
    <t>PLAN DE ACCIÓN (SOLO PARA LA OPCIÓN DE REDUCIR)</t>
  </si>
  <si>
    <t>EL RIESGO SE MATERIALIZÓ</t>
  </si>
  <si>
    <t>Aceptar</t>
  </si>
  <si>
    <t>Finalizado</t>
  </si>
  <si>
    <t>SI</t>
  </si>
  <si>
    <t>Evitar</t>
  </si>
  <si>
    <t>En curso</t>
  </si>
  <si>
    <t>NO</t>
  </si>
  <si>
    <t>Reducir (compartir)</t>
  </si>
  <si>
    <t>Reducir (mitigar)</t>
  </si>
  <si>
    <t>REALIZÓ ANÁLISIS CAUSA - RAÍZ</t>
  </si>
  <si>
    <t>PROCESOS</t>
  </si>
  <si>
    <t>Gerencia y Buen Gobierno</t>
  </si>
  <si>
    <t>Planeación</t>
  </si>
  <si>
    <t>Tecnologías de la Información</t>
  </si>
  <si>
    <t>Comunicaciones y Atención al Usuario</t>
  </si>
  <si>
    <t>Gestión Apoyo Asistencial y Farmacéutico</t>
  </si>
  <si>
    <t>Plan de acción (solo para la opción reducir)</t>
  </si>
  <si>
    <t>Atención Ambulatoria</t>
  </si>
  <si>
    <t>Atención Hospitalaria</t>
  </si>
  <si>
    <t>Gestión del Conocimiento</t>
  </si>
  <si>
    <t>Gestión Humana</t>
  </si>
  <si>
    <t>Gestión Jurídica</t>
  </si>
  <si>
    <t>Gestión Logística</t>
  </si>
  <si>
    <t>Gestión de Adquisiciones</t>
  </si>
  <si>
    <t>Gestión Financiera</t>
  </si>
  <si>
    <t>Gestión Documental</t>
  </si>
  <si>
    <t>Evaluación, mejoramiento y seguimiento</t>
  </si>
  <si>
    <t>Registro Sustancial</t>
  </si>
  <si>
    <t>Registro Material</t>
  </si>
  <si>
    <t>Sin registro</t>
  </si>
  <si>
    <t>Reducir</t>
  </si>
  <si>
    <t>Informe de compatibilidad para Mapa de Riesgos HOMIL V3.xls</t>
  </si>
  <si>
    <t>Ejecutar el 11/08/2021 9:44</t>
  </si>
  <si>
    <t>Si el libro se guarda o se abre en un formato de archivo de una versión anterior de Microsoft Excel, las características indicadas no estarán disponibles.</t>
  </si>
  <si>
    <t>Pérdida significativa de funcionalidad</t>
  </si>
  <si>
    <t>Nº de apariciones</t>
  </si>
  <si>
    <t>Versión</t>
  </si>
  <si>
    <t>Una o varias funciones del libro no están disponibles en versiones anteriores a Excel 2007. Al volver a calcularlas en versiones anteriores, estas funciones devolverán un error #NAME? en lugar de los resultados actuales.</t>
  </si>
  <si>
    <t>Mapa final'!Z10:AA10</t>
  </si>
  <si>
    <t>Excel 97-2003</t>
  </si>
  <si>
    <t>Mapa final'!AC10:AE10</t>
  </si>
  <si>
    <t>Mapa final'!Z11:AA11</t>
  </si>
  <si>
    <t>Mapa final'!AC11:AE11</t>
  </si>
  <si>
    <t>Mapa final'!Z12:AA12</t>
  </si>
  <si>
    <t>Mapa final'!AC12:AE12</t>
  </si>
  <si>
    <t>Mapa final'!Z13:AA13</t>
  </si>
  <si>
    <t>Mapa final'!AC13:AE13</t>
  </si>
  <si>
    <t>Mapa final'!Z14:AA14</t>
  </si>
  <si>
    <t>Mapa final'!AC14:AE14</t>
  </si>
  <si>
    <t>Mapa final'!Z15:AA15</t>
  </si>
  <si>
    <t>Mapa final'!AC15:AE15</t>
  </si>
  <si>
    <t>Mapa final'!Z16:AA16</t>
  </si>
  <si>
    <t>Mapa final'!AC16:AE16</t>
  </si>
  <si>
    <t>Mapa final'!Z17:AA17</t>
  </si>
  <si>
    <t>Mapa final'!AC17:AE17</t>
  </si>
  <si>
    <t>Mapa final'!Z18:AA18</t>
  </si>
  <si>
    <t>Mapa final'!AC18:AE18</t>
  </si>
  <si>
    <t>Mapa final'!Z19:AA19</t>
  </si>
  <si>
    <t>Mapa final'!AC19:AE19</t>
  </si>
  <si>
    <t>Mapa final'!Z20:AA20</t>
  </si>
  <si>
    <t>Mapa final'!AC20:AE20</t>
  </si>
  <si>
    <t>Mapa final'!Z21:AA21</t>
  </si>
  <si>
    <t>Mapa final'!AC21:AE21</t>
  </si>
  <si>
    <t>Mapa final'!Z22:AA22</t>
  </si>
  <si>
    <t>Mapa final'!AC22:AE22</t>
  </si>
  <si>
    <t>Mapa final'!Z23:AA23</t>
  </si>
  <si>
    <t>Mapa final'!AC23:AE23</t>
  </si>
  <si>
    <t>Mapa final'!Z24:AA24</t>
  </si>
  <si>
    <t>Mapa final'!AC24:AE24</t>
  </si>
  <si>
    <t>Mapa final'!Z25:AA25</t>
  </si>
  <si>
    <t>Mapa final'!AC25:AE25</t>
  </si>
  <si>
    <t>Mapa final'!Z26:AA26</t>
  </si>
  <si>
    <t>Mapa final'!AC26:AE26</t>
  </si>
  <si>
    <t>Mapa final'!Z27:AA27</t>
  </si>
  <si>
    <t>Mapa final'!AC27:AE27</t>
  </si>
  <si>
    <t>Mapa final'!Z28:AA28</t>
  </si>
  <si>
    <t>Mapa final'!AC28:AE28</t>
  </si>
  <si>
    <t>Mapa final'!Z29:AA29</t>
  </si>
  <si>
    <t>Mapa final'!AC29:AE29</t>
  </si>
  <si>
    <t>Mapa final'!Z30:AA30</t>
  </si>
  <si>
    <t>Mapa final'!AC30:AE30</t>
  </si>
  <si>
    <t>Mapa final'!Z31:AA31</t>
  </si>
  <si>
    <t>Mapa final'!AC31:AE31</t>
  </si>
  <si>
    <t>Mapa final'!Z32:AA32</t>
  </si>
  <si>
    <t>Mapa final'!AC32:AE32</t>
  </si>
  <si>
    <t>Mapa final'!Z33:AA33</t>
  </si>
  <si>
    <t>Mapa final'!AC33:AE33</t>
  </si>
  <si>
    <t>Mapa final'!Z34:AA34</t>
  </si>
  <si>
    <t>Mapa final'!AC34:AE34</t>
  </si>
  <si>
    <t>Mapa final'!Z35:AA35</t>
  </si>
  <si>
    <t>Mapa final'!AC35:AE35</t>
  </si>
  <si>
    <t>Mapa final'!Z36:AA36</t>
  </si>
  <si>
    <t>Mapa final'!AC36:AE36</t>
  </si>
  <si>
    <t>Mapa final'!Z37:AA37</t>
  </si>
  <si>
    <t>Mapa final'!AC37:AE37</t>
  </si>
  <si>
    <t>Mapa final'!Z38:AA38</t>
  </si>
  <si>
    <t>Mapa final'!AC38:AE38</t>
  </si>
  <si>
    <t>Mapa final'!Z39:AA39</t>
  </si>
  <si>
    <t>Mapa final'!AC39:AE39</t>
  </si>
  <si>
    <t>Mapa final'!Z40:AA40</t>
  </si>
  <si>
    <t>Mapa final'!AC40:AE40</t>
  </si>
  <si>
    <t>Mapa final'!Z41:AA41</t>
  </si>
  <si>
    <t>Mapa final'!AC41:AE41</t>
  </si>
  <si>
    <t>Mapa final'!Z42:AA42</t>
  </si>
  <si>
    <t>Mapa final'!AC42:AE42</t>
  </si>
  <si>
    <t>Mapa final'!Z43:AA43</t>
  </si>
  <si>
    <t>Mapa final'!AC43:AE43</t>
  </si>
  <si>
    <t>Mapa final'!Z44:AA44</t>
  </si>
  <si>
    <t>Mapa final'!AC44:AE44</t>
  </si>
  <si>
    <t>Mapa final'!Z45:AA45</t>
  </si>
  <si>
    <t>Mapa final'!AC45:AE45</t>
  </si>
  <si>
    <t>Mapa final'!Z46:AA46</t>
  </si>
  <si>
    <t>Mapa final'!AC46:AE46</t>
  </si>
  <si>
    <t>Mapa final'!Z47:AA47</t>
  </si>
  <si>
    <t>Mapa final'!AC47:AE47</t>
  </si>
  <si>
    <t>Mapa final'!Z48:AA48</t>
  </si>
  <si>
    <t>Mapa final'!AC48:AE48</t>
  </si>
  <si>
    <t>Mapa final'!Z49:AA49</t>
  </si>
  <si>
    <t>Mapa final'!AC49:AE49</t>
  </si>
  <si>
    <t>Mapa final'!Z50:AA50</t>
  </si>
  <si>
    <t>Mapa final'!AC50:AE50</t>
  </si>
  <si>
    <t>Mapa final'!Z51:AA51</t>
  </si>
  <si>
    <t>Mapa final'!AC51:AE51</t>
  </si>
  <si>
    <t>Mapa final'!Z52:AA52</t>
  </si>
  <si>
    <t>Mapa final'!AC52:AE52</t>
  </si>
  <si>
    <t>Mapa final'!Z53:AA53</t>
  </si>
  <si>
    <t>Mapa final'!AC53:AE53</t>
  </si>
  <si>
    <t>Mapa final'!Z54:AA54</t>
  </si>
  <si>
    <t>Mapa final'!AC54:AE54</t>
  </si>
  <si>
    <t>Mapa final'!Z55:AA55</t>
  </si>
  <si>
    <t>Mapa final'!AC55:AE55</t>
  </si>
  <si>
    <t>Mapa final'!Z56:AA56</t>
  </si>
  <si>
    <t>Mapa final'!AC56:AE56</t>
  </si>
  <si>
    <t>Mapa final'!Z57:AA57</t>
  </si>
  <si>
    <t>Mapa final'!AC57:AE57</t>
  </si>
  <si>
    <t>Mapa final'!Z58:AA58</t>
  </si>
  <si>
    <t>Mapa final'!AC58:AE58</t>
  </si>
  <si>
    <t>Mapa final'!Z59:AA59</t>
  </si>
  <si>
    <t>Mapa final'!AC59:AE59</t>
  </si>
  <si>
    <t>Mapa final'!Z60:AA60</t>
  </si>
  <si>
    <t>Mapa final'!AC60:AE60</t>
  </si>
  <si>
    <t>Mapa final'!Z61:AA61</t>
  </si>
  <si>
    <t>Mapa final'!AC61:AE61</t>
  </si>
  <si>
    <t>Mapa final'!Z62:AA62</t>
  </si>
  <si>
    <t>Mapa final'!AC62:AE62</t>
  </si>
  <si>
    <t>Mapa final'!Z63:AA63</t>
  </si>
  <si>
    <t>Mapa final'!AC63:AE63</t>
  </si>
  <si>
    <t>Mapa final'!Z64:AA64</t>
  </si>
  <si>
    <t>Mapa final'!AC64:AE64</t>
  </si>
  <si>
    <t>Mapa final'!Z65:AA65</t>
  </si>
  <si>
    <t>Mapa final'!AC65:AE65</t>
  </si>
  <si>
    <t>Mapa final'!Z66:AA66</t>
  </si>
  <si>
    <t>Mapa final'!AC66:AE66</t>
  </si>
  <si>
    <t>Mapa final'!Z67:AA67</t>
  </si>
  <si>
    <t>Mapa final'!AC67:AE67</t>
  </si>
  <si>
    <t>Mapa final'!Z68:AA68</t>
  </si>
  <si>
    <t>Mapa final'!AC68:AE68</t>
  </si>
  <si>
    <t>Mapa final'!Z69:AA69</t>
  </si>
  <si>
    <t>Mapa final'!AC69:AE69</t>
  </si>
  <si>
    <t>Algunas celdas contienen más formatos condicionales de los admitidos en el formato de archivo seleccionado. En las versiones anteriores de Microsoft Excel solamente se mostrarán las tres primeras condiciones.</t>
  </si>
  <si>
    <t>Mapa final'!J10</t>
  </si>
  <si>
    <t>Mapa final'!J16</t>
  </si>
  <si>
    <t>Mapa final'!N10</t>
  </si>
  <si>
    <t>Mapa final'!N22</t>
  </si>
  <si>
    <t>Mapa final'!N28</t>
  </si>
  <si>
    <t>Mapa final'!N34</t>
  </si>
  <si>
    <t>Mapa final'!N40</t>
  </si>
  <si>
    <t>Mapa final'!N46</t>
  </si>
  <si>
    <t>Mapa final'!N52</t>
  </si>
  <si>
    <t>Mapa final'!N58</t>
  </si>
  <si>
    <t>Mapa final'!N64</t>
  </si>
  <si>
    <t>Mapa final'!N16</t>
  </si>
  <si>
    <t>Mapa final'!P10</t>
  </si>
  <si>
    <t>Mapa final'!P22</t>
  </si>
  <si>
    <t>Mapa final'!P28</t>
  </si>
  <si>
    <t>Mapa final'!P34</t>
  </si>
  <si>
    <t>Mapa final'!P40</t>
  </si>
  <si>
    <t>Mapa final'!P46</t>
  </si>
  <si>
    <t>Mapa final'!P52</t>
  </si>
  <si>
    <t>Mapa final'!P58</t>
  </si>
  <si>
    <t>Mapa final'!P64</t>
  </si>
  <si>
    <t>Mapa final'!P16</t>
  </si>
  <si>
    <t>Mapa final'!AA10:AA69</t>
  </si>
  <si>
    <t>Mapa final'!AC10:AC69</t>
  </si>
  <si>
    <t>Mapa final'!AE10:AE69</t>
  </si>
  <si>
    <t>Mapa final'!J58</t>
  </si>
  <si>
    <t>Mapa final'!J22</t>
  </si>
  <si>
    <t>Mapa final'!J28</t>
  </si>
  <si>
    <t>Mapa final'!J34</t>
  </si>
  <si>
    <t>Mapa final'!J40</t>
  </si>
  <si>
    <t>Mapa final'!J46</t>
  </si>
  <si>
    <t>Mapa final'!J52</t>
  </si>
  <si>
    <t>Mapa final'!J64</t>
  </si>
  <si>
    <t>Algunas celdas contienen formato condicional con la opción 'Detener si es verdad' desactivada. Las versiones anteriores de Excel no reconocen esta opción y se detendrán después de la primera condición verdadera.</t>
  </si>
  <si>
    <t>Mapa final'!J10:J16</t>
  </si>
  <si>
    <t>Mapa final'!N10:N64</t>
  </si>
  <si>
    <t>Mapa final'!P10:P64</t>
  </si>
  <si>
    <t>Mapa final'!M10:M69</t>
  </si>
  <si>
    <t xml:space="preserve">Algunas celdas de este libro contienen reglas de validación de datos que hacen referencia a valores en otras hojas de cálculo. Estas reglas no se guardarán. </t>
  </si>
  <si>
    <t>Mapa final'!B10:B15</t>
  </si>
  <si>
    <t>Mapa final'!D10:D15</t>
  </si>
  <si>
    <t>Mapa final'!H10:H15</t>
  </si>
  <si>
    <t>Mapa final'!L10:L15</t>
  </si>
  <si>
    <t>Tabla Impacto'!G210</t>
  </si>
  <si>
    <t>Pérdida menor de fidelidad</t>
  </si>
  <si>
    <t>Hay un estilo de tabla aplicado a una tabla de este libro. El formato de estilo de tabla no se puede mostrar en versiones anteriores de Excel.</t>
  </si>
  <si>
    <t>Tabla Impacto'!B209:C219</t>
  </si>
  <si>
    <t>Hay un estilo de tabla dinámica aplicado a una tabla dinámica de este libro. El formato de estilo de tabla dinámica no se puede mostrar en versiones anteriores de Excel.</t>
  </si>
  <si>
    <t>Tabla Impacto'!D209:E221</t>
  </si>
  <si>
    <t>Este libro contiene una tabla dinámica que no funcionará en versiones anteriores a Excel 2007. Para que las tablas dinámicas funcionen en versiones anteriores de Excel, deben estar creadas en el modo de compatibilidad.</t>
  </si>
  <si>
    <t>Algunas celdas o estilos de este libro contienen un formato no admitido en el formato de archivo seleccionado. Estos formatos se convertirán al formato más cercano disponible.</t>
  </si>
  <si>
    <t>GBG_02</t>
  </si>
  <si>
    <t>Gestión Ética y Buen Gobierno
Administración de Personal
Selección y Contratación
Gestión Contratos</t>
  </si>
  <si>
    <t>Multas y Sanciones</t>
  </si>
  <si>
    <t>Posibilidad de afectación económica y reputacional por multas y sanciones, debido a la vinculación de personas naturales y/o jurídicas, sin considerar los lineamientos contemplados relacionado con conflictos de interés. (Política de Integridad).</t>
  </si>
  <si>
    <t>Vinculación de personas naturales y/o jurídicas, sin considerar los lineamientos contemplados relacionados con conflictos de interés. (Política de Integridad)</t>
  </si>
  <si>
    <r>
      <rPr>
        <sz val="10"/>
        <rFont val="Arial Narrow"/>
        <family val="2"/>
      </rPr>
      <t>El profesional del área de Administración de personal, junto con el responsable de Selección y contratación de personal y el profesional</t>
    </r>
    <r>
      <rPr>
        <sz val="10"/>
        <color theme="1"/>
        <rFont val="Arial Narrow"/>
        <family val="2"/>
      </rPr>
      <t xml:space="preserve"> del área de Gestión contratos, garantizan cada vez que se requiere, el cumplimiento de la ley que exige el diligenciamiento del formato declaración de bienes y rentas y declaración de conflicto de interés y/o aplicativos de Ley 2013 de 2019, con el fin de acatar las disposiciones normativas vigentes. </t>
    </r>
  </si>
  <si>
    <t>El profesional del área de Administración de personal, junto con el responsable de Selección y contratación de personal y el profesional del área de Gestión contratos, verifican la información registrada en el  formato declaración de bienes y rentas y declaración de conflicto de interés y/o aplicativos de Ley 2013 de 2019 y posteriormente es actualizada la información en el aplicativo SIGEP.</t>
  </si>
  <si>
    <t>GBG_03</t>
  </si>
  <si>
    <t xml:space="preserve">Gestión Ética y Buen Gobierno
Responsables de los Grupos de trabajo
Presidentes de los comités institucionales. </t>
  </si>
  <si>
    <t>Demandas Legales y Sanciones</t>
  </si>
  <si>
    <t>Omitir la declaración de impedimento o recusación ante la posibilidad real o aparente de un conflicto de interés.</t>
  </si>
  <si>
    <t>Posibilidad de afectación económica y reputacional por demandas legales y sanciones, debido a omitir la declaración de impedimento o recusación ante la posibilidad real o aparente de un conflicto de interés.</t>
  </si>
  <si>
    <t xml:space="preserve">Los responsables de los grupos de trabajo realizan cada vez que se requiera el seguimiento a la presentación de posibles situaciones de conflicto de interés o recusación, con el fin de mitigar el riesgo. Realizan reporte trimestral al Grupo de integridad. </t>
  </si>
  <si>
    <t xml:space="preserve">Los presidentes o secretarios de los comités institucionales incluyen en el orden del día cada vez que se requiera, la pregunta sobre posible declaración de conflicto de interés o recusación a los miembros de cada comité, con el fin de mitigar el riesgo. Lo registran en actas y realizan reporte trimestral al Grupo Gestor de Integridad, </t>
  </si>
  <si>
    <t>OAP_01</t>
  </si>
  <si>
    <t xml:space="preserve">Oficina Asesora de Planeación </t>
  </si>
  <si>
    <t>No prestación en la atención integral de los servicios de salud a los usuarios del subsistema de las fuerzas militares.</t>
  </si>
  <si>
    <t>Inedecuada identificación de necesidades para la adquisición de bienes y/o servicios.</t>
  </si>
  <si>
    <t>Posibilidad de afectación económica por la no prestación integral de los servicios de salud a los usuarios del subsistema de las fuerzas militares, debido a la inedecuada identificación de necesidades para la adquisición de bienes y/o servicios.</t>
  </si>
  <si>
    <t>El profesional de la Oficina Asesora de Planeación elabora la directiva y envía formato del Plan de Adquisiciones de manera anual, con el fin de emitir los lineamientos para identificación y consolidación de necesidades de bienes y/o servicios a contratar en la siguiente vigencia.</t>
  </si>
  <si>
    <t>El profesional de la Oficina Asesora de Planeación desarrolla de manera anual mesas de trabajo con subdirectores, jefes de unidad, jefes de oficina y demás responsables de áreas, según cronograma establecido en la directiva del Plan anual de Adquisiciones para realizar divulgación de los lineamientos definidos y brindar acompañamiento en la identificación y diligenciamiento de los formatos solicitados.</t>
  </si>
  <si>
    <t>El profesional de la Oficina Asesora de Planeación realiza mesas de trabajo de manera anual con cada uno de los subdirectores para la validación y aprobación de las necesidades proyectadas por cada una de sus unidades.</t>
  </si>
  <si>
    <t>documentado</t>
  </si>
  <si>
    <t>OAP_02</t>
  </si>
  <si>
    <t xml:space="preserve">Multas, sanciones por parte de entes de control y desconfianza por parte de la ciudadanía, grupos de valor, usuarios internos y externos. </t>
  </si>
  <si>
    <t>Fallas en la verificación de la información reportada en el aplicativo (Suite Visión Empresarial) y errores en la transcripción y procesamiento de datos.</t>
  </si>
  <si>
    <t>Posibilidad de afectación económica y reputacional por multas, sanciones por parte de entes de control y desconfianza por parte de la ciudadanía, grupos de valor, usuarios internos y externos, debido a fallas en la verificación de la información reportada en el aplicativo (Suite Visión Empresarial) y errores en la transcripción y procesamiento de datos.</t>
  </si>
  <si>
    <t xml:space="preserve">El profesional de la Oficina Asesora de Planeación realiza trimestralmente la verificación de datos de los indicadores estratégicos, comparando lo reportado en el aplicativo (Suite Visión Empresarial) Vs el formato PL-OAPL-PR-09-FT-02, con el fin de cotejar la información suministrada por parte de las dependencias. </t>
  </si>
  <si>
    <t>El profesional de la Oficina Asesora de Planeación realiza mesas de trabajo de manera trimestral con subdirectores y jefes de unidad, con el fin de validar y verificar los resultados obtenidos en los indicadores y actividades estratégicas que conforman el Plan de Acción Institucional.</t>
  </si>
  <si>
    <t>OAP_03</t>
  </si>
  <si>
    <t>Pérdida de credibilidad y desconfianza por parte de la ciudadanía, grupos de valor y usuarios internos y externos.</t>
  </si>
  <si>
    <t>Posibilidad de afectación reputacional por pérdida de credibilidad y desconfianza por parte de la ciudadanía, grupos de valor y usuarios internos y externos, debido a respuestas inadecuadas o sin soportes en el Formulario Único de Avances de la Gestión - FURAG, por parte de las áreas y servicios de la entidad.</t>
  </si>
  <si>
    <t xml:space="preserve">Respuestas inadecuadas o sin soportes en el Formulario Único de Avances de la Gestión - FURAG, por parte de las áreas y servicios de la entidad.  </t>
  </si>
  <si>
    <t>El profesional de la Oficina Asesora de Planeación envía anualmente vía correo electrónico el Formulario Único de Reporte de Avances de la Gestión - Furag de la vigencia evaluada a los Jefes de Unidad, líderes de proceso y demás responsables del diligenciamiento del furag, con el fin de revisar y dar repuesta según corresponda a cada una de las diferentes políticas del Modelo Integrado de Planeación y Gestión.</t>
  </si>
  <si>
    <t>Los Jefes de Unidad, Líderes de Proceso y demás responsables del reporte del Formulario Único de Reporte de Avances de la Gestión, envían anualmente al Profesional de la Oficina Asesora de Planeación el Furag diligenciado según corresponda, junto con los soportes de respuesta de cada pregunta, con el fin de garantizar el total diligenciamiento y cumplimiento a la normatividad legal vigente aplicable a la entidad.</t>
  </si>
  <si>
    <t>El profesional de la Oficina Asesora de Planeación, diligencia anualmente la herramienta el línea del Formulario Único de Avances de la Gestión - FURAG, con el fin de dar cumplimiento a la normatividad vigente aplicable a la entidad.</t>
  </si>
  <si>
    <t>Seguimientos Trimestrales FURAG Sector Defensa</t>
  </si>
  <si>
    <t>Nicolás Corredor Ramírez</t>
  </si>
  <si>
    <t>31 de Marzo</t>
  </si>
  <si>
    <t>30 de Junio
30 de Septiembre
31 de Diciembre</t>
  </si>
  <si>
    <t>Plan de trabajo MIPG Sectorial</t>
  </si>
  <si>
    <t>OAP_04</t>
  </si>
  <si>
    <t>Gestión de Calidad</t>
  </si>
  <si>
    <t>Desarticulación de las partes interesadas en el desarrollo e implementacion del sistema de gestión basado en procesos</t>
  </si>
  <si>
    <t>No implantación de  los sistemas de gestión de calidad en la organización.
Planificación  de los procesos.</t>
  </si>
  <si>
    <t>Posibilidad de afectación económica y reputacional por desarticulación de las partes interesadas en el desarrollo e implementacion del sistema de gestión basado en procesos, debido a la no implantación de  los sistemas de gestión de calidad en la organización.
Planificación  de los procesos.</t>
  </si>
  <si>
    <t xml:space="preserve">El profesional del área de Calidad realiza mensulamente capacitaciones y socializaciones a las diferentes áreas de la entidad, con el fin de fortalecer el acompañamiento metodologíco  requerido por las áreas. </t>
  </si>
  <si>
    <t xml:space="preserve">El profesional del área de Calidad verifica cada vez que se requiera el estado de los docuemntos, nivel de implementación y las acciones de mejora generadas en el sistema de gestión y socializar los resultados en la inducción y re-inducción del personal asistencial y administrativo, con el proposito de mantener articulado el sistema de getión de calidad. </t>
  </si>
  <si>
    <t>OAP_05</t>
  </si>
  <si>
    <t>Incumplimiento normativo, multas y sanciones por parte de entes de control.</t>
  </si>
  <si>
    <t>Atenciones inseguras que generan percepción desfavorable de la entidad a los usuarios y los entes reguladores</t>
  </si>
  <si>
    <t xml:space="preserve">Posibilidad de afectación económica y reputacional por incumplimiento normativo, multas y sanciones por parte de entes de control, debido a atenciones inseguras que generan percepción desfavorable de la entidad a los usuarios y los entes reguladores.
</t>
  </si>
  <si>
    <t xml:space="preserve">El profesional del área de calidad, realiza semanalmente rondas de seguridad y aplicación de herramientas de evaluación de adherencia, con el fin de aplicar insumos metodológicos para fortalecer la cultura de seguridad en las diferentes áreas. </t>
  </si>
  <si>
    <t>El profesional del área de calidad, realiza trimestralmente capacitación en los paquetes instruccionales al personal asistencial y administrativo, con el fin de evaluar los resultados de la gestión segura en el Comité de seguridad del paciente.</t>
  </si>
  <si>
    <t>TIN_01</t>
  </si>
  <si>
    <t>Infraestructura y comunicaciones.
Gestión de Movilidad y Aplicaciones.
Mesa de Servicio de Tecnologías de la Información.</t>
  </si>
  <si>
    <t>No registro oportuno del estado de salud y la atención brindada en la historia clínica.</t>
  </si>
  <si>
    <t xml:space="preserve">Interrupción en la prestación de los servicios tecnológicos de la entidad </t>
  </si>
  <si>
    <t xml:space="preserve">
Posibilidad de afectación económica y reputacional por la no disponibilidad del registro oportuno del estado de salud y la atención brindada en la historia clínica, debido a la interrupción en la prestación de los servicios tecnológicos de la entidad.</t>
  </si>
  <si>
    <t>El lider del área de Infraestructura y Comunicaciones - INCO realiza el  monitoreo 7*24*365  a través de las herramientas automatizadas de monitoreo (Network Operations Center - NOC) con el fin de verificar  el funcionamiento y el estado general de la infraestructura de redes y comunicaciones de la entidad para tomar acciones preventivas y/o correctivas.</t>
  </si>
  <si>
    <t>El líder del área de gestión de requerimientos e incidentes - GERE coordina y lidera el comité de cambios conforme  el procedimiento (GT-UNIN-PR-01) cada vez que se requiere un cambio de configuración en la infraestructura de redes y comunicaciones; se proyecta el minutograma y las actividades relacionadas con la ejecución del cambio en la infraestructura  de redes y comunicaciones que soporta los servicios tecnologicos de la entidad, a través de los formatos establecidos. Con el fin de planear e identificar los impactos que se puedan llegar a generar durante la ejecución.</t>
  </si>
  <si>
    <t>El área de Infraestructura y Comunicaciones - INCO, al menos una vez al año realiza un mantenimiento preventivo a la infraestructura de redes y comunicaciones que soporta los servicios tecnologicos, con el fin de asegurar el funcionamiento adecuado de la misma.</t>
  </si>
  <si>
    <t>Diseñar y Documentar un proceso de Gestión de problemas de TI.</t>
  </si>
  <si>
    <t>Jefe Unidad de Informática</t>
  </si>
  <si>
    <t>Marzo de 2022</t>
  </si>
  <si>
    <t>Marzo de 2023</t>
  </si>
  <si>
    <t>El líder de la Mesa de Servicio de TI - MSTI, cada vez que se requiera realiza los mantenimientos  correctivos conforme al procedimiento (GT-GERE-PR-01) a los equipos de cómputo de los diferentes servicios asistenciales, con el fin de asegurar el funcionamiento adecuado de los mismos.</t>
  </si>
  <si>
    <t>TIN_02</t>
  </si>
  <si>
    <t>Gestión de Seguridad Informática</t>
  </si>
  <si>
    <t>Acceso a información clínica clasificada o reservada de los usuarios del subsistema de salud de las fuerzas militares</t>
  </si>
  <si>
    <t>Falta de control del ciclo de vida de las credenciales de acceso a la infraestructura tecnológica de la entidad.</t>
  </si>
  <si>
    <t xml:space="preserve">
Posibilidad de afectación reputacional y perdida de la confidencialidad por el acceso a  información clasificada o reservada de los usuarios del subsistema de salud de las fuerzas militares, debido a falta de control del ciclo de vida de las credenciales de acceso a la infraestructura tecnológica de la entidad. </t>
  </si>
  <si>
    <t xml:space="preserve">El  área de gestión de seguridad informática - GESU, mensualmente realiza campañas de sensibilización en temas de ciber seguridad. Con el fin de concientizar a los usuarios de los riesgos realcionados con el uso seguro de la infraestructura tecnológica que soporta la prestación de los servicios tecnológicos. </t>
  </si>
  <si>
    <t xml:space="preserve">El área de Gestión de Movilidad y Aplicaciones - GEAM informa mensualmente a los jefes de Undiad los usuarios activos en el sistema de Infoemación Dinámica gerencial para recibir retroalimentación de la permanencia en los cargos de los profesionales de la salud. </t>
  </si>
  <si>
    <t>El área de Mesa de Servicio de TI - MSTI, solo crea las cuentas de acceso a las personas que alleguen 100% diligenciado el formato único de solicitud de acceso a servicios informáticos (TI-GESU-PR-01-FT-01)</t>
  </si>
  <si>
    <t xml:space="preserve">La Unidad de Talento Humano, reporta vía correo electrónico las novedades de personal (retiros) a fin de que se deshabiliten los accesos a los diferentes servicios tecnológios. </t>
  </si>
  <si>
    <t>El administrador de la base de datos del área de infraestructura y comunicaciones - INCO  configura un script automático para deshabilitar usuarios que lleven más de un mes sin ingresar al sistema de información Dinamica Gerencial.</t>
  </si>
  <si>
    <t>El área de Mesa de Servicio de TI - MSTI, configura la fecha de terminación del contrato relacionada en el formato único de solicitud de acceso a servicios informáticos (TI-GESU-PR-01-FT-01). Está configuración se realiza en el directorio activo para que se bloquee de manera automática el dpia que corresponda.</t>
  </si>
  <si>
    <t>Campañas de concientización, simulacros sobre ataques cibernéticos</t>
  </si>
  <si>
    <t>Diciembre de 2022</t>
  </si>
  <si>
    <t>Tritemtral</t>
  </si>
  <si>
    <t>Implementar dentro del proceso de pago de la última cuenta, factura o liquidación el paz y salvo de la Unidad Informática</t>
  </si>
  <si>
    <t>TIN_03</t>
  </si>
  <si>
    <t>Infraestructura y comunicaciones.</t>
  </si>
  <si>
    <t>Falta de respaldo (copias de seguridad) de la información.</t>
  </si>
  <si>
    <t>No disponibilidad de la información clínica  de los usuarios del Subsistema de Salud de las Fuerzas Militares</t>
  </si>
  <si>
    <t xml:space="preserve">
Posibilidad de afectación económica por no disponibilidad de la información clínica  de los usuarios del Subsistema de Salud de las Fuerzas Militares, debido a falta de respaldo (copias de seguridad) de la información.</t>
  </si>
  <si>
    <t>El lider del área de Infraestructura y Comunicaciones - INCO realiza el  monitoreo 7*24*365  a través de las herramientas de monitoreo (NOC) con el fin de verificar  el funcionamiento y el estado general de los equipos que soportan el servicio de backup de la entidad para tomar acciones preventivas y/o correctivas.</t>
  </si>
  <si>
    <t>El administrador de la base de datos del área de infraestructura y comunicaciones verifica el log de eventos en la herramienta de backup de la entidad que indique la realizacion y terminación correcta de copias de datos. Con el fin de asegurarse de que se tiene una copia de respaldo consistente y disponible para cuando se necesite.</t>
  </si>
  <si>
    <t>Probar la consistencia y efectividad de las copias de datos</t>
  </si>
  <si>
    <t>TIN_04</t>
  </si>
  <si>
    <t>Gestión de Movilidad y Aplicaciones</t>
  </si>
  <si>
    <t>Fallas en el funcionamiento del sistema de información clínico Dinamica Gerencial Hospitlaria</t>
  </si>
  <si>
    <t>Indebido control de cambios en la implementación de nuevas versiones del aplicativo de Historias Clínicas Electrónicas.</t>
  </si>
  <si>
    <t xml:space="preserve">
Posibilidad de afectación económica y reputacional por perdida de la disponibilidad de la Historia Clínica por fallas en el funcionamiento del sistema de información clínico Dinámica Gerencial Hospitalaria por el Indebido control de cambios en la implementación de nuevas versiones del aplicativo de Historias Clínicas Electrónicas.</t>
  </si>
  <si>
    <t>Los líderes de módulos del aplicativo Dinamica Gerencial Hospitalaria cada vez que exista una versión nueva del aplicativo, revisan en el escenario de pruebas de la aplicación el funcionamiento de las opciones de los diferentes modulos en conjunto con los lideres funcionales de cada proceso antes de configurar compilacion nueva. Con el fin de validar si estas tuvieron cambios de funcionamiento y/o funcionan de manera adecuada.</t>
  </si>
  <si>
    <t>El líder del área de gestión de requerimientos e incidentes - GERE, coordina y lidera el comité de cambios conforme  el procedimiento (GT-UNIN-PR-01) cada vez que se requiere un cambio en el aplicativo Dinámica Gerencial Hospitalaria, se proyecta el minutograma y las actividades relacionadas con la ejecución del cambio, a través de los formatos establecidos. Con el fin de planear e identificar los impactos que se puedan llegar a generar durante la implementación de un cambio.</t>
  </si>
  <si>
    <t>CAU_01</t>
  </si>
  <si>
    <t>Comunicaciones y Relaciones Públicas</t>
  </si>
  <si>
    <t>Pérdida de credibilidad e impacto negativo en la imagen externa de la entidad</t>
  </si>
  <si>
    <t>Confusión y errores en los procesos en los que los usuarios externos interactúan con la entidad</t>
  </si>
  <si>
    <t>Posibilidad de afectación reputacional por pérdida de credibilidad e impacto negativo en la imagen externa de la entidad debido a confusión y errores en los procesos como consecuencia de información errada, no verás o susceptible de mala interpretación</t>
  </si>
  <si>
    <t>Cada vez que se requiera el responsable del Área de Comunicaciones y Relaciones Púlicas envía a la fuente primaria (área solicitante) el producto comunicativo para validar su veracidad y claridad, posterior a ello envia al Subdirector de Docencia e Investigación Científica para su aprobación quien de acuerdo al nivel de complejidad del mismo envía a la Dirección General para obtener un tercer aval, posterior a este proceso se realiza la publicación de la información.</t>
  </si>
  <si>
    <t>Pérdida de credibilidad e impacto negativo en la imagen interna de la entidad</t>
  </si>
  <si>
    <t>Confusión y errores en los procesos en los que los usuarios internos interactúan con la entidad</t>
  </si>
  <si>
    <t>Posibilidad de afectación reputacional por pérdida de credibilidad e impacto negativo en la imagen interna de la entidad debido a confusión y errores en los procesos como consecuencia de información errada, no verás o susceptible de mala interpretación</t>
  </si>
  <si>
    <t>CAU_02</t>
  </si>
  <si>
    <t>CAU_03</t>
  </si>
  <si>
    <t>Atención al Usuario</t>
  </si>
  <si>
    <t xml:space="preserve">Incumplimiento de los periodos de tiempo de respuesta establecidos en la ley a las PQRS y posibles tutelas </t>
  </si>
  <si>
    <t>Demoras en las proyecciones de respuesta y/o respuesta superficiales por parte de los servicios, errores en el direccionamiento interno y recepcion de peticiones incompletas o con falta de soportes para tramitarlas</t>
  </si>
  <si>
    <t>Posibilidad de afectación reputacional por incumplimiento de los periodos de tiempo de respuesta establecidos en la ley a las PQRS y posibles tutelas, debido a demoras en las proyecciones de respuesta y/o respuesta superficiales por parte de los servicios, errores en el direccionamiento interno y recepcion de peticiones incompletas o con falta de soportes para tramitarlas</t>
  </si>
  <si>
    <r>
      <t xml:space="preserve">El responsable del área de Atención al Usuario, realiza apertura en el formato ficha de seguimiento PQRSDF  </t>
    </r>
    <r>
      <rPr>
        <b/>
        <sz val="10"/>
        <color theme="1"/>
        <rFont val="Arial Narrow"/>
        <family val="2"/>
      </rPr>
      <t xml:space="preserve">Cod. CA-AUIS-PR-03-FT-02, </t>
    </r>
    <r>
      <rPr>
        <sz val="10"/>
        <color theme="1"/>
        <rFont val="Arial Narrow"/>
        <family val="2"/>
      </rPr>
      <t>y a su vez se enviarán los requeriemitnos por Control Doc a los jefes de servicio. De forma semanal esta ficha es revisada con el objetvo de generar segundos y terceros requerimientos a los servicios  para obtener respuesta y así evitar el vencimiento de los tiempos de ley.</t>
    </r>
  </si>
  <si>
    <t>El responsable del área de Atención al Usuario, realiza el proceso de inducción cada vez que se requiera al personal de agentes para el Contac Center y semestralmente se realiza capacitación de adherencia de protocolos y procedimientos de asignación de citas, con el fin de fortalecer conocimientos y capacidades de los agentes encargados de la asignación de citas.</t>
  </si>
  <si>
    <t>CAU_04</t>
  </si>
  <si>
    <t>Insatisfacción de los usuarios del subsistema de salud de las Fuerzas Militares</t>
  </si>
  <si>
    <t>Inadecuada asignación de citas en el  Contac Center</t>
  </si>
  <si>
    <t>Posibilidad de afectación reputaciónal por insatisfacción de los usuarios del subsistema de salud de las Fuerzas Militares, debido a la inadecuada asignación de citas en el  Contac Center.</t>
  </si>
  <si>
    <t>GAAF_01</t>
  </si>
  <si>
    <t>Farmacia Producción y Adecuación de Medicamentos
Farmacia Salas  de Cirugía.
Farmacia de Salas de Maternidad.
Farmacia Tecnologías en Salud
(Medicamentos, Insumos Médico Quirúrgicos
de diagnóstico y reactivos)</t>
  </si>
  <si>
    <t>Diferencias en los inventarios de medicamentos, dispositivos médicos, reactivos e insumos asociadas a pérdidas, sobrantes y faltantes.</t>
  </si>
  <si>
    <t>Fallas en los procesos (Recepción de medicamentos y control de inventarios)</t>
  </si>
  <si>
    <t>Posibilidad de afectación económica por diferencias en los inventarios de medicamentos, dispositivos médicos, reactivos e insumos asociadas a pérdidas, sobrantes y faltantes debido a posibles fallas en los procesos (Recepción de medicamentos y control de inventarios)</t>
  </si>
  <si>
    <r>
      <t xml:space="preserve">El personal designado de cada farmacia realiza la recepción técnica en el momento del ingreso de medicamentos, reactivos e insumos mediante del formato </t>
    </r>
    <r>
      <rPr>
        <b/>
        <sz val="10"/>
        <color theme="1"/>
        <rFont val="Arial Narrow"/>
        <family val="2"/>
      </rPr>
      <t>AA-UNFA-PR-15-FT-0</t>
    </r>
    <r>
      <rPr>
        <sz val="10"/>
        <color theme="1"/>
        <rFont val="Arial Narrow"/>
        <family val="2"/>
      </rPr>
      <t>1, respectivamente,</t>
    </r>
    <r>
      <rPr>
        <sz val="10"/>
        <color rgb="FFFF0000"/>
        <rFont val="Arial Narrow"/>
        <family val="2"/>
      </rPr>
      <t xml:space="preserve"> </t>
    </r>
    <r>
      <rPr>
        <sz val="10"/>
        <color theme="1"/>
        <rFont val="Arial Narrow"/>
        <family val="2"/>
      </rPr>
      <t xml:space="preserve">con el fin de verificar que las cantidades y la información registrada coincidan con lo físico. </t>
    </r>
  </si>
  <si>
    <r>
      <t xml:space="preserve">El personal desigando de cada farmacia realiza seguimiento semanal del inventario, con el fin de validar las cantidades físicas contra lo registrado en el sistema (Dinámica Gerencial Hospitalaria); dando cumplimiento al procedimiento Ajuste de Inventarios luego de un inventario físico en una farmacia Cod. </t>
    </r>
    <r>
      <rPr>
        <b/>
        <sz val="10"/>
        <color theme="1"/>
        <rFont val="Arial Narrow"/>
        <family val="2"/>
      </rPr>
      <t>FR-UNFA-PR-01.</t>
    </r>
  </si>
  <si>
    <t>El personal designado por el jefe de la Unidad de Farmacia realiza mensualmente un reporte de acceso a las áreas de Farmacia Producción y Adecuación de Medicamentos, con el fin de monitorear y controlar los ingresos del personal a las mismas.</t>
  </si>
  <si>
    <t>El personal designado de cada farmacia dispensa a áreas o servicios cada vez que lo requieran, medicamentos e insumos para consumo, los cuales son entregados y soportados por medio de un documento que describe las característcas técnicas y orden de despacho, con el fin de garantizar la trazabilidad y control de inventarios de las farmacias.</t>
  </si>
  <si>
    <t>GAAF_02</t>
  </si>
  <si>
    <t>Desactualización en los inventarios de medicamentos, dispositivos médicos, reactivos e insumos.</t>
  </si>
  <si>
    <t xml:space="preserve">Registros tardíos y/o extemporáneos de la salida de tecnologías en salud a pacientes y otras áreas de servicio. </t>
  </si>
  <si>
    <t>Posibilidad de afectación económica por desactualización en los inventarios de medicamentos, dispositivos médicos, reactivos e insumos, debido a registros tardíos y/o extemporáneos de la salida de tecnologías en salud a pacientes y otras áreas de servicio.</t>
  </si>
  <si>
    <r>
      <t xml:space="preserve">El personal desigando de la Farmacia Producción y Adecuación de Medicamentos realiza seguimiento semanal del inventario, con el fin de validar las cantidades físicas contra lo registrado en el sistema (Dinámica Gerencial Hospitalaria); dando cumplimiento al procedimiento Ajuste de Inventarios luego de un inventario físico en una farmacia Cod. </t>
    </r>
    <r>
      <rPr>
        <b/>
        <sz val="10"/>
        <color theme="1"/>
        <rFont val="Arial Narrow"/>
        <family val="2"/>
      </rPr>
      <t>FR-UNFA-PR-01.</t>
    </r>
  </si>
  <si>
    <t>El personal desigando de la Farmacia Producción y Adecuación de Medicamentos realiza mensualmente auditoria a la información digitada en el sistema de informacion DGH con el fin de detectar y corregir posibles errores humanos.</t>
  </si>
  <si>
    <t>GAAF_03</t>
  </si>
  <si>
    <t>GAAF_04</t>
  </si>
  <si>
    <t>Farmacia Producción y Adecuación de Medicamentos
Farmacia Salas  de Cirugía.
Farmacia de Salas de Maternidad.</t>
  </si>
  <si>
    <t>Retraso en el inicio o continuidad de la farmacoterapia o procedimientos de los usuarios del subsitema de las fuerzas militares.</t>
  </si>
  <si>
    <t>No disponibilidad de medicamentos en el mercado o la solicitud inoportuna de los mismos.</t>
  </si>
  <si>
    <t>Posibilidad de afectación reputacional por el retraso en el inicio o continuidad de la farmacoterapia de los usuarios del subsistema de las Fuerzas Militares, debido a la no disponibilidad de medicamentos en el mercado o la solicitud inoportuna de los mismos.</t>
  </si>
  <si>
    <t>Frente al desabastecimiento de medicamentos el operador logístico y/o el laboratorio reporta al jefe de la unidad de Farmacia, quien se encarga de informar a los médicos tratantes con el fin de buscar diferentes alternativas para darle continuidad al tratamiento del paciente.</t>
  </si>
  <si>
    <t>El responsable de cada farmacia realiza de acuerdo a la necesidad la solicitud de suministros con el fin de mantener los niveles de stock suficientes para cada farmacia. Estos soportes son enviados mensualmente al jefe de la unidad de farmacia.</t>
  </si>
  <si>
    <t>Gases Medicinales y Producción Aire Medicinal</t>
  </si>
  <si>
    <t>No disponibilidad de gases medicinales por incumplimiento del contrato que provee el insumo a la entidad.</t>
  </si>
  <si>
    <t>Retraso en el inicio o continuidad de la farmacoterapia de los usuarios del Subsitema de las Fuerzas Militares.</t>
  </si>
  <si>
    <t>Posibilidad de aefctación reputacional por retraso en el inicio o continuidad de la farmacoterapia de los usuarios del Subsitema de las Fuerzas Militares, debido a la no disponibilidad de gases medicinales por incumplimiento del contrato que provee el insumo a la entidad.</t>
  </si>
  <si>
    <t>El supervisor del contrato de gases medicinales hace seguimiento mensual del mismo, con el fin de dar cumplimiento y garantizar la disponibilidad de gases medicinales en el Hospital Militar Central.</t>
  </si>
  <si>
    <t>Farmacia Producción y Adecuación de Medicamentos
Farmacia Salas  de Cirugía.
Farmacia de Salas de Maternidad.
Farmacia Médico Quirúrgica</t>
  </si>
  <si>
    <t>GAAF_05</t>
  </si>
  <si>
    <t>Aumento del riesgo en la seguridad del paciente.</t>
  </si>
  <si>
    <t>Dispensación de medicamentos vencidos o diferentes a los prescritos</t>
  </si>
  <si>
    <t>Posibilidad de afectación reputacional por  aumento del riesgo en la seguridad del paciente debido a dispensación de medicamentos vencidos o diferentes a los prescritos.</t>
  </si>
  <si>
    <r>
      <t xml:space="preserve">El responsable de cada farmacia realiza verificación mensual de la correcta identificación </t>
    </r>
    <r>
      <rPr>
        <b/>
        <sz val="10"/>
        <color theme="1"/>
        <rFont val="Arial Narrow"/>
        <family val="2"/>
      </rPr>
      <t>LASA</t>
    </r>
    <r>
      <rPr>
        <sz val="10"/>
        <color theme="1"/>
        <rFont val="Arial Narrow"/>
        <family val="2"/>
      </rPr>
      <t xml:space="preserve"> (Look alike sound alike) y semaforización (Marcación de medicamentos próximos a vencer) para los medicamentos que así lo requieren, con el fin de realizar una dispensación segura de los mismos. (Evidencia fotográfica enviada vía correo electrónico).</t>
    </r>
  </si>
  <si>
    <t>El responsable de cada farmacia realiza de manera mensual el seguimiento a productos próximos a vencer, mediante el reporte de inventario generado en Dinámica Gerencial Hospitalaria, con el cual se gestiona el cambio con el responsable (Operador Logístico y laboratorio)</t>
  </si>
  <si>
    <t>GAAF_06</t>
  </si>
  <si>
    <t>Dispensación de gases medicinales vencidos.</t>
  </si>
  <si>
    <t>Posibilidad de afectación reputacional por  aumento del riesgo en la seguridad del paciente debido a dispensación de gases medicinales vencidos.</t>
  </si>
  <si>
    <r>
      <t xml:space="preserve">El químico farmacéutico de garantia de calidad hace seguimiento trimestral del cronograma de mantenimiento y calibración de equipo industrial Cod. </t>
    </r>
    <r>
      <rPr>
        <b/>
        <sz val="10"/>
        <color theme="1"/>
        <rFont val="Arial Narrow"/>
        <family val="2"/>
      </rPr>
      <t xml:space="preserve">GL-EQIN-PR-01-FT-02, </t>
    </r>
    <r>
      <rPr>
        <sz val="10"/>
        <color theme="1"/>
        <rFont val="Arial Narrow"/>
        <family val="2"/>
      </rPr>
      <t>de la Central de Adecuación de Medicamentos,</t>
    </r>
    <r>
      <rPr>
        <b/>
        <sz val="10"/>
        <color theme="1"/>
        <rFont val="Arial Narrow"/>
        <family val="2"/>
      </rPr>
      <t xml:space="preserve"> </t>
    </r>
    <r>
      <rPr>
        <sz val="10"/>
        <color theme="1"/>
        <rFont val="Arial Narrow"/>
        <family val="2"/>
      </rPr>
      <t xml:space="preserve">con el fin de verificar su cumplimiento. </t>
    </r>
  </si>
  <si>
    <t xml:space="preserve">El coordinador de producción realiza capacitación anual y medición de adherencia semestral en temas de operación de equipos a todo el personal involucrado con la producción de adecuación de medicamentos. </t>
  </si>
  <si>
    <t>manual</t>
  </si>
  <si>
    <t>El personal designado del área de planta de producción de aire medicinal, realiza la recepción técnica en el momento del ingreso de los gases medicinales mediante del formato AA-UNFA-PR-15-FT-03, con el fin de verificar fechas de vencimiento.</t>
  </si>
  <si>
    <t>GAAF_07</t>
  </si>
  <si>
    <t>Farmacia Producción y Adecuación de Medicamentos</t>
  </si>
  <si>
    <t>Suspención de la producción en la Central de Adecuación de Medicamentos - CAM</t>
  </si>
  <si>
    <t>Fallas en equipos críticos necesarios para la producción de adecuación de medicamentos.</t>
  </si>
  <si>
    <t>Posibilidad de afectación económica por suspensión de la producción en la Central de Adecuación de Medicamentos - CAM, debido a fallas en  equipos críticos necesarios para la producción, lo que puede llevar a generar sobrecostos por la necesidad de producción de adecuaciones de medicamentos en otra entidad.</t>
  </si>
  <si>
    <t>GAAF_08</t>
  </si>
  <si>
    <t>Aumento del riesgo en la seguridad del paciente, por liberación de un medicamento adecuado que no corresponde con lo prescrito.</t>
  </si>
  <si>
    <t>Posibilidad de afectación reputacional por aumento del riesgo en la seguridad del paciente, por liberación de un medicamento adecuado que no corresponde con lo prescrito, debido a errores del personal en la interpretación de orden médica, procesos de producción, control de calidad de productos adecuados en la Central de Adecuación de Medicamentos.</t>
  </si>
  <si>
    <t>El químico farmacéutico de control de calidad, realiza cada vez que se requiera la verificación de la información de las etiquetas de identificación de adecuaciones, con la solicitud y/o la fórmula médica para las producciones que aplique.</t>
  </si>
  <si>
    <t>El químico facmacéutico de aseguramiento de calidad, realiza seguimiento trimestral al cronograma de capacitaciones en el cual se incluyen temas de interpretación de la órden médica, procesos de producción, control de calidad de productos adecuados en la Central de Adecuación de Medicamentos.</t>
  </si>
  <si>
    <t>GAAF_09</t>
  </si>
  <si>
    <t>Farmacia Producción y Adecuación de
Medicamentos</t>
  </si>
  <si>
    <t xml:space="preserve">
Contaminacion microbilógica en el área de producción de la Central de Adecuación de Medicamentos.</t>
  </si>
  <si>
    <t>Falta de adherencia a protocolos de limpieza y desinfección de la Central de Adecuación de Medicamentos.</t>
  </si>
  <si>
    <t>Posibilidad de afectación económica y reputacional por contaminación microbiológica en el área de producción de la Central de Adecuación de Medicamentos, debido a falta de adherencia a protocolos de limpieza y desinfección de la CAM.</t>
  </si>
  <si>
    <t>Errores del personal en la interpretación de orden médica, procesos de producción, control de calidad de productos adecuados en la Central de Adecuación de Medicamentos.</t>
  </si>
  <si>
    <t xml:space="preserve">El coordinador de producción gestiona los procesos de toma de muestras para el control microbiológico que se realiza de manera mensual, con el fin de cumplir con la normatividad y llevar control microbiológico de ambientes, superficies, personal y adecuaciones. </t>
  </si>
  <si>
    <r>
      <t xml:space="preserve">El Químico Farmacéutico de aseguramiento de calidad realiza y garantiza el cumplimiento del programa anual de capacitación al personal que labora en la CAM, donde se incluye protocolo de Limpieza y desinfeccón de áreas críticas, semicríticas y no críticas (CAM) </t>
    </r>
    <r>
      <rPr>
        <b/>
        <sz val="10"/>
        <color theme="1"/>
        <rFont val="Arial Narrow"/>
        <family val="2"/>
      </rPr>
      <t>CÓDIGO: AH-CLME-PT-03</t>
    </r>
    <r>
      <rPr>
        <sz val="10"/>
        <color theme="1"/>
        <rFont val="Arial Narrow"/>
        <family val="2"/>
      </rPr>
      <t xml:space="preserve"> e Ingreso y egreso de las áreas de producción, desinfección personal y flujo de materiales CAM </t>
    </r>
    <r>
      <rPr>
        <b/>
        <sz val="10"/>
        <color theme="1"/>
        <rFont val="Arial Narrow"/>
        <family val="2"/>
      </rPr>
      <t xml:space="preserve">CÓDIGO: Cód. AA-UNFA-PT-19, </t>
    </r>
    <r>
      <rPr>
        <sz val="10"/>
        <color theme="1"/>
        <rFont val="Arial Narrow"/>
        <family val="2"/>
      </rPr>
      <t xml:space="preserve">con el fin dar cumplimiento a la normatividad y garantizar la adherencia a protocolos. </t>
    </r>
  </si>
  <si>
    <r>
      <t xml:space="preserve">El auxiliar de farmacia designado, realiza seguimiento quincenal al estado de insumos utilizados para la limpieza y verificación de puntos críticos de limpieza mediante el formato Lista de verificación y desinfección CAM </t>
    </r>
    <r>
      <rPr>
        <b/>
        <sz val="10"/>
        <color theme="1"/>
        <rFont val="Arial Narrow"/>
        <family val="2"/>
      </rPr>
      <t xml:space="preserve">CÓDIGO: AH-CLME-PT-26-FT-03. </t>
    </r>
  </si>
  <si>
    <t>GAAF_10</t>
  </si>
  <si>
    <t>Imágenes Diágnosticas
Laboratorio clínico
Patología
Banco de Sangre y Servicio de Transfusión Sanguínea</t>
  </si>
  <si>
    <t>Error en el diagnostico y tratamiento de los usuarios del subsitema de las fuerzas militares.</t>
  </si>
  <si>
    <t>No cumplimiento de protocolos, errores de interpretación, lectura, transcripción y validación de los resultados y/o estudios.</t>
  </si>
  <si>
    <t>Posibilidad de afectación reputacional por error en el diagnostico y tratamiento de los usuarios del subsitema de las fuerzas militares, debido al no cumplimiento de protocolos, errores de interpretación, lectura, transcripción y validación de los resultados y/o estudios.</t>
  </si>
  <si>
    <t>El líder de sección y/o área realiza socialización y evaluación anual de los protocolos del servicio y el líder de calidad realiza una adherencia semestral de acuerdo al cronograma de cada servicio.</t>
  </si>
  <si>
    <t>El profesional designado de la sección y/o área realiza cada vez que se requiera la revisión de los resultados históricos de los pacientes críticos en los sistemas de información.</t>
  </si>
  <si>
    <t>GAAF_11</t>
  </si>
  <si>
    <t>Pérdida de muestras sanguineas, fluidos, biopsias, especímenes, citologias.</t>
  </si>
  <si>
    <t xml:space="preserve">Incumplimiento de protocolos de toma, transporte y recepción de muestras. </t>
  </si>
  <si>
    <t>Posibilidad de afectación reputacional por pérdida de muestras sanguineas, fluidos, biopsias, especímenes, citologias, debido al incumplimiento de protocolos de toma, transporte y recepción.</t>
  </si>
  <si>
    <r>
      <t xml:space="preserve">El jefe del servicio realiza de manera semanal el seguimiento de la no pérdida de muestras en el formato Cod. </t>
    </r>
    <r>
      <rPr>
        <b/>
        <sz val="10"/>
        <color theme="1"/>
        <rFont val="Arial Narrow"/>
        <family val="2"/>
      </rPr>
      <t xml:space="preserve">AA-PATL-PR-01-FT-.01 </t>
    </r>
    <r>
      <rPr>
        <sz val="10"/>
        <color theme="1"/>
        <rFont val="Arial Narrow"/>
        <family val="2"/>
      </rPr>
      <t>(Imágenes Diágnosticas y Patología)</t>
    </r>
  </si>
  <si>
    <r>
      <t xml:space="preserve">El jefe del servicio realiza de manera semanal el seguimiento de la no pérdida de muestras en el formato Cod. </t>
    </r>
    <r>
      <rPr>
        <b/>
        <sz val="10"/>
        <color theme="1"/>
        <rFont val="Arial Narrow"/>
        <family val="2"/>
      </rPr>
      <t xml:space="preserve">AD-LABO-PT-03-FT-03. </t>
    </r>
    <r>
      <rPr>
        <sz val="10"/>
        <color theme="1"/>
        <rFont val="Arial Narrow"/>
        <family val="2"/>
      </rPr>
      <t>(Laboratorio Clínico)</t>
    </r>
  </si>
  <si>
    <t>GAAF_12</t>
  </si>
  <si>
    <t>Desabastecimiento de insumos   para la realización y procesamiento de estudios y muestras.</t>
  </si>
  <si>
    <t>Falta de planeación, aumento o disminución en la demanda de los pacientes y falta de control a las existencias de insumos.</t>
  </si>
  <si>
    <t>Posibilidad de afectación reputacional por desabastecimiento de insumos  para la realización y procesamiento de estudios y muestras, debido a falta de planeación, aumento o disminución en la demanda de los pacientes y falta de control a las existencias de insumos.</t>
  </si>
  <si>
    <t xml:space="preserve">El jefe del servicio realiza la planeación anual de los insumos, de acuerdo a las necesidades y comportamiento histórico de años anteriores mediante formato establecido por medio del Plan Anual de Adquisiciones. </t>
  </si>
  <si>
    <t xml:space="preserve">El responsable de cada área y/o sección, realiza mensualmente la solicitud de necesidad de insumos con el visto bueno del supervisor del contrato de los diferentes insumos de cuerdo a necesidad. </t>
  </si>
  <si>
    <t xml:space="preserve">El líder de calidad y/o encargado de cada servicio, realiza de manera mensual revista selectiva a los inventarios, con el fin de verificar las existencias  y que coincida lo físico con lo reportado en Dinámica Gerencial Hospitalaria. </t>
  </si>
  <si>
    <t>GAAF_13</t>
  </si>
  <si>
    <t>Imágenes Diágnosticas</t>
  </si>
  <si>
    <t>Aparición de efectos nocivos para la salud de los trabajadores expuestos a radiación ionizante.</t>
  </si>
  <si>
    <t>Falta de calibraciòn de los equipos emisores de radiación ionizante, no uso del dosimetro y de los elementos de radioprotecciòn personal y desconocimiento del estado de salud del personal ocupacionalmente expuesto</t>
  </si>
  <si>
    <t>Posibilidad de afectación reputacional por aparición de efectos nocivos para la salud de los trabajadores expuestos a radiación ionizante, debido a falta de calibraciòn de los equipos emisores de radiación ioizante, no uso del dosimetro y de los elementos de radioprotecciòn personal y desconocimiento del estado de salud del personal ocupacionamente expuesto.</t>
  </si>
  <si>
    <t>El líder del servicio garantiza la existencia del cronograma de mantenientos preventivos y correctivos, los cuales son enviados anualmente por los proveedores de los diferentes equipos emisores de radiación.</t>
  </si>
  <si>
    <t>El líder de calidad del servicio verifica de manera periodica el uso del dosimetro y los elementos de radioprotección personal del personal ocupacionalmente expuerto.</t>
  </si>
  <si>
    <t>GAAF_14</t>
  </si>
  <si>
    <t>Farmacia Tecnologías en Salud
(Medicamentos, Insumos Médico Quirúrgicos
de diagnóstico y reactivos)</t>
  </si>
  <si>
    <t>Avería de las tecnologías en salud durante el proceso de recepción técnica y almacenamiento</t>
  </si>
  <si>
    <t xml:space="preserve">Condiciones locativas y maniobra que se hace a los productos. </t>
  </si>
  <si>
    <t>Posible afectación económica por avería de las tecnologías en salud durante el proceso de recepción técnica y almacenamiento, debido a las condiciones locativas y maniobra que se hace a los productos.</t>
  </si>
  <si>
    <t>El Químico Farmacéutico de la Farmacia de Tecnologías en Salud, realiza trimestralemente la medición de adherencia al procedimiento: Recepción técnica de medicamentos, dispositivos médico quirúrgicos (DMQ), reactivos y demás insumos relacionados con el cuidado de la salud COD AA-UNFA-PR-15 mediante FT Evaluación de adherencia COD EM-CLDD-PR-01-FT-05, con el fin de mitigar las averías en productos.</t>
  </si>
  <si>
    <t>El personal desigando de la Farmacia Tecnologías en Salud realiza seguimiento mensual del inventario, con el fin de validar las características de calidad del producto; dando cumplimiento al procedimiento toma fpisica de inventarios de medicamentos y dispositivos médicos Cod. FR-UNFA-PR-22.</t>
  </si>
  <si>
    <t>AAM_01</t>
  </si>
  <si>
    <t>Urgencias</t>
  </si>
  <si>
    <t>No atención oportuna en la prestación del servicio de salud a los usuarios del sistema de salud general y a los usuarios del subsistema de las Fuerzas Militares.</t>
  </si>
  <si>
    <t>Clasificación equivocada en la atención médica inmediata (triage), falta de adherencia al procedimiento de clasificación y valoración y fallas en la clasificación por demanda de pacientes que solicitan la atención médica en el servicio de urgencias.</t>
  </si>
  <si>
    <t>Posibilidad de afectación económica y reputacional por no atención oportuna en la prestación del servicio de salud a los usuarios del sistema de salud general y a los usuarios del subsistema de las Fuerzas Militares, debido a Clasificación equivocada en la atención médica inmediata (triage), falta de adherencia al procedimiento de clasificación y valoración y fallas en la clasificación por demanda de pacientes que solicitan la atención médica en el servicio de urgencias.</t>
  </si>
  <si>
    <r>
      <t xml:space="preserve">El responsable del servicio de urgencias, verifica permanentemente el cumplimiento de Clasificación y valoración en triage </t>
    </r>
    <r>
      <rPr>
        <b/>
        <sz val="10"/>
        <color theme="1"/>
        <rFont val="Arial Narrow"/>
        <family val="2"/>
      </rPr>
      <t>Cod.</t>
    </r>
    <r>
      <rPr>
        <sz val="10"/>
        <color theme="1"/>
        <rFont val="Arial Narrow"/>
        <family val="2"/>
      </rPr>
      <t xml:space="preserve"> </t>
    </r>
    <r>
      <rPr>
        <b/>
        <sz val="10"/>
        <color theme="1"/>
        <rFont val="Arial Narrow"/>
        <family val="2"/>
      </rPr>
      <t>UR-URGN-PR-14</t>
    </r>
    <r>
      <rPr>
        <sz val="10"/>
        <color theme="1"/>
        <rFont val="Arial Narrow"/>
        <family val="2"/>
      </rPr>
      <t xml:space="preserve">, Tabla de clasificación de triage </t>
    </r>
    <r>
      <rPr>
        <b/>
        <sz val="10"/>
        <color theme="1"/>
        <rFont val="Arial Narrow"/>
        <family val="2"/>
      </rPr>
      <t>Cod.</t>
    </r>
    <r>
      <rPr>
        <sz val="10"/>
        <color theme="1"/>
        <rFont val="Arial Narrow"/>
        <family val="2"/>
      </rPr>
      <t xml:space="preserve"> </t>
    </r>
    <r>
      <rPr>
        <b/>
        <sz val="10"/>
        <color theme="1"/>
        <rFont val="Arial Narrow"/>
        <family val="2"/>
      </rPr>
      <t>UR-URGN-PR-14-FT-01</t>
    </r>
    <r>
      <rPr>
        <sz val="10"/>
        <color theme="1"/>
        <rFont val="Arial Narrow"/>
        <family val="2"/>
      </rPr>
      <t xml:space="preserve"> y Hoja de triage </t>
    </r>
    <r>
      <rPr>
        <b/>
        <sz val="10"/>
        <color theme="1"/>
        <rFont val="Arial Narrow"/>
        <family val="2"/>
      </rPr>
      <t>Cod. AM-URGN-PR-14-FT-02</t>
    </r>
    <r>
      <rPr>
        <sz val="10"/>
        <color theme="1"/>
        <rFont val="Arial Narrow"/>
        <family val="2"/>
      </rPr>
      <t xml:space="preserve">, con el fin de garantizar la atención integral, oportuna, segura y humanizada en la atención del paciente que consulta el servicio de urgencias. </t>
    </r>
  </si>
  <si>
    <r>
      <t xml:space="preserve">El responsable del servicio de urgencias, coordina según cronograma la actualización, socialización, evaluación y medición de adherencia de los documentos asociados al servicio de urgencias (Clasificación y valoración en triage Cod. </t>
    </r>
    <r>
      <rPr>
        <b/>
        <sz val="10"/>
        <color theme="1"/>
        <rFont val="Arial Narrow"/>
        <family val="2"/>
      </rPr>
      <t>UR-URGN-PR-14</t>
    </r>
    <r>
      <rPr>
        <sz val="10"/>
        <color theme="1"/>
        <rFont val="Arial Narrow"/>
        <family val="2"/>
      </rPr>
      <t xml:space="preserve">, Tabla de clasificación de triage Cod. </t>
    </r>
    <r>
      <rPr>
        <b/>
        <sz val="10"/>
        <color theme="1"/>
        <rFont val="Arial Narrow"/>
        <family val="2"/>
      </rPr>
      <t>UR-URGN-PR-14-FT-01</t>
    </r>
    <r>
      <rPr>
        <sz val="10"/>
        <color theme="1"/>
        <rFont val="Arial Narrow"/>
        <family val="2"/>
      </rPr>
      <t xml:space="preserve"> y Hoja de triage Cod. </t>
    </r>
    <r>
      <rPr>
        <b/>
        <sz val="10"/>
        <color theme="1"/>
        <rFont val="Arial Narrow"/>
        <family val="2"/>
      </rPr>
      <t>AM-URGN-PR-14-FT-02</t>
    </r>
    <r>
      <rPr>
        <sz val="10"/>
        <color theme="1"/>
        <rFont val="Arial Narrow"/>
        <family val="2"/>
      </rPr>
      <t xml:space="preserve">), con el fin de garantizar la atención integral, oportuna, segura y humanizada en la atención del paciente que consulta el servicio de urgencias. </t>
    </r>
  </si>
  <si>
    <t>AAM_02</t>
  </si>
  <si>
    <t>No cierre del ciclo de atención de los pacientes etendidos en el servicio de urgencias (asistencial y administrativo)</t>
  </si>
  <si>
    <t xml:space="preserve">Salida de pacientes sin autorización medica, ausencia de identificación de los pacientes y múltiples vías de ingreso y salidas no controladas en el servicio de urgencias. </t>
  </si>
  <si>
    <t>Posibilidad de afectación económica y reputacional por no cierre del ciclo de atención de los pacientes atendidos en el servicio de urgencias (asistencial y administrativo), debido a salida de pacientes sin autorización médica, ausencia de identificación de los pacientes y múltiples vías de ingreso y salidas no controladas en el servicio de urgencias.</t>
  </si>
  <si>
    <r>
      <t xml:space="preserve">El responsable del servicio de urgencias coordina permanente el cumplimiento del procedimiento de Admisión y egreso administrativo del paciente de urgencias, hospitalrios y ambulatorio Cod. </t>
    </r>
    <r>
      <rPr>
        <b/>
        <sz val="10"/>
        <color theme="1"/>
        <rFont val="Arial Narrow"/>
        <family val="2"/>
      </rPr>
      <t xml:space="preserve">GF-ADMI-PR-01, </t>
    </r>
    <r>
      <rPr>
        <sz val="10"/>
        <color theme="1"/>
        <rFont val="Arial Narrow"/>
        <family val="2"/>
      </rPr>
      <t>con el fin de dar cumplimiento al cierre del ciclo de atención del paciente en el servicio de urgencias.</t>
    </r>
  </si>
  <si>
    <t xml:space="preserve">El responsable del servicio de urgencias coordina cada vez que se requiera con el personal de seguridad, el cubrimiento de guardas de seguridad, cámaras y puertas electrónicas en las diferentes salidas del servicio de urgencias, con el fin de mitigar la materialización del riesgo de salida de pacientes sin autorización médica. </t>
  </si>
  <si>
    <t>AAM_03</t>
  </si>
  <si>
    <t>Insatisfacción de los usuarios del subsistema de salud de las Fuerzas Militares y otros (Soat)</t>
  </si>
  <si>
    <t>Asignación de citas con servicios que no correspondan a la orden médica y a la autorización y falta de adherencia al procedimiento de asignación de citas médicas.</t>
  </si>
  <si>
    <t>Posibilidad de afectación económica y reputacional por Insatisfacción de los usuarios del subsistema de salud de las Fuerzas Militares y otros (Soat), debido a la asignación de citas con servicios que no correspondan a la orden médica y a la autorización y falta de adherencia al procedimiento de asignación de citas médicas.</t>
  </si>
  <si>
    <t>Consulta Externa</t>
  </si>
  <si>
    <r>
      <t xml:space="preserve">El responsable del servicio de consulta externa, realiza el proceso de inducción cada vez que se requiera al personal de agentes para la central de citas y trimestralmente se realiza capacitación de adherencia de protocolos y procedimientos de asignación de citas, Asignación de citas médicas y procedimientos Cod. </t>
    </r>
    <r>
      <rPr>
        <b/>
        <sz val="10"/>
        <color theme="1"/>
        <rFont val="Arial Narrow"/>
        <family val="2"/>
      </rPr>
      <t>AM-COEX-PR-01-IN-02</t>
    </r>
    <r>
      <rPr>
        <sz val="10"/>
        <color theme="1"/>
        <rFont val="Arial Narrow"/>
        <family val="2"/>
      </rPr>
      <t>, con el fin de fortalecer conocimientos y capacidades de los agentes encargados de la asignación de citas.</t>
    </r>
  </si>
  <si>
    <t>AAM_04</t>
  </si>
  <si>
    <t>Lesión o daño en el paciente durante la prestación del servicio</t>
  </si>
  <si>
    <t>Evento adverso en la atención del paciente del servicio de consulta externa, por fallas en el manejo y adherencia a las guías, protocolos, procedimientos de gestión ambulatoria por el personal de salud en el sitio de trabajo.</t>
  </si>
  <si>
    <t>Posibilidad de afectación reputacional por lesión o daño en el paciente durante la prestación del servicio, debido a  evento adverso en la atención del paciente del servicio de consulta externa, por fallas en la manejo y adherencia a las guías, protocolos, procedimientos de gestión ambulatoria por el personal de salud en el sitio de trabajo.</t>
  </si>
  <si>
    <t xml:space="preserve">El responsable del servicio de consulta externa y de los servicios que prestan atención en esta área, deben garantizar y articular con los diferentes servicios y el responsable del área de gestión de calidad, el cumplimiento del proceso asistencial, con el fin de mitigar el riesgo de posibles eventos adversos. </t>
  </si>
  <si>
    <t>AAM_05</t>
  </si>
  <si>
    <t>Manejo de influencias en la asignación de citas médicas y falla en adherencia a los protocolos institucionales por parte de los funcionarios de asignación de citas.</t>
  </si>
  <si>
    <t>Posibilidad de afectación económica y reputacional, por multa, sanción y pérdida de confianza por parte de los usuarios del subsistema de salud de las Fuerzas Militares, debido al manejo de influencias en la asignación de citas médicas y falla en adherencia a los protocolos institucionales por parte de los funcionarios de asignación de citas.</t>
  </si>
  <si>
    <t>Multa, sanción y pérdida de confianza por parte de los usuarios del Subsistema de Salud de las Fuerzas Militares.</t>
  </si>
  <si>
    <r>
      <t xml:space="preserve">El responsable del servicio de consulta externa, verifica cada vez que se requiera el cumplimiento de los procedimientos y estándares definidos para la asignación de citas y trimestralmente capacita y retroalimenta el proceso por medio de medición de adherencia Cod. </t>
    </r>
    <r>
      <rPr>
        <b/>
        <sz val="10"/>
        <color theme="1"/>
        <rFont val="Arial Narrow"/>
        <family val="2"/>
      </rPr>
      <t xml:space="preserve">AM-COEX-PR-01-IN-02, </t>
    </r>
    <r>
      <rPr>
        <sz val="10"/>
        <color theme="1"/>
        <rFont val="Arial Narrow"/>
        <family val="2"/>
      </rPr>
      <t>dando cumpliemto al código de ética y buen gobierno de la entidad.</t>
    </r>
  </si>
  <si>
    <t>AHO_01</t>
  </si>
  <si>
    <t>Clínica Médica
(Epidemiología)</t>
  </si>
  <si>
    <t>Fallas de adherencia a la guías protocolos, procedimientos, alta rotación del personal de salud en áreas de hospitalización.</t>
  </si>
  <si>
    <t>Posibilidad de afectación reputacional por cierre de áreas, brotes o enfermedades infecciosas que puedan limitar la prestación del servicio a los usuarios del Subsistema de las Fuerzas Militares, debido a fallas de adherencia a guías, protocolos, procedimientos y a la alta rotación del personal de salud en áreas de hospitalización.</t>
  </si>
  <si>
    <t>Cierre de áreas, brotes o enfermedades infeccionsas que puedan limitar la prestación del servicio a los usuarios del Subsistema de las Fuerzas Militares</t>
  </si>
  <si>
    <t>El responsable de hospitalización junto al responsable del grupo de calidad y enfermería, realizan cada vez que se requiera la verificación del cumplimiento de guías, protocolos y procedimientos por medio de capacitaciones, inducciones y evaluaciones de adherencia.</t>
  </si>
  <si>
    <t>AHO_02</t>
  </si>
  <si>
    <t>Hospitalización</t>
  </si>
  <si>
    <t>Error en el manejo y adherencia a las guías, protocolos, procedimientos de hospitalización por el personal de salud en el sitio de trabajo.</t>
  </si>
  <si>
    <t>Posibilidad de afectación reputacional por lesión o daño en el paciente durante la prestación del servicio, debido a  errores en el manejo y adherencia a las guías, protocolos, procedimientos de hospitalización por el personal de salud en el sitio de trabajo.</t>
  </si>
  <si>
    <t>AHO_03</t>
  </si>
  <si>
    <t>Salas de Cirugía</t>
  </si>
  <si>
    <t>Falta de insumos médico quirurgicos e inadecuada programación de cirugías.</t>
  </si>
  <si>
    <t>Posibilidad de afectación económica y reputacional por no atención oportuna en la prestación del servicio de salud a los usuarios del sistema de salud general y a los usuarios del subsistema de las Fuerzas Militares, debido a falta de insumos médico quirúrgicos e inadecuada programación de cirugías.</t>
  </si>
  <si>
    <t>El jefe de la oficina de programación de cirugias verifica cada vez que se requiera la disponibilidad de insumos médico quirurgicos, con el fin de garantizar la realización de los procedimientos programados.</t>
  </si>
  <si>
    <t>El jefe de la oficina de programación de cirugías garantiza diariamente el cumplimiento de los requisitos de los pacientes para la programación de cirugia, con el fin de optimizar el uso de las salas de cirugía.</t>
  </si>
  <si>
    <t>AHO_04</t>
  </si>
  <si>
    <t>Enfermería</t>
  </si>
  <si>
    <t>Multas, sanciones, PQRSD, glosas y eventos adversos.</t>
  </si>
  <si>
    <t xml:space="preserve">Falta de adherencia a las guías, procedimientos y protocolos del servicio de enfermería. </t>
  </si>
  <si>
    <t xml:space="preserve">Posibilidad de afectación económica y reputacional por multas, sanciones, PQRSD, glosas y eventos adversos, debido a la falta de adherencia a las guías, procedimientos y protocolos del servicio de enfermería. </t>
  </si>
  <si>
    <r>
      <t xml:space="preserve">El responsable del servicio de enfermería junto al equipo de educación y supervisión de enfermería de los diferentes turnos (Mañana, tarde, noche 1 y noche 2), deben garantizar lo establecido en el cronograma de capacitación anual de enfermería, con fin de dar cumplimiento al programa de inducción, reinducción y capacitación </t>
    </r>
    <r>
      <rPr>
        <b/>
        <sz val="10"/>
        <color theme="1"/>
        <rFont val="Arial Narrow"/>
        <family val="2"/>
      </rPr>
      <t>Cod. AM-ENFE-PP-01</t>
    </r>
    <r>
      <rPr>
        <sz val="10"/>
        <color theme="1"/>
        <rFont val="Arial Narrow"/>
        <family val="2"/>
      </rPr>
      <t xml:space="preserve"> de 2018, cuyo objetivo es fortalecer las destrezas, habilidades, valores, competencias y el desarrollo integral del personal profesional y técnico del Servicio de Enfermería, para responder de manera oportuna, segura y con calidad a las necesidades presentadas en el servicio.</t>
    </r>
  </si>
  <si>
    <t xml:space="preserve">El responsable del servicio de enfermería junto al equipo de educación y supervisión de enfermería de los diferentes turnos (Mañana, tarde, noche 1 y noche 2), realizan el seguimiento mensual al cumplimiento de las guías, procedimientos, protocolos y Plan de Atención de enfermería (propios y transversales), mediante le medición de adherencia a los mismos, con el proposito de evaluar la aplicación de lasguías, procedimientos, protocolos y Plan de Atención de enfermería (propios y transversales) e identificar oportunidades de mejora en el servicio de enfermería. </t>
  </si>
  <si>
    <t>AHO_05</t>
  </si>
  <si>
    <t>Pérdida de medicamentos e insumos hospitalarios en custoria del servicio de enfermería.</t>
  </si>
  <si>
    <t>Posibilidad de afectación económica y reputacional por no atención oportuna en la prestación del servicio de salud a los usuarios del sistema de salud general y a los usuarios del subsistema de las Fuerzas Militares, debido a la pérdida de medicamentos e insumos hospitalarios en custoria del servicio de enfermería.</t>
  </si>
  <si>
    <r>
      <t>El responsable del servicio de enfermería con su equipo de trabajo, verifica trimestralmente mendiante la socialización y medición de adherencia al protocolo de administración segura de medicamentos  CÓDIGO:</t>
    </r>
    <r>
      <rPr>
        <b/>
        <sz val="10"/>
        <color theme="1"/>
        <rFont val="Arial Narrow"/>
        <family val="2"/>
      </rPr>
      <t xml:space="preserve"> PM-ENFE-PT-01, </t>
    </r>
    <r>
      <rPr>
        <sz val="10"/>
        <color theme="1"/>
        <rFont val="Arial Narrow"/>
        <family val="2"/>
      </rPr>
      <t>con el propósito de unificar los lineamientos generales para la administración de medicamentos en el paciente hospitalizado o atendido por urgencias como estrategia de seguridad del paciente durante el proceso de atención en salud con el fin de disminuir el potencial de riesgo de incidentes o eventos adversos relacionados con la administración de los mismos.</t>
    </r>
  </si>
  <si>
    <t>GCO_01</t>
  </si>
  <si>
    <t>Escuela de Auxiliares de Enfermería</t>
  </si>
  <si>
    <t>Incumplimiento en el desarrollo del programa académico de la Escuela de Auxiliares de Enfermería.</t>
  </si>
  <si>
    <t>Rotación del personal docente, mejores ofertas laborales en el mercado y modalidad  de contratación con mejores garantias para los docentes.</t>
  </si>
  <si>
    <t xml:space="preserve">Posibilidad de afectación económica y reputacional por incumplimiento en el desarrollo del programa académico de la Escuela de Auxiliares de Enfermería, debido a la rotación del personal docente por mejores ofertas laborales en el mercado y modalidad de contratación con mejores garantías para los docentes.  </t>
  </si>
  <si>
    <t>El Director de la ESAE verifica y define de manera anual las obligaciones contractuales a desarrollar por parte del personal docente, por medio de los estudios previos, con fin de validar su experiencia y continuidad laboral.</t>
  </si>
  <si>
    <t>GCO_02</t>
  </si>
  <si>
    <t>Disminución en los ingresos de la Escuela de Auxiliares de Enfermería.</t>
  </si>
  <si>
    <t>Baja captación de los aspitantes al programa académico de acuerdo a la capacidad instalada y posible deserción estudiantil.</t>
  </si>
  <si>
    <t>Posibilidad de afectación económica por disminución en los ingresos de la Escuela de Auxiliares de Enfermería, debido a la baja captación de los aspirantes al programa académico de acuerdo a la capacidad instalada y posible deserción estudiantil.</t>
  </si>
  <si>
    <t>Usuarios, productos y prácticas , organizacionales</t>
  </si>
  <si>
    <t>El Director de la ESAE realiza convocatorioas de manera trimestral a través de la divulgación del calendario académico en página web y redes sociales del HOMIL, con el fin de promover la inscripción y admisión de aspirantes.</t>
  </si>
  <si>
    <t>La coordinadora académica con colaboración docente, realiza semanalmente el seguimiento de retención, por medio de resultados académicos y ausentismo de los estudiantes. (listados de asistencias y reportes de calificaciones)</t>
  </si>
  <si>
    <t>GCO_03</t>
  </si>
  <si>
    <t>Formación en Salud</t>
  </si>
  <si>
    <t>Incumplimeinto a la normatividad y sanciones del ente regulador llevando a la cancelación  del escenario de práctica.</t>
  </si>
  <si>
    <t>Autorizar practicas formativas sin convenio docencia servicio.</t>
  </si>
  <si>
    <t>Posibilidad de afectación reputacional por incumplimiento a la normatividad y sanciones del ente regulador llevando a la cancelación del escenario de práctica, debido a autorización de prácticas formativas sin convenio docencia servicio.</t>
  </si>
  <si>
    <t>La jefe de Unidad de Formación y Docencia define trimestralmente  el seguimiento y evaluación a los convenios docencia servicio por medio de los comités Docencia servicio con las instituciones educativas, con el fin de administrar adecuadamente la ejecución de los convenios.</t>
  </si>
  <si>
    <t xml:space="preserve">La jefe de Unidad de Formación y Docencia realiza de manera semestral el control de los estudiantes por medio de la plataforma de relación docencia servicio, teniendo en cuenta los cupos aprobados a las instituciones educativas en convenio Docencia Servicio. </t>
  </si>
  <si>
    <t>GCO_04</t>
  </si>
  <si>
    <t>Investigación
Laboratorio de Innovación INNLAB</t>
  </si>
  <si>
    <t>Pérdida de beneficios obtenidos a partir del reconocimiento de la titularidad de la propiedad  intelectual.</t>
  </si>
  <si>
    <t>Falta de implementación de medidas necesarias para asegurar la titularidad patrimonial de autor y de derechos de propiedad industrial a favor del Hospital Militar Central</t>
  </si>
  <si>
    <t>Posibilidad de afectación económica y reputacional por pérdida de beneficios obtenidos a partir del reconocimiento de la titularidad de la propiedad intelectual, debido a la falta de implementación de medidas necesarias para asegurar la titularidad patrimonial de autor y de derechos de propiedad industrial a favor del Hospital Militar Central.</t>
  </si>
  <si>
    <t>La jefe de la Unidad de Investigaciones verifica semestralmente que los proyectos de investigación presentados en comité interno cuenten con un documento donde las partes involucradas en el desarrollo del proyecto firman un acuerdo en relación con los derechos de propiedad intelectual de los posibles productos derivados de la investigación. (Declaración de autoría)</t>
  </si>
  <si>
    <t>La jefe de la Unidad de Investigaciones revisa semestralmente los contratos o convenios suscritos por los representantes legales del Hospital Militar Central y las demás partes involucradas en el desarrollo de las investigaciones, en el cual se regula la titularidad y explotación de los derechos de propiedad intelectual que resulten como consecuencia del desarrollo de la respectiva investigación.</t>
  </si>
  <si>
    <t>GHU_01</t>
  </si>
  <si>
    <t>Administración de Personal.
Selección y Contratación.</t>
  </si>
  <si>
    <t>Sanciones, multas y demandas</t>
  </si>
  <si>
    <t xml:space="preserve">Incumplimiento de los requisitos legales y/o propios del empleo u objeto del contrato  en los procesos de selección y vinculación de la entidad  y/o militares en comisión.  </t>
  </si>
  <si>
    <t xml:space="preserve">Posibilidad de afectación económica y reputacional por sanciones, multas y demandas debido al incumplimiento de los requisitos legales y/o propios del empleo u objeto del contrato en los procesos de selección y vinculación de la entidad  y/o militares en comisión.  </t>
  </si>
  <si>
    <r>
      <t xml:space="preserve">Los auxiliares del Área de Administración de Personal de la Unidad de Talento Humano, verifican cada vez que se requiera la idoneidad del aspirante dando cumplimiento a lo establecido en el procedimiento integral del área de administración de personal para la selección - ingreso - permanencia y retiro de servidores públicos, Cód. </t>
    </r>
    <r>
      <rPr>
        <b/>
        <sz val="10"/>
        <color theme="1"/>
        <rFont val="Arial Narrow"/>
        <family val="2"/>
      </rPr>
      <t>GH-ADPE-PR-01</t>
    </r>
    <r>
      <rPr>
        <sz val="10"/>
        <color theme="1"/>
        <rFont val="Arial Narrow"/>
        <family val="2"/>
      </rPr>
      <t>, con el fin de dar cumplimiento a la normatividad vigente.</t>
    </r>
  </si>
  <si>
    <r>
      <t xml:space="preserve">Los auxiliares del Área de Selección y Contratación de la entidad de la Unidad de Talento Humano, verifican cada vez que se requiera la idoneidad del aspirante dando cumplimiento a lo establecido en el procedimiento Selección de contratista por prestación de servicios, Cód. </t>
    </r>
    <r>
      <rPr>
        <b/>
        <sz val="10"/>
        <color theme="1"/>
        <rFont val="Arial Narrow"/>
        <family val="2"/>
      </rPr>
      <t>GH-SECO-PR-03</t>
    </r>
    <r>
      <rPr>
        <sz val="10"/>
        <color theme="1"/>
        <rFont val="Arial Narrow"/>
        <family val="2"/>
      </rPr>
      <t xml:space="preserve"> y Contratación por prestación de servicios con personas naturales, Cod. </t>
    </r>
    <r>
      <rPr>
        <b/>
        <sz val="10"/>
        <color theme="1"/>
        <rFont val="Arial Narrow"/>
        <family val="2"/>
      </rPr>
      <t xml:space="preserve">GH-SECO-PR-01, </t>
    </r>
    <r>
      <rPr>
        <sz val="10"/>
        <color theme="1"/>
        <rFont val="Arial Narrow"/>
        <family val="2"/>
      </rPr>
      <t>con el fin de dar cumplimiento a la normatividad vigente.</t>
    </r>
  </si>
  <si>
    <r>
      <t xml:space="preserve">El responsable del área de Régimen Interno, verifica cada vez que se requiera la orden de traslado del personal Militar en comisión, con el fin de garantizar el cumplimiento de lo establecido en el procedimiento Cód </t>
    </r>
    <r>
      <rPr>
        <b/>
        <sz val="10"/>
        <color theme="1"/>
        <rFont val="Arial Narrow"/>
        <family val="2"/>
      </rPr>
      <t xml:space="preserve">GH-REIN-PR-01-FT-01 - </t>
    </r>
    <r>
      <rPr>
        <sz val="10"/>
        <color theme="1"/>
        <rFont val="Arial Narrow"/>
        <family val="2"/>
      </rPr>
      <t>LISTA  DE  VERIFICACION  CARPETA  DATOS PERSONALES.</t>
    </r>
  </si>
  <si>
    <r>
      <t xml:space="preserve">El responsable del área de régimen Interno, gestiona la custodia de las carpetas de datos personales de militares en comisión y actualiza la información cada vez que se requiera, garantizando el cumplimiento del procedimiento </t>
    </r>
    <r>
      <rPr>
        <b/>
        <sz val="10"/>
        <color theme="1"/>
        <rFont val="Arial Narrow"/>
        <family val="2"/>
      </rPr>
      <t>Cód: GH-REIN-PR-01.</t>
    </r>
  </si>
  <si>
    <t>GHU_02</t>
  </si>
  <si>
    <t>Administración de Personal.</t>
  </si>
  <si>
    <t>Sanciones , multas y demandas</t>
  </si>
  <si>
    <t>Traslado de personal sin verificar idoneidad y/o condiciones de salud para desempeñar el empleo.</t>
  </si>
  <si>
    <t>Posibilidad de afectación económica y reputacional por sanciones, multas y demandas, debido al traslado de personal sin verificar idoneidad y/o condiciones de salud para desempeñar el empleo.</t>
  </si>
  <si>
    <r>
      <t xml:space="preserve">Los auxiliares del Área de Administración de Personal de la Unidad de Talento Humano, verifican cada vez que se requiera los criterios establecidos en el instructivo Movimiento interno del personal de la planta global en sus diferentes unidades, áreas y/o servicios, cód, </t>
    </r>
    <r>
      <rPr>
        <b/>
        <sz val="10"/>
        <color theme="1"/>
        <rFont val="Arial Narrow"/>
        <family val="2"/>
      </rPr>
      <t>GH-SUAD-CP-03</t>
    </r>
    <r>
      <rPr>
        <sz val="10"/>
        <color theme="1"/>
        <rFont val="Arial Narrow"/>
        <family val="2"/>
      </rPr>
      <t xml:space="preserve">, con el fin de llevar una adecuada administración del recurso humano y salvaguardar los derechos de los servidores públicos. </t>
    </r>
  </si>
  <si>
    <t>GHU_03</t>
  </si>
  <si>
    <t>Oficina Control Interno Disciplinario</t>
  </si>
  <si>
    <t>Multas y demandas</t>
  </si>
  <si>
    <t>Ausencia de conservación de la confidencialidad del proceso disciplinarios en la etapa de instrucción.</t>
  </si>
  <si>
    <t>Posibilidad de afectación económica y reputacional por multas y demandas, debido a la ausencia de conservación de la confidencialidad del proceso disciplinarios en la etapa de instrucción.</t>
  </si>
  <si>
    <t>Los funcionarios de la Oficina de Control Disciplinario Interno, suscriben anualmente acuerdos de confidencialidad, con el fin de garantizar la reserva del proceso disciplinario en la etapa de instrucción.</t>
  </si>
  <si>
    <t>GHU_04</t>
  </si>
  <si>
    <t>Pérdida de la competencia por parte de la administración, para ejercer la acción disciplinaria por el paso del tiempo.</t>
  </si>
  <si>
    <t xml:space="preserve">Falta de diligencia para gestionar el proceso disciplinario en los términos otorgados por la ley. </t>
  </si>
  <si>
    <t xml:space="preserve">Posibilidad de afectación reputacional, por pérdida de la competencia por parte de la administración, para ejercer la acción disciplinaria por el paso del tiempo, debido a la falta de diligencia para gestionar el proceso disciplinario en los términos otorgados por la ley. </t>
  </si>
  <si>
    <t xml:space="preserve">El jefe de la Oficina de Control Disciplinario Interno, gestiona mensualmente la verificación y cumplimiento de los términos procesales con la actualización de la base de datos de los procesos disciplinarios y el requerimiento a los funcionarios instructores de los procesos disciplinarios. </t>
  </si>
  <si>
    <t>GHU_05</t>
  </si>
  <si>
    <t>Nómina y Prestaciones Sociales</t>
  </si>
  <si>
    <t>Pérdida de recursos, sanciones disciplinarias, fiscales y reclamaciones de los usuarios.</t>
  </si>
  <si>
    <t>Falta de control en las novedades de personal , fallas en el sistema de Información y falta de verificación de supervivencia del personal pensionado.</t>
  </si>
  <si>
    <t>Posibilidad de afectación económica y reputacional por pérdida de recursos, sanciones disciplinarias, fiscales y reclamaciones de los usuarios, debido a falta de control en las novedades de personal , fallas en el sistema de Información y falta de verificación de supervivencia del personal pensionado.</t>
  </si>
  <si>
    <t>El auxiliar para Apoyo de Seguridad y Defensa - Técnico de Servicios  verifica cada vez que se requiera que el ingreso de la novedad corresponda al usuario indicado y que cumpla las características propias de la novedad de conformidad con lo establecido en la normatividad legal vigente, con el fin de que lo emolumentos salarias y prestacionales sean liquidados en debida forma, posteriormemnte el Profesional de Defensa revisa   y verifica las novedades que fueron ajustadas.</t>
  </si>
  <si>
    <t>El auxiliar para Apoyo de Seguridad y Defensa - Técnico de Servicios  verifica el certificado de supervivencia y el archivo de la consulta masiva del estado de cédula del personal pensionado (Aplicativo del Ministerio de Salud - Pisis), con el propósito de efectuar el pago de la mesada pensional a quien tiene el derecho.</t>
  </si>
  <si>
    <t xml:space="preserve">El Jefe de Unidad de Seguridad y Defensa de la Unidad de Talento Humano y el Subdirector del Sector Defensa - Subdirección Administrativa, firman mensualmente la nómina para su aprobación y realizar el pago por parte de la Subdirección de Finanzas, </t>
  </si>
  <si>
    <t>GHU_06</t>
  </si>
  <si>
    <t>Capacitación y Bienestar</t>
  </si>
  <si>
    <t>Falta de fortalecimiento de  las competencias y habilidades necesarias para ejecutar los cargos y desmotivación de los colaboradores.</t>
  </si>
  <si>
    <t xml:space="preserve">Ausencia de identificación de necesidades de capacitación y/o bienestar de los diferentes servicios y áreas del Hospital y ausencia de seguimiento a las actividades de capacitación y bienestar.
</t>
  </si>
  <si>
    <t>Posibilidad de afectación económica y reputacional por falta de fortalecimiento de  las competencias y habilidades necesarias para ejecutar los cargos y desmotivación de los colaboradores, debido a ausencia de identificación de necesidades de capacitación y/o bienestar de los diferentes servicios y áreas del Hospital y ausencia de seguimiento a las actividades de capacitación y bienestar.</t>
  </si>
  <si>
    <t xml:space="preserve">El responsable del área de Capacitación y Bienestar, elabora anualmente encuesta que permita identificar las necesidades de capacitación y bienestar, garantizando un alto porcentaje de participación de los colaboradores. </t>
  </si>
  <si>
    <t>El responsable del área de Capacitación y Bienestar, realiza cada vez que se requiera las actividades necesarias para dar cumplimiento a los Planes Institucionales de Capacitación y Bienestar establecidos y debidamente aprobados.</t>
  </si>
  <si>
    <t>El responsable del área de Capacitación y Bienestar, realiza el seguimiento a la ejecución de los Planes y presenta a las Directivas de la entidad reportes trimestrales de los avances.</t>
  </si>
  <si>
    <t xml:space="preserve">El responsable del área de Capacitación y Bienestar, elabora anualemente los Planes Institucionales de Capacitación y Bienestar, con el fin de satisfacer las necesidades identificadas. </t>
  </si>
  <si>
    <t>GHU_07</t>
  </si>
  <si>
    <t>Seguridad y Salud en el Trabajo</t>
  </si>
  <si>
    <t>Interrupción  permanente y/o parcial  de la prestación de  servicios de la entidad.</t>
  </si>
  <si>
    <t>Falta de conocimiento del Plan de Gestión del Riesgo Institucional y el como actuar en caso de una emergencia (Desastres Naturales, antrópicos y sanitarios)</t>
  </si>
  <si>
    <t>Posibilidad de afectación económica y reputacional, por interrupción  permanente y/o parcial  de la prestación de  servicios de la entidad, debido a falta de conocimiento del Plan de Gestión del Riesgo Institucional y el como actuar en caso de una emergencia (Desastres Naturales, antrópicos y sanitarios).</t>
  </si>
  <si>
    <t>El responsable del área de Seguridad y Salud en el Trabajo, garantiza el cumplimiento del cronograma de capacitaciones aprobado anualmente por la Dirección de la entidad, con el fin de verificar el nivel de conocimiento frente al Plan Hospitalario de Gestión del Riesgo.</t>
  </si>
  <si>
    <t>El responsable de gestión del riesgo con supervisión del responsable del área de Seguridad y Salud en el trabajo, capacita mensualmente al personal de planta, contratistas y terceros en temas de gestión del riesgo, con el fin de verificar el nivel de conocimiento frente al Plan Hospitalario de Gestión del Riesgo y el nivel de respuesta frente a una emergencia.</t>
  </si>
  <si>
    <t>El responsable del área de Seguridad y Salud en el Trabajo, evalúa mensualmente la adherencia de las capacitaciones del Plan Hospitalario de Gestión del Riesgo,con el fin de verificar el nivel de conocimiento frente al Plan Hospitalario de Gestión del Riesgo y el nivel de respuesta frente a una emergencia.</t>
  </si>
  <si>
    <t xml:space="preserve">El responsable del área de Seguridad y Salud en el trabajo, identifica anualmente los riesgos y controles generados del análisis de vulnerabilidad que se encuentran en las diferentes áreas y servicios de la entidad, con el fin de reducir el impacto frente a la ocurrencia de una posible emergencia. </t>
  </si>
  <si>
    <t>Proyección de videos de gestión del riesgos (emergencias internas y externas) e información mediante los diferentes canales institucionales</t>
  </si>
  <si>
    <t>Gestión del Riesgo Hospitalario emergencias y desastres.</t>
  </si>
  <si>
    <t>01 de Enero de 2022</t>
  </si>
  <si>
    <t>Mensual</t>
  </si>
  <si>
    <t>Plan de trabajo con el área de comunicaciones y relaciones públicas.
Blog de gestión del Riesgo (Intranet)
Boletín Informativo Homil
Resultados de los simulacros realizados.</t>
  </si>
  <si>
    <t>1 de Enero de 2022</t>
  </si>
  <si>
    <t>GHU_08</t>
  </si>
  <si>
    <t xml:space="preserve">Existencia de Ambientes de trabajo inseguros reportados </t>
  </si>
  <si>
    <t xml:space="preserve">Falta de intervención a los controles de los riesgos ocupacionales establecidos en los ambientes de trabajo y falta de verificación de la implementación </t>
  </si>
  <si>
    <t xml:space="preserve">Posibilidad de afectación económica y reputacional por existencia de ambientes de trabajo inseguros reportados, debido a  la falta de intervención a los controles de los riesgos ocupacionales establecidos en los ambientes de trabajo y falta de verificación de la implementación, generando la posible ocurrencia de accidentes de trabajo. </t>
  </si>
  <si>
    <t xml:space="preserve">El responsable del área de Seguridad y Salud en el Trabajo establece anualmente  un Plan de acción generado a partir de la matriz de identificación del peligro y valoración del riesgo, con el fin de controlar los riesgos identificados. </t>
  </si>
  <si>
    <t xml:space="preserve">El responsable del área de Seguridad y Salud en el Trabajo realiza inspecciones programadas y no programadas de condiciones de seguridad en las áreas ,con el fin de identificar las condiciones de riesgos y generar las recomendaciones pertinentes para mitigarlos. </t>
  </si>
  <si>
    <t>El responsable del área de Seguridad y Salud en el Trabajo recepciona, tramita y hace seguimiento mensual a los reportes de condiciones inseguras,  con el objetivo de mitigar el riesgo identificado.</t>
  </si>
  <si>
    <t>Direccionamiento a las áreas responsables frente a la mitigación del riesgo presentado.
Cierre de condiciones inseguras (Capacitaciones, lecciones aprendidas)</t>
  </si>
  <si>
    <t xml:space="preserve">Listas de Capacitaciones realizadas
Envío mediante correo electrónico de lecciones aprendidas
Oficios emitidos a las áreas
</t>
  </si>
  <si>
    <t>GJU_01</t>
  </si>
  <si>
    <t>Oficina Asesora Jurídica</t>
  </si>
  <si>
    <t>Fallos judiciales en contra del Hospital Militar Central</t>
  </si>
  <si>
    <t>Contestación extemporanea en las demandas interpuestas en contra de la entidad.</t>
  </si>
  <si>
    <t>Posibilidad de afectación económica y reputacional por fallos judiciales en contra del Hospital Militar Central, debido a la contestación extemporanea en las demandas interpuestas en contra de la entidad.</t>
  </si>
  <si>
    <t>Con el fin de evitar una materialización del riesgo relacionado con la contestación extemporanea de las demandas, el Funcionario de la oficina asesora jurídica revisa diariamente el corrreo electronico y diligencia en la matriz de control de la gestión judicial, la fecha de notificación de las demandas y registra el término máximo de contestación de la demanda establecido por la OFAJ a los apoderados.</t>
  </si>
  <si>
    <t>El funcionario de la Oficina Asesora jurídica revisa los informes de los apoderados y realiza un consolidado mensual en el cual se identifican las demandas notificadas, fecha de contestación y   el cumplimiento de términos máximos de contestación de la demanda establecidos por la OFAJ a los apoderados, así como la radicación de la contestación en el Despacho Judicial correspondiente.</t>
  </si>
  <si>
    <t>GLO_01</t>
  </si>
  <si>
    <t>Equipo Biomédico</t>
  </si>
  <si>
    <t>Ausencia de mantenimientos oportunos e inadecuada manipulación de los equipos biomédicos por parte del personal asistencial.</t>
  </si>
  <si>
    <t>Posibilidad de afectación económica y reputacional, por la no prestación en la atención integral de los servicios de salud a los usuarios del subsistema de las fuerzas militares, debido a la ausencia de mantenimientos oportunos e inadecuada manipulación de los equipos biomédicos por parte del personal asistencial.</t>
  </si>
  <si>
    <t>GLO_02</t>
  </si>
  <si>
    <t>Mantenimiento, Talleres y Gestión Ambiental</t>
  </si>
  <si>
    <t>Suspensión parcial o total de áreas o servicios vitales para la atención en salud a los usuarios del subsistema de las fuerzas militares.</t>
  </si>
  <si>
    <t>Incumplimiento normativo en el lavado de tanques de agua potable y alteraciones en el análisis físico - químico y microbiológico de la calidad del agua.</t>
  </si>
  <si>
    <t>Posibilidad de afectación económica y reputacional, por suspensión parcial o total de áreas o servicios vitales para la atención en salud a los usuarios del subsistema de las fuerzas militares, debido al incumplimiento normativo en el lavado de tanques de agua potable y alteraciones en el análisis físico - químico y microbiológico de la calidad del agua.</t>
  </si>
  <si>
    <t>El líder de gestión ambiental realiza el Plan Institucional de Gestión Ambiental - PIGA para la vigencia, en el cual plasma la periodicidad del lavado de tanques de manera semestral, según resolución 738 de 2018.</t>
  </si>
  <si>
    <t xml:space="preserve">El líder de gestión ambiental solicita semestralmemente la toma de muestra de agua potable al laboratorio subcontratato por la entidad, con el fin de conocer y garantizar la calidad del agua que suministra a los cliente interno y externo. </t>
  </si>
  <si>
    <t>GLO_03</t>
  </si>
  <si>
    <t>Presencia y falta de continuidad en el proceso de control de vectores de plagas.</t>
  </si>
  <si>
    <t>Posibilidad de afectación económica y reputacional, por la suspensión parcial o total de áreas o servicios vitales para la atención en salud a los usuarios del subsistema de las fuerzas militares, debido a presencia y falta de continuidad en el proceso de control de vectores de plagas.</t>
  </si>
  <si>
    <t xml:space="preserve">El líder de gestión ambiental, verifica, supervisa y garantiza trimestralmente el control de vectores de plagas en la entidad, con el fin de dar cumplimiento normativo y sanitario en la prestación del servicio. </t>
  </si>
  <si>
    <t>GLO_04</t>
  </si>
  <si>
    <t>Sanciones y multas de los diferentes entes de control.</t>
  </si>
  <si>
    <t>Inadecuada segregación y disposición final de residuos hospitarios.</t>
  </si>
  <si>
    <t>Posibilidad de afectación económica y reputacional por sanciones y multas de los diferentes entes de control, debido a la inadecuada segregación y disposición final de residuos hospitarios.</t>
  </si>
  <si>
    <t>El líder de gestión ambiental, realiza capacitaciones mensuales al personal asistencial y administrativo, con el fin de conocer la adherencia al Plan de Gestión Integral de Residuos Hopitalarios - PGIRH.</t>
  </si>
  <si>
    <t>El líder de gestión ambiental, realiza inspecciones mensuales a los servicios asistenciales que generan residuos hospitalarios, con el fin de medir la adherencia al Plan de Gestión Integral de Residuos Hopitalarios - PGIRH.</t>
  </si>
  <si>
    <t>GLO_05</t>
  </si>
  <si>
    <t>Equipo Industrial</t>
  </si>
  <si>
    <t>Fallas en la red del suministro de gases medicinales (oxígeno, aire medicinal y vacio)</t>
  </si>
  <si>
    <t>Posibilidad de afectación económica y reputacional por la no prestación en la atención integral de los servicios de salud a los usuarios del subsistema de las fuerzas militares, debido a fallas en la red del suministro de gases medicinales (oxígeno, aire medicinal y vacío).</t>
  </si>
  <si>
    <t>El supervisor del contrato de la central de gases medicinales, manifold y cilindros de gases, revisa y gestiona de acuerdo al cronograma de mantenimientos preventivos, el mantenimiento anual de las alarmas de gases medicinales, con el fin de garantizar el correcto funcionamiento de la red de suministro de gases medicinales.</t>
  </si>
  <si>
    <t>El supervisor del contrato de la central de gases medicinales, manifold y cilindros de gases, coordina según cronograma,  la calibración de las alarmas de gases medicinales, con el fin de garantizar el correcto funcionamiento de la red del suministro de gases medicinales.</t>
  </si>
  <si>
    <t>GLO_06</t>
  </si>
  <si>
    <t xml:space="preserve">No prestación en la atención integral de los servicios de salud a los usuarios del subsistema de las fuerzas militares y daños en equipos médicos y de computo. </t>
  </si>
  <si>
    <t xml:space="preserve">Fallas en el suministro de la red eléctrica de la entidad. </t>
  </si>
  <si>
    <t xml:space="preserve">Posibilidad de afectación económica y reputacional, por la no prestación en la atención integral de los servicios de salud a los usuarios del subsistema de las fuerzas militares y daños en equipos médicos y de computo, debido a fallas en el suministro de la red eléctrica de la entidad. </t>
  </si>
  <si>
    <t>El supervisor del contrato, coordina de manera mensual con el proveedor el oportuno mantenimiento preventivo y correctivo de la planta eléctrica del edificio principal, con el fin de garantizar el suministro eléctrico a la entidad. (Reporte técnico por parte del proveedor)</t>
  </si>
  <si>
    <t>El supervisor del contrato, coordina de manera bimensual con el proveedor, el oportuno mantenimiento preventivo y correctivo de las UPS, con el fin de garantizar el continuo suministro eléctrico a las áreas críticas de la entidad. (Reporte técnico por parte del proveedor)</t>
  </si>
  <si>
    <t>GLO_07</t>
  </si>
  <si>
    <t>Deterioro en la calidad de los medicamentos que requieran de una temperatura determinada, afectactando la cadena de frio.</t>
  </si>
  <si>
    <t>Daño de los equipos industriales necesarios para este fin (Neveras, Unidad Manejadora de Aire - UMAS, ventiladores, aire acondicionado y chiller)</t>
  </si>
  <si>
    <t>Posibilidad de afectación económica y reputacional por deterioro en la calidad de los medicamentos que requieran de una temperatura determinada, afectactando la cadena de frio, debido al daño de los equipos industriales necesarios para este fin (Neveras, Unidad Manejadora de Aire - UMAS, ventiladores, aire acondicionado y chiller)</t>
  </si>
  <si>
    <t>El supervisor del contrato, gestiona según cronograma el mantenimiento preventivo de los equipos industriales (Neveras, Unidad Manejadora de Aire - UMAS, ventiladores, aire acondicionado y chiller), con el fin de garanizar el correcto funcionamiento de los mismos. (Reporte técnico de mantenimiento preventivo)</t>
  </si>
  <si>
    <t>El supervisor del contrato, gestiona cada vez que se requiera el mantenimiento correctivo de los equipos industriales (Neveras, Unidad Manejadora de Aire - UMAS, ventiladores, aire acondicionado y chiller), con el fin de garanizar el correcto funcionamiento de los mismos. (Reporte técnico de mantenimiento correctivo)</t>
  </si>
  <si>
    <t>GLO_08</t>
  </si>
  <si>
    <t>Cierre de áreas, servicios y sanciones disciplinarias.</t>
  </si>
  <si>
    <t>Pérdida de materiales y herramientas necesarias para el mantenimiento de las instalaciones de la entidad.</t>
  </si>
  <si>
    <t>Posibilidad de afectación económica y reputacional por el cierre de áreas, servicios y sanciones disciplinarias, debido a la pérdida de materiales y herramientas necesarias para el mantenimiento de las instalaciones de la entidad.</t>
  </si>
  <si>
    <t>El jefe del área de mantenimiento, talleres y gestión ambiental, gestiona semanalmente con los almaceces el suministro de materiales y herramientas necesarias para cada uno de los talleres bajo su responsabilidad, con el fin de garantizar la ejecución de los mantenimientos requeridos en la entidad.</t>
  </si>
  <si>
    <t>El responsable de los talleres, realiza revista mensual en los talleres, con el fin de validar la existencia de las herramientas y el correcto uso de los materiales y elementos destinados al mantenimiento de la entidad.</t>
  </si>
  <si>
    <t>El responsable de los talleres, verifica cada vez que se requiera mediante orden de trabajo, la asginación de materiales, herramientas y el correcto uso y disposición final de los mismos, con el fin de cumplir con los mantenimientos solicitados por las áreas o servicios de la entidad.</t>
  </si>
  <si>
    <t>GLO_09</t>
  </si>
  <si>
    <t>Hotelería</t>
  </si>
  <si>
    <t xml:space="preserve">Demandas, multas y no prestación en la atención integral de los servicios de salud a los usuarios del subsistema de las fuerzas militares y médicos residentes. </t>
  </si>
  <si>
    <t>Suministro inoportuno de alimentación de acuerdo con los requerimientos nutricionales.</t>
  </si>
  <si>
    <t>Posibilidad de afectación económica y reputacional por demandas, multas y no prestación en la atención integral de los servicios de salud a los usuarios del subsistema de las fuerzas militares y médicos residentes, debido al suministro inoportuno de alimentación de acuerdo con los requerimientos nutricionales.</t>
  </si>
  <si>
    <t xml:space="preserve">El supervisor del contrato de alimentos, verifica diariamente el cumplimiento de las dietas establecidas por nutrición clínica, con el fin de garantizar que los alimentos lleguen a los pacientes y médicos residentes en optimas condiciones de acuerdo a lo prescrito por nutrición clínica. </t>
  </si>
  <si>
    <t xml:space="preserve">La jefe del servicio de nutrición supervisa diariamente en pisos y comedores el cumplimiento de las dietas establecidas por nutrición clínica, con el fin de garantizar los tiempos oportunos de entrega y dieta correspondiente a los pacientes y médicos residentes. </t>
  </si>
  <si>
    <t>GLO_10</t>
  </si>
  <si>
    <t>Quejas, reclamos y no prestación en la atención integral de los servicios de salud a los usuarios del subsistema de las fuerzas militares.</t>
  </si>
  <si>
    <t xml:space="preserve">Incumplimiento en el suministro oportuno de ropa hospitalaria para la prestación del servicio en los diferentes procedimientos que requieren los pacientes. </t>
  </si>
  <si>
    <t xml:space="preserve">Posibilidad de afectación reputacional por quejas, reclamos y no prestación en la atención integral de los servicios de salud a los usuarios del subsistema de las fuerzas militares, debido al incumplimiento en el suministro oportuno de ropa hospitalaria para la prestación del servicio en los diferentes procedimientos que requieren los pacientes. </t>
  </si>
  <si>
    <t>El operario del área de lavanderia entrega diariamente el suministro de ropa hospitalaría al área de hotelería, mediante planillas de recolección y distribución de ropa, con el fin de dar cumplimiento al stock mínimo de ropa por servicio.</t>
  </si>
  <si>
    <t>El operario del área de hotelería entrega diariamente el suministro de ropa hospitalaría al área de enfermería, mediante planillas de recolección y distribución de ropa, con el fin de garantizar las condiciones de bienestar y confort del paciente.</t>
  </si>
  <si>
    <t>GLO_11</t>
  </si>
  <si>
    <t>Quejas, reclamos y complicaciones en la salud del paciente y usuarios.</t>
  </si>
  <si>
    <t>Incumplimiento al procedimiento de limpieza y desinfección en la entidad.</t>
  </si>
  <si>
    <t>Posibilidad de afectación reputacional por quejas, reclamos y complicaciones en la salud del paciente y usuarios, debido al incumplimiento al procedimiento de limpieza y desinfección en la entidad.</t>
  </si>
  <si>
    <t>El coordinador se aseo se encarga de supervisar diariamente mediante la planilla de control de limpieza y desinfección,  la limpieza y desinfección de las áreas de la entidad, con el fin de garantizar el una adecuada presentación y limpieza de las diferentes áreas de la entidad.</t>
  </si>
  <si>
    <t>GLO_12</t>
  </si>
  <si>
    <t>Bioestadística e Historias Clínicas</t>
  </si>
  <si>
    <t>Sanciones disciplinarias, administrativas, penales, incumplimiento normativo y pérdida del patrimonio documental.</t>
  </si>
  <si>
    <t>Inadecuada administración de los documentos por parte del personal e inadecuada adherencia al procedimienrto para el préstamo de la documentación.</t>
  </si>
  <si>
    <t>Posibilidad de afectación económica y reputacional, por sanciones disciplinarias, administrativas, penales, incumplimiento normativo y pérdida del patrimonio documental, debido a la inadecuada administración de los documentos por parte del personal e inadecuada adherencia al procedimiento para el préstamo de la documentación. (Historias Clínicas)</t>
  </si>
  <si>
    <r>
      <t xml:space="preserve">El responsable del área de Bioestadística, revisa cada vez que se requiera el cumplimiento de los requisitos establecidos en el procedimiento de Respuesta a solicitudes de fotocopias de historias clínicas y constancias, cod, </t>
    </r>
    <r>
      <rPr>
        <b/>
        <sz val="10"/>
        <color theme="1"/>
        <rFont val="Arial Narrow"/>
        <family val="2"/>
      </rPr>
      <t>GD-BAHC-PR-04</t>
    </r>
    <r>
      <rPr>
        <sz val="10"/>
        <color theme="1"/>
        <rFont val="Arial Narrow"/>
        <family val="2"/>
      </rPr>
      <t xml:space="preserve"> para la entrega de la copia de historia clínica, con el fin garantizar la autenticidad de la persona natural o jurídica que la solicita y de dar cumplimiento a lo solicitado. </t>
    </r>
  </si>
  <si>
    <t>El responsable del área de Bioestadística, realiza cada vez que se requiera a través del sistema Controldoc  un oficio remisorio para dar respuesta con el número de historia, los nombres de los pacientes y con el número de folios que contienen, el Oficio es generado para las solicitudes para entidades competentes y personas naturales que correspondan. El Área de Bioestadística, luego envía a la Oficina Aserosa Jurídica al abogado designado para revisar los documentos (Historia Clínica en CD o DVD), para que al final sea firmado y radicado por el jefe de la Oficina Asesora Jurídica. Posteriormente es enviado vía correo electrónico o por servicio de correspondencia según corresponda.</t>
  </si>
  <si>
    <t>GLO_13</t>
  </si>
  <si>
    <t>Imprenta</t>
  </si>
  <si>
    <t xml:space="preserve">Traumatismos en la atención de los pacientes por ausencia de los formatos institucionales </t>
  </si>
  <si>
    <t>Falta de insumos, materia prima y daño en equipos (Impresoras litográficas y maquinas de corte.</t>
  </si>
  <si>
    <t>Posibilidad de afectación económica y reputacional por traumatismos en la atención de los pacientes por ausencia de los formatos institucionales, debido a falta de insumos, materia prima y daño en equipos (Impresoras litográficas y maquinas de corte.</t>
  </si>
  <si>
    <t xml:space="preserve">El responsable del área de Imprenta, realiza semestralmente la solicitud de insumos y materia prima por Dinámica Gerencial Hospitalaria, con el fin de cumplir con las necesidades de los formatos y libretas solicitadas por el almacén 1. </t>
  </si>
  <si>
    <t xml:space="preserve">El responsable del área de Imprenta, solicita anualmente el mantenimiento preventivo de los equipos de impresión y corte del área de Imprenta, con el fin de evitar la falta de formatos y libretas necesarias para el óptimo funcionamiento de las áreas y servicios de la entidad. </t>
  </si>
  <si>
    <t xml:space="preserve">El responsable del área de Imprenta, solicita anualmente el mantenimiento correctivo de los equipos de impresión y corte del área de Imprenta, con el fin de evitar la falta de formatos y libretas necesarias para el óptimo funcionamiento de las áreas y servicios de la entidad. </t>
  </si>
  <si>
    <t>GLO_14</t>
  </si>
  <si>
    <t>Infraestructura</t>
  </si>
  <si>
    <t>Cierre de áreas por parte de organismos de vigilancia y control.</t>
  </si>
  <si>
    <t>Fallas en la planificación de los proyectos de infraestructura, incumplimiento contractual por parte de los proveedores o ausencia de verificación de los requisitos de habilitación.</t>
  </si>
  <si>
    <t>Posibilidad de afectación económica y reputacional por el cierre de áreas por parte de organismos de vigilancia y control, debido a fallas en la planificación de los proyectos de infraestructura, incumplimiento contractual por parte de los proveedores o ausencia de verificación de los requisitos de habilitación.</t>
  </si>
  <si>
    <t xml:space="preserve">El jefe del área de infraestructura, verifica semestralmente la estructuración de los proyectos de infraestructura, con el fin de determinar el cumplimiento de la normatividad vigente, por medio de comités realizados con el acompañamiento del área gestión de calidad. </t>
  </si>
  <si>
    <t>Cada supervisor de los conratos de obra, verifican semanalmente el estado de avance de los contratos, mediante comités de obra, con el fin de controlar la ejecución y complimiento de las obligaciones contractuales.</t>
  </si>
  <si>
    <t>GLO_15</t>
  </si>
  <si>
    <t>GLO_16</t>
  </si>
  <si>
    <t>GLO_17</t>
  </si>
  <si>
    <t>Seguridad</t>
  </si>
  <si>
    <t>Hurto de medicamentos, insumos hospitalarios y equipos médicos.</t>
  </si>
  <si>
    <t>Posibilidad de afectación económica y reputacional por No atención oportuna en la prestación del servicio de salud a los usuarios del sistema de salud general y a los usuarios del subsistema de las Fuerzas Militares, debido al hurto de medicamentos, insumos hospitalarios y equipos médicos.</t>
  </si>
  <si>
    <t xml:space="preserve">El responsable del área de Seguridad organiza y centraliza diariamente los ingresos y salidas del personal asistencial y administrativo de la entidad, con el fin de llevar un control exhaustivo de los elementos y materiales que salen del hospital, los cuales deben pasar por el escanner. </t>
  </si>
  <si>
    <t xml:space="preserve">El responsable del área de Seguridad controla el ingreso y salida de elementos diariamente por medio de los formatos institucionales definidos, con el fin evitar el hurto de equipos médicos, tecnológicos e insumos médicos. </t>
  </si>
  <si>
    <t xml:space="preserve">El responsable del área de Seguridad, monitorea todas las áreas diariamente por medio del circuito cerrado de televisión - CCTV, con el fin de verificar cualquier actividad sospechosa dentro de las instalaciones de la entidad. </t>
  </si>
  <si>
    <t>Multas y sanciones.</t>
  </si>
  <si>
    <t xml:space="preserve">Pérdida y hurto de recursos (dinero) de la caja manual (ventanilla) y para el manejo del dinero con el que se surte el cajero electrónico del parqueadero público. </t>
  </si>
  <si>
    <t xml:space="preserve">Posibilidad de afectación económica por multas y sanciones debido a la pérdida y hurto de recursos (dinero) de la caja manual (ventanilla) y para el manejo del dinero con el que se surte el cajero electrónico del parqueadero público. </t>
  </si>
  <si>
    <t xml:space="preserve">El responsable del área de Seguridad verifica en cada cierre de turno (24 horas) mediante el recibo que emite la caja manual  vs el dinero recaudado vs el recibo de consignación al área de tesoreria, con el fin de garantizar el adecuado manejo de los recursos que ingresan por el servicio de parqueo. </t>
  </si>
  <si>
    <t>El responsable del área de seguridad realiza semanalmente el cierre y suministro de dinero en efectivo al cajero electrónico del parqueadero, con el fin de recolectar las ganancias y mantener el dinero base que se requiere para su funcionamiento. El dinero restante (Ganancias) es consignado al área de tesoreria junto con el dinero producto del cierre de la caja manual.</t>
  </si>
  <si>
    <t xml:space="preserve">El soldado operador de la caja manual del parqueadero público, registra diariamente en el libro contable la cantidad de dinero que es consignada al área de Tesorería, con el fin de garantizar el cumplimiento del procedimiento de Administración de parqueaderos. </t>
  </si>
  <si>
    <t xml:space="preserve">El responsable del área de Seguridad, registra diariamente en base de datos, en la cual se relaciona el número de recibo que emite el área de tesorería, recibo de caja y recibo de ingresos y egresos, con el fin llevar trazabilidad del dinero manejado por el servicio del parqueadero. </t>
  </si>
  <si>
    <t>Transporte</t>
  </si>
  <si>
    <t>Multas, sanciones, demandas y no prestación en la atención integral de los servicios de salud a los usuarios del subsistema de las Fuerzas Militares.</t>
  </si>
  <si>
    <t>Falta de planeación en el adecuado funcionamiento y prestación del servicio de ambulancias (medicalizadas y básicas)</t>
  </si>
  <si>
    <t>Posibilidad de afectación económica y reputacional por multas, sanciones, demandas y no prestación en la atención integral de los servicios de salud a los usuarios del subsistema de las Fuerzas Militares, debido a la falta de planeación para el adecuado funcionamiento y prestación del servicio de ambulancias (medicalizadas y básicas).</t>
  </si>
  <si>
    <t>El responsable del área de transporte, planea anualmente mediante el plan anual de adquisiciones los requerimientos necesarios para el correcto funcionamiento de las ambulancias (Combustible, mantenimientos preventivos y correctivos, impuestos, revisiones tecnomecanicas y soat), con el fin de garantizar el optimo funcionamiento de los vehículos de emergencia.</t>
  </si>
  <si>
    <t>El responsable del área de transporte, junto con el responsable del área de seguridad y salud en el trabajo, capacitan  anualmente al personal de conductores que integran el parque automotor de la entidad en (maniobras defensivas, primer respondiente, atención de victimas con ácido y reanimación cardio pulmonar), con el fin de prestar servicios de calidad y altos estándares a los usuarios del subsitema de salud de las Fuermas Militares.</t>
  </si>
  <si>
    <t>GDA_01</t>
  </si>
  <si>
    <t>Gestión Contratos</t>
  </si>
  <si>
    <t xml:space="preserve">No prestación en la atención integral de los servicios de salud a los usuarios del subsistema de las fuerzas militares, multas, sanciones de entes de control y percepción negativa por parte de los usuarios internos y externos de la entidad. </t>
  </si>
  <si>
    <t>Posibilidad de afectación económica y reputacional por la no prestación integral de los servicios de salud a los usuarios del Subsistema de las Fuerzas Militares, multas, sanciones de entes de control y percepción negativa por parte de los usuarios internos y externos de la entidad, debido al incumplimiento de especificaciones técnicas del objeto contractual, celebración indebida de contratos, e incumplimiento de los procedimientos internos y demás normatividad aplicable al proceso de contratación.</t>
  </si>
  <si>
    <t xml:space="preserve">El profesional designado del Área de Gestión Contratos - GECO, realiza la publicación de los procesos cada vez que se requiera, a través de la plataforma SECOP II con el propósito de dar cumplimiento a los principios de transparencia, publicidad y efectuar una selección objetiva.  </t>
  </si>
  <si>
    <t xml:space="preserve">El profesional designado del Área de Gestión Contratos - GECO, cada vez que se realiza un proceso de contratación, se efectua la verificación y evaluación de los requisitos habilitantes técnicos, económicos y jurídicos, con el fin de seleccionar el proveedor que cumpla con las caracteristicas técnicas, económicas y jurídicas requeridas. </t>
  </si>
  <si>
    <t>El profesional designado del Área de Gestión Contratos - GECO, cada vez que se realiza la publicación del resultado del oferente adjudicado, con el fin de realizar el perfeccionamiento y legalización del contrato.</t>
  </si>
  <si>
    <t xml:space="preserve">El profesional designado como supervisor del contrato, realiza el seguimiento mensual de la ejecución del contrato, con el fin de garantizar el cumplimiento del contrato. </t>
  </si>
  <si>
    <t>GDA_02</t>
  </si>
  <si>
    <t>Almacenes Bienes Activos</t>
  </si>
  <si>
    <t>Limitación en la prestación de los servicios de salud a los usuarios del subsistema de las fuerzas militares.</t>
  </si>
  <si>
    <t xml:space="preserve">Pérdida de los bienes activos y bienes de consumo, necesarios para la ejecucioón de las actividades propias de la entidad. </t>
  </si>
  <si>
    <t xml:space="preserve">Posibilidad de afectación económica y reputacional por limitación en la prestación de los servicios de salud a los usuarios del subsistema de las fuerzas militares, debido a la pérdida de los bienes activos y bienes de consumo, necesarios para la ejecución de las actividades propias de la entidad. </t>
  </si>
  <si>
    <t>El profesional o técnico contable del área de almacenes bienes activos - ALBA, realiza cada vez que se requiera el registro de los bienes adquiridos por la entidad, diligenciando la información de cada bien en el aplicativo Dinámica Gerencial Hospitalaria, con el fin de controlar y asignar placas de identificación.</t>
  </si>
  <si>
    <t>Los supervisores de los contratos aportan al área de almacenes bienes activos - ALBA la lista de distribución cada vez que sea requerida, con el fin de realizar la asignación de los bienes a los responsables de los inventarios según corresponda.</t>
  </si>
  <si>
    <t>El responsable de activos fijos realiza la distribución de los inventarios de manera anual a los auxiliares del área de almacenes bienes activos - ALBA, quienes se encargan de verificar fisicamente los bienes en compañía de los responsables de los inventarios, realizar el levantamiento del acta y firma del inventario en el formato de Dinámica Gerencial Hospitalaria.</t>
  </si>
  <si>
    <t xml:space="preserve">El responsable del almacén de bienes de consumo No. 1, realiza en el momento que se requiera el registro en Dinámica Gerencial de acuerdo a la codificación correspondiente a los bienes de consumo, con el fin de controlar las existencias y niveles de stock en el almacén. </t>
  </si>
  <si>
    <t xml:space="preserve">El responsable designado del almacén de bienes de consumo No. 1, realiza cada vez que sea necesario, el despacho de acuerdo a la solicitud realizada por las áreas de la entidad. </t>
  </si>
  <si>
    <t>El responsable del almacén de bienes de consumo No. 1, programa de manera mensual la selectiva con el equipo de trabajo, a fin de determinar existencias físicas Vs lo reportado en  Dinámica Gerencial Hospitalaria.</t>
  </si>
  <si>
    <t>GDA_03</t>
  </si>
  <si>
    <t xml:space="preserve">Daño intencional de los bienes activos, necesarios para la ejecución de las actividades propias de la entidad. </t>
  </si>
  <si>
    <t xml:space="preserve">Posibilidad de afectación económica por limitación en la prestación de los servicios de salud a los usuarios del subsistema de las fuerzas militares, debido al daño intencional de los bienes activos, necesarios para la ejecución de las actividades propias de la entidad. </t>
  </si>
  <si>
    <t>GFI_01</t>
  </si>
  <si>
    <t>Presupuesto</t>
  </si>
  <si>
    <t>Limitación en la prestación de servicios de salud por falta de recursos.</t>
  </si>
  <si>
    <t>Fallas en la planeación y seguimiento presupuestal.</t>
  </si>
  <si>
    <t xml:space="preserve">Posibilidad de afectación económica y reputacional por limitación en la prestación de servicios de salud por falta de recursos, debido a fallas en la planeación y seguimiento presupuestal.
</t>
  </si>
  <si>
    <r>
      <t xml:space="preserve">El profesional o técnico responsable del área de presupuesto, valida anualmente el cargue inicial del presupuesto en los sistemas de información </t>
    </r>
    <r>
      <rPr>
        <i/>
        <sz val="10"/>
        <color theme="1"/>
        <rFont val="Arial Narrow"/>
        <family val="2"/>
      </rPr>
      <t>(Dinámica Gerencial Hospitalaria y SIIF Nación)</t>
    </r>
    <r>
      <rPr>
        <sz val="10"/>
        <color theme="1"/>
        <rFont val="Arial Narrow"/>
        <family val="2"/>
      </rPr>
      <t xml:space="preserve">, de acuerdo con la resolución interna de presupuesto, con el fin de identificar las apropiaciones establecidas en el decreto y ley de presupuesto y su distribución interna de acuerdo al plan de compras. </t>
    </r>
  </si>
  <si>
    <t>El profesional o técnico responsable del área de presupuesto, expide anualmente los CDP (Certificado de Disponibilidad Presupuestal) y registros de los contratos suscritos con vigencias futuras, con el fin de dar respaldo presupuestal.</t>
  </si>
  <si>
    <t>El profesional o técnico responsable del área de presupuesto, realiza de manera mensual la verificación y seguimiento de la ejecución del presupuesto en sistemas de información (Dinámica Gerencial Hospitalaria y SIIF Nación), genera y socializa informe.</t>
  </si>
  <si>
    <t>GFI_02</t>
  </si>
  <si>
    <t>Contabilidad</t>
  </si>
  <si>
    <t>Sanción y no fenecimiento de la cuenta fiscal.</t>
  </si>
  <si>
    <t>Inoportunidad o no registro de las transacciones económicas e incumplimiento a la normatividad.</t>
  </si>
  <si>
    <t>Posibilidad de afectación económica y reputacional por sanción y no fenecimiento de la cuenta fiscal, debido a inoportunidad o no registro de las transacciones económicas e incumplimiento a normatividad contable vigente.</t>
  </si>
  <si>
    <t>Los Auxiliares de Apoyo de Seguridad y Defensa o Técnicos realizan mensualmente la revisión de las transacciones de los módulos que alimentan el proceso contable, con el fin de detectar transacciones no rutinarias.</t>
  </si>
  <si>
    <t>Los Auxiliares de Apoyo de Seguridad y Defensa o Técnicos con los responsables de las áreas fuente, realizan trimestralmente la verificación, trazabailidad y coincidencia de los saldos.</t>
  </si>
  <si>
    <t xml:space="preserve">El Profesional de Defensa del Área de Contabilidad, realiza mensualmente la verificación de las cifras en el balance de pruebas, con el fin de detectar cifras y variaciones no rutinarias. </t>
  </si>
  <si>
    <t>El profesional de Defensa del Área de Contabilidad, genera cada vez que se requiera alertas por medio de correos electrónicos u oficios , con el fin de que las operaciones se realien oportumanente.</t>
  </si>
  <si>
    <t>GFI_03</t>
  </si>
  <si>
    <t>Contabilidad
(Áreas fuente de la información contable)</t>
  </si>
  <si>
    <t>Incluir u omitir datos en el sistema de información que no respondan a la realidad con respecto a la transacción realizada.</t>
  </si>
  <si>
    <t>Posibilidad de afectación económica y reputacional por sanción y no fenecimiento de la cuenta fiscal, debido a incluir u omitir datos en el sistema de información, que no respondan a la realidad con respecto a la transacción realizada.</t>
  </si>
  <si>
    <t xml:space="preserve">El Profesional de Defensa del Área de Contabilidad junto con su equipo de trabajo, realiza seguimiento mensual a niveles de cuentas contables, con el fin de detectar cifras atípicas y realizar las respectivas correcciones. </t>
  </si>
  <si>
    <t xml:space="preserve">El Profesional de Defensa del Área de Contabilidad junto con su equipo de trabajo y los responsables de las áreas fuente, realizan trimestralmente la verificación, trazabailidad y coincidencia de los saldos, con el fin de detectar cifras atípicas y realizar las respectivas correcciones. </t>
  </si>
  <si>
    <t xml:space="preserve">El profesional de Defensa del Área de Tesorería junto con su equipo de trabajo, realizan diarios de caja e informe trimestral de las partidas conciliatorias, con el fin de identificar lo que no se encuentra registrado en libros contables. </t>
  </si>
  <si>
    <t>GFI_04</t>
  </si>
  <si>
    <t>Tesorería</t>
  </si>
  <si>
    <t>Sanciones económicas y penales.</t>
  </si>
  <si>
    <t>Realizar dobles pagos frente a una misma obligación, pagos sin cumplimiento de requisitos e incumplimiento en el pago a terceros.</t>
  </si>
  <si>
    <t>Posibilidad de afectación económica, por sanciones económicas y penales, debido realizar dobles pagos frente a una misma obligación, pagos sin cumplimiento de requisitos e incumplimiento en el pago a terceros.</t>
  </si>
  <si>
    <t>Los Auxiliares del área de Tesorería, verifican diariamente los documentos soportes recibidos,  de acuerdo a la lista de chequeo y serán registrados en los sistemas de información SIIF y Dinámica Gerencial Hospitalaria.</t>
  </si>
  <si>
    <t xml:space="preserve">El Profesional de Defensa del Área de Tesorería, realiza mensualmene el cruce de ordenes de pago en SIIF y Dinámica Gerencial, con el fin de detectar diferencias. </t>
  </si>
  <si>
    <t>Los Auxiliares de Apoyo de Seguridad y Defensa del Área de Tesorería, registran diariamente en base de datos las fechas de vencimiento de acuerdo a cada contrato, el cual sirve como herramienta de programacion de pagos, con el fin de dar cumplimiento a la clausula.</t>
  </si>
  <si>
    <t>GFI_05</t>
  </si>
  <si>
    <t>Costos</t>
  </si>
  <si>
    <t>Inadecuada toma de decisiones frente al comportamiento de un centro de costo o un servicio.</t>
  </si>
  <si>
    <t>Posibilidad de afectación económica por  la inadecuada toma de decisiones frente al comportamiento de un centro de costo o un servicio, debido a incluir u omitir datos en el sistema de información que no respondan a la realidad con respecto a la transacción realizada.</t>
  </si>
  <si>
    <t>El profesional de Defensa del Área de Costos, realiza mensualmente la distribución de gastos de acuerdo a parámetros establecidos, con el fin de determinar el gasto en cada uno de los centros de costo.</t>
  </si>
  <si>
    <t xml:space="preserve">El profesional de Defensa del Área de Costos, realiza semestralmente informe por centro de costos y cruce frente al estado de resultados contables por factor de costo, con el fin de comprobar la exactitud frente al costo de ventas en los estados financieros. </t>
  </si>
  <si>
    <t>GFI_06</t>
  </si>
  <si>
    <t>Facturación</t>
  </si>
  <si>
    <t>No facturación de los servicios prestados.</t>
  </si>
  <si>
    <t xml:space="preserve">Inoportunidad o no registro de las atenciones en salud prestadas a los pacientes </t>
  </si>
  <si>
    <t>Posibilidad de afectación económica por   no facturación de los servicios prestados, debido a inoportunidad o no registro de las atenciones en salud prestadas a los pacientes.</t>
  </si>
  <si>
    <t>El auditor o revisor de cuentas médicas, audita y revisa a diario los ingresos asignados para la verificación de las atenciones Vs cargues para la generación de la factura de pacientes hospitalizados, de urgencias y cirugía.</t>
  </si>
  <si>
    <t>El analista y revisor de cuentas médicas realiza semanalmente la verificación en sistema de información (Dinámica Gerencial Hospitalaria) de los ingresos y atenciones realizadas en los servicios ambulatorios, para la generación de la factura</t>
  </si>
  <si>
    <t xml:space="preserve">EL auditor financiero, analista y revisor de cuentas médicas una vez se termina el cierre de la facturación del mes de prestación a facturar, realiza la verificación y depuración de los ingresos abiertos, para depurarlos o facturarlos según sea el caso. </t>
  </si>
  <si>
    <t>GFI_07</t>
  </si>
  <si>
    <t>Cartera</t>
  </si>
  <si>
    <t>Inoportunidad en el recaudo de las cuentas por cobrar por prestación de servicios de salud, con los diferentes pagadores del sistema general de seguridad social en salud.</t>
  </si>
  <si>
    <t>Agotamiento en el cobro persuasivo.</t>
  </si>
  <si>
    <t>Posibilidad de afectación económica por inoportunidad en el recaudo de las cuentas por cobrar por prestación de servicios de salud, con los diferentes pagadores del sistema general de seguridad social en salud, debido al agotamiento en el cobro persiasivo.</t>
  </si>
  <si>
    <t xml:space="preserve">El técnico, auxiliar de apoyo de seguridad y defensa y auditor financiero del área de cartera, verifican mensualmente la facturación generada y radicada ante el pagador correspondiente de acuerdo al aseguramiento del paciente, con el fin de hacer seguimiento a la radicación y recaudo oportuno. </t>
  </si>
  <si>
    <t xml:space="preserve">El técnico, auxiliar de apoyo de seguridad y defensa y auditor financiero del área de cartera con el auditor financiero y revisor de cuentas médicas del área de facturación, realizan mensulamnete el cruce y verificación de que las facturas generadas en el mes sean radicadas en cada empresa administradora de planes de beneficios. </t>
  </si>
  <si>
    <t>El técnico, auxiliar de apoyo de seguridad y defensa y auditor financiero del área de cartera con el responsable del módulo de cartera del área de contabilidad, realiza trimestralmente el cruce y verificación de los saldos contables, con el fin de que la información financiera sea coincidente.</t>
  </si>
  <si>
    <t>El técnico, auxiliar de apoyo de seguridad y defensa y auditor financiero del área de cartera, generan semestralmente un reporte de cartera, para posible cobro coactivo.</t>
  </si>
  <si>
    <t>El jefe de la unidad de cuentas hospitalarias y facturación, verifica, analiza y ofícia semestralmente a la Oficina Asesora Jurídica la cartera clasificada para cobro coactivo.</t>
  </si>
  <si>
    <t>GDO_01</t>
  </si>
  <si>
    <t>Registro de Correspondencia y Archivo</t>
  </si>
  <si>
    <t>Pérdida del patrimonio documental.</t>
  </si>
  <si>
    <t>Inadecuada administración de los documentos por parte del personal y/o incumplimiento de los procedimientos de la gestión documental en la entidad.</t>
  </si>
  <si>
    <t>Posibilidad de afectación reputacional por pérdida del patrimonio documental, debido a la inadecuada administración de los documentos por parte del personal y/o incumplimiento de los procedimientos de la gestión documental en la entidad.</t>
  </si>
  <si>
    <t>El auxiliar administrativo del área de Registro de Correspondencia y Archivo, atiende cada vez que se requiera la consulta de solicitud de expediente o documento conforme al procedimiento establecido CÓDIGO: GD-RECO-PR-05 con el fin de llevar un control de préstamos documentales del archivo central.</t>
  </si>
  <si>
    <t>El jefe del área de Registro de Correspondencia y Archivo, realiza capacitaciones mensualmente entorno a los procesos de la gestión (planeación, producción, gestión y trámite, organización, transferencia, disposición, preservación y valoración), con el fin de dar cumplimiento al articulo 13 y 16 de la Ley 594 de 2000</t>
  </si>
  <si>
    <t>GDO_02</t>
  </si>
  <si>
    <t>Multas y sanciones por el ente regulador</t>
  </si>
  <si>
    <t>Incumplimiento normativo, a causa de desgregación, deterioro y pérdida del patrimonio documental.</t>
  </si>
  <si>
    <t>Posibilidad de afectación reputacional por multas y sanciones por el ente regulador, debido a incumplimiento normativo, a causa de desgregación, deterioro y pérdida del patrimonio documental del archivo central de la entidad.</t>
  </si>
  <si>
    <t>El jefe del área de Registro de Correspondencia y Archivo, garantiza cuatrimestralmente el cumplimiento de la conservacion documental por medio del SIC ( Sistema Integrado de Conservación) y los programas que lo componen, con el propósito de generar los atributos tales como unidad, integridad autenticidad, inalterabilidad, originalidad, fiabilidad, accesibilidad, de toda la documentación de la entidad desde el momento de la producción, durante su período de vigencia, hasta su disposición final, de acuerdo con la valoración documental.</t>
  </si>
  <si>
    <t>GDO_03</t>
  </si>
  <si>
    <t>Demandas y tutelas por divulgación de información clasificada o reservada de los usuarios del subsistema de salud de las fuerzas militares.</t>
  </si>
  <si>
    <t>Falta en el compromiso de confidencialidad y reserva de la información por parte del personal que cusodia la información del archivo central</t>
  </si>
  <si>
    <t>Posibilidad de afectación económica y reputacional por demandas y tutelas por divulgación de información clasificada o reservada de los usuarios del subsistema de salud de las fuerzas militares, debido a falta en el compromiso de confidencialidad y reserva de la información por parte del personal que custodia la información del archivo central.</t>
  </si>
  <si>
    <t>El jefe del Área de Registro de Correspondencia y archivo garantiza que se realice una vez al año, el cronograma de transferencias documentales primarias, permitiendo controlar la documentacion que las depedencias envían a custodia al archivo central conforme al procedimiento CÓDIGO: GL-RECO-PR-03</t>
  </si>
  <si>
    <t>Cada refrente documental de las diferentes dependencias de la entidad, debe realizar el inventario documental del archivo de gestion una vez finalice su vigencia, para llevar un control de la documentación que se genera en cada una de ellas.</t>
  </si>
  <si>
    <t>Pérdida de correspondencia que ingresa y sale de la entidad.</t>
  </si>
  <si>
    <t>Incumplimiento al procedimiento establecido para el control de la correspondencia recibida y enviada, no diligenciamiento de las plantillas de control de envio de la documentación externa y fallas en la radicación a terceros.</t>
  </si>
  <si>
    <t>Posibilidad de afectación económica y reputacional por pérdida de correspondencia que ingresa y sale de la entidad, debido al incumplimiento del procedimiento establecido para el control de la correspondencia recibida y enviada, al igual que el no diligenciamiento de las plantillas de control de envío de la documentación externa y fallas en la radicación a terceros.</t>
  </si>
  <si>
    <t>GDO_04</t>
  </si>
  <si>
    <t>El auxiliar de apoyo de seguridad y defensa realiza de manera diaria el control y diligenciamiento de planillas de entrada y salida de comunicaciones externas de la entidad, por medio de base de datos conforme a los procedimientos CÓDIGO: GD-RECO-PR-01 y CÓDIGO: GD-RECO-PR-02</t>
  </si>
  <si>
    <t>El auxiliar de gestión documental se encarga de la radicacion de documentacion de los usuarios  externos por medio del sistema CONTROL DOC diariamente para continuar con la asignacion del radicado a la dependencias correspondiente.</t>
  </si>
  <si>
    <t>OCI_01</t>
  </si>
  <si>
    <t>Oficina de Control Interno</t>
  </si>
  <si>
    <t>Selección inadecuada de procesos a evaluar.</t>
  </si>
  <si>
    <t>Falta de aplicación de una herramienta de priorización de auditorías, como insumo para la elaboración del Plan Anual de Auditorias de cada vigencia.</t>
  </si>
  <si>
    <t>Posibilidad de afectación reputacional por selección inadecuada de procesos a evaluar debido a la falta de aplicación de una herramienta de priorización de auditorías, como insumo para la elaboración del Plan Anual de Auditorias de cada vigencia.</t>
  </si>
  <si>
    <t xml:space="preserve">El Jefe de la Oficina de Control Interno-OCIN, junto con los Profesionales de la OCIN, al inicio de cada vigencia, aplican herramienta de priorización de auditorías para la elaboración del Plan Anual de Auditorías de la vigencia en curso, con el fin de establecer criterios objetivos de selección de procesos objeto de auditoría. </t>
  </si>
  <si>
    <t>OCI_02</t>
  </si>
  <si>
    <t>Requerimientos de Entes de Control sin revisión por parte de la Oficina de Control Interno-OCIN en relación con los  atributos de oportunidad en la entrega, integridad y coherencia.</t>
  </si>
  <si>
    <t xml:space="preserve">La Oficina designada por la Dirección para recibir, distribuir y consolidar los requerimientos de los Entes de Control hacia las dependencias responsables de atenderlos según su competencia, no informe a la OCIN sobre los requerimientos allegados junto con la respueata consolidada.
</t>
  </si>
  <si>
    <t xml:space="preserve">
Posibilidad de afectación reputacional por requerimientos de Entes de Control sin revisión por parte de la Oficina de Control Interno-OCIN en relación con los  atributos de oportunidad en la entrega, integridad y coherencia, debido a que la Oficina designada por la Dirección para recibir, distribuir  los requerimientos de los Entes de Control hacia las dependencias responsables de atenderlos según su competencia, no informe a la OCIN sobre los requerimientos allegados junto con la respuesta consolidada.</t>
  </si>
  <si>
    <t xml:space="preserve">El Jefe de la Oficina de Control Interno-OCIN, mediante comunicación interna (correo electrónico institucional u oficio) indica cada vez que se requiera,  recomendaciones sobre respuesta a requerimientos de Entes de Control a la Oficina designada por la Dirección, para recibir, distribuir  a  las dependencias según su competencia y consolidar respuesta. </t>
  </si>
  <si>
    <t>El Jefe de la Oficina de Control Interno, junto con el profesional de la Oficina de Control Interno, verifica cada vez que se requiera, la oportunidad, integridad y coherencia de las respuesta consolidadas para atender los requerimientos de Entes de Control.</t>
  </si>
  <si>
    <t>OCI_03</t>
  </si>
  <si>
    <t>Pérdida de credibilidad y confianza en la  Oficina de Control Interno</t>
  </si>
  <si>
    <t>Inexistencia de información que sustente y respalde el hallazgo de auditoría, deficiencias e interpretación errada de los soportes o ausencia de los mismos.</t>
  </si>
  <si>
    <t>Posibilidad de afectación reputacional por pérdida de credibilidad y confianza en la Oficina de Control Interno, debido a inexistencia de información que sustente y respalde el hallazgo de auditoría, deficiencias e interpretación errada de los soportes o ausencia de los mismos.</t>
  </si>
  <si>
    <t>Los Profesionales de la Oficina de Control Interno, cada vez que se realice una auditoría, seguimiento, selectiva o informe de ley archiva papeles de trabajo, actas de reunion, informes y demás documentos que sustenten y respalden los hallazgos identificados.</t>
  </si>
  <si>
    <t>OCI_04</t>
  </si>
  <si>
    <t xml:space="preserve">
Para alterar a conveniencia propia o de terceros los resultados a cargo de la Oficina de Control Interno</t>
  </si>
  <si>
    <t xml:space="preserve">
Eliminación de hallazgos identificados en los ejecicios de seguimiento y evaluación </t>
  </si>
  <si>
    <t>Posibilidad de afectación reputacional por eliminación de hallazgos identificados en los ejecicios de seguimiento y evaluación para alterar a conveniencia propia o de terceros los resultados a cargo de la Oficina de Control Interno.</t>
  </si>
  <si>
    <t xml:space="preserve">
Los Profesionales de la Oficina de Control Interno, cada vez que se realice un informe de auditoría,diligencian el formato de Declaración de Independencia código EM-OCIN-PR-01-FT-04, con el proposito de realizar adherencia al Código de Ética para los Auditores Internos del Hospital Militar Central Cód.: EM-OCIN-PR-01-DI-01</t>
  </si>
  <si>
    <t>El Jefe de la Oficina de Control Interno, cada vez que se genera un informe o se realiza una auditoria, seguimiento o selectiva  de acuerdo con lo establecido en el Plan Anual de Auditoria de la vigencia, aprobado por el Comité  Institucional de Coordinación de Control Interno,  revisa, verifica y aprueba la información generada por el equipo auditor, los cuales deberán estar acompañados de papeles de trabajo, actas de reunión, informe preliminar e informe final.</t>
  </si>
  <si>
    <t>El jefe del área de equipo biomédico establece cronograma mensual de mantenimiento preventivo, el cual es asignado al tecnólogo biomédico encargado de cada servicio, con el fin de coordinar los mantenimientos preventivos realizado por  personal propio y por terceros.</t>
  </si>
  <si>
    <t>El jefe del área de equipo biomédico establece cronograma anual de capacitaciones, con el fin de mitigar el desconocimiento y mal uso de la tecnología, el área de equipo biomédico publicará trimestralmente capacitaciones para el personal clínico y asistencial, que permita dar la herramientas y conocimientos necesarios para el óptimo funcionamiento de la tecnología.</t>
  </si>
  <si>
    <t>MAPA DE RIEGOS INSTITUCIONAL V.2 - CONSOLIDADO.</t>
  </si>
  <si>
    <t xml:space="preserve">Establecer un marco de referencia general que involucre a todos los servidores públicos y contratistas del HOSPITAL MILITAR CENTRAL para la adecuada gestión del riesgo, por medio de la identificación de acciones de control, respuestas oportunas y estrategias institucionales frente a las diferentes situaciones que puedan afectar el cumplimiento de la misionalidad y el logro de los objetivos institucionales. </t>
  </si>
  <si>
    <t xml:space="preserve">La administración del riesgo es aplicable a todas las dependencias, procesos, proyectos y planes institucionales, con el fin de identificar, analizar, valorar, monitorear y dar tratamiento a los riesgos identificados durante el desarrollo de la gestión planificada y a todos los servidores públicos y contratistas en el ejercicio de sus funciones y obligaciones. </t>
  </si>
  <si>
    <t>X</t>
  </si>
  <si>
    <t>Incumplimiento de especificaciones técnicas del objeto contractual, celebración indebida de contratos e incumplimiento de procedimiento interno y demás normatividad aplicable al proceso de contratación.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</si>
</sst>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83" x14ac:knownFonts="1">
    <font>
      <sz val="11"/>
      <color theme="1"/>
      <name val="Calibri"/>
      <family val="2"/>
      <scheme val="minor"/>
    </font>
    <font>
      <sz val="11"/>
      <color indexed="8"/>
      <name val="Arial Narrow"/>
      <family val="2"/>
    </font>
    <font>
      <sz val="11"/>
      <name val="Arial Narrow"/>
      <family val="2"/>
    </font>
    <font>
      <b/>
      <sz val="11"/>
      <color indexed="53"/>
      <name val="Arial Narrow"/>
      <family val="2"/>
    </font>
    <font>
      <sz val="18"/>
      <name val="Arial"/>
      <family val="2"/>
    </font>
    <font>
      <sz val="24"/>
      <name val="Arial"/>
      <family val="2"/>
    </font>
    <font>
      <sz val="12"/>
      <color indexed="8"/>
      <name val="Arial Narrow"/>
      <family val="2"/>
    </font>
    <font>
      <b/>
      <sz val="12"/>
      <color indexed="8"/>
      <name val="Arial Narrow"/>
      <family val="2"/>
    </font>
    <font>
      <b/>
      <sz val="12"/>
      <color indexed="53"/>
      <name val="Arial Narrow"/>
      <family val="2"/>
    </font>
    <font>
      <b/>
      <sz val="12"/>
      <name val="Arial Narrow"/>
      <family val="2"/>
    </font>
    <font>
      <sz val="10"/>
      <name val="Arial"/>
      <family val="2"/>
    </font>
    <font>
      <sz val="12"/>
      <name val="Times New Roman"/>
      <family val="1"/>
    </font>
    <font>
      <sz val="10"/>
      <name val="Arial Narrow"/>
      <family val="2"/>
    </font>
    <font>
      <b/>
      <sz val="14"/>
      <name val="Arial Narrow"/>
      <family val="2"/>
    </font>
    <font>
      <b/>
      <u/>
      <sz val="11"/>
      <name val="Arial Narrow"/>
      <family val="2"/>
    </font>
    <font>
      <b/>
      <sz val="11"/>
      <name val="Arial Narrow"/>
      <family val="2"/>
    </font>
    <font>
      <b/>
      <sz val="10"/>
      <name val="Arial Narrow"/>
      <family val="2"/>
    </font>
    <font>
      <b/>
      <sz val="9"/>
      <name val="Arial Narrow"/>
      <family val="2"/>
    </font>
    <font>
      <sz val="9"/>
      <name val="Arial Narrow"/>
      <family val="2"/>
    </font>
    <font>
      <b/>
      <sz val="9"/>
      <color indexed="53"/>
      <name val="Arial Narrow"/>
      <family val="2"/>
    </font>
    <font>
      <b/>
      <sz val="10"/>
      <color indexed="53"/>
      <name val="Arial Narrow"/>
      <family val="2"/>
    </font>
    <font>
      <sz val="11"/>
      <color theme="1"/>
      <name val="Calibri"/>
      <family val="2"/>
      <scheme val="minor"/>
    </font>
    <font>
      <sz val="11"/>
      <color theme="0"/>
      <name val="Calibri"/>
      <family val="2"/>
      <scheme val="minor"/>
    </font>
    <font>
      <sz val="10"/>
      <color theme="1"/>
      <name val="Calibri"/>
      <family val="2"/>
      <scheme val="minor"/>
    </font>
    <font>
      <sz val="11"/>
      <color rgb="FFFF0000"/>
      <name val="Calibri"/>
      <family val="2"/>
      <scheme val="minor"/>
    </font>
    <font>
      <b/>
      <sz val="11"/>
      <color theme="1"/>
      <name val="Calibri"/>
      <family val="2"/>
      <scheme val="minor"/>
    </font>
    <font>
      <sz val="11"/>
      <color theme="1"/>
      <name val="Arial Narrow"/>
      <family val="2"/>
    </font>
    <font>
      <sz val="10"/>
      <color rgb="FF000000"/>
      <name val="Arial Narrow"/>
      <family val="2"/>
    </font>
    <font>
      <b/>
      <sz val="20"/>
      <color rgb="FF000000"/>
      <name val="Arial Narrow"/>
      <family val="2"/>
    </font>
    <font>
      <sz val="20"/>
      <color rgb="FF000000"/>
      <name val="Arial Narrow"/>
      <family val="2"/>
    </font>
    <font>
      <sz val="20"/>
      <color rgb="FFFFFFFF"/>
      <name val="Arial Narrow"/>
      <family val="2"/>
    </font>
    <font>
      <sz val="11"/>
      <name val="Calibri"/>
      <family val="2"/>
      <scheme val="minor"/>
    </font>
    <font>
      <b/>
      <sz val="11"/>
      <color theme="1"/>
      <name val="Arial Narrow"/>
      <family val="2"/>
    </font>
    <font>
      <sz val="16"/>
      <color rgb="FFFF0000"/>
      <name val="Arial Narrow"/>
      <family val="2"/>
    </font>
    <font>
      <sz val="16"/>
      <color rgb="FFFF0000"/>
      <name val="Calibri"/>
      <family val="2"/>
      <scheme val="minor"/>
    </font>
    <font>
      <sz val="16"/>
      <color rgb="FF000000"/>
      <name val="Arial Narrow"/>
      <family val="2"/>
    </font>
    <font>
      <sz val="11"/>
      <color rgb="FF030303"/>
      <name val="Arial"/>
      <family val="2"/>
    </font>
    <font>
      <b/>
      <sz val="24"/>
      <color rgb="FF000000"/>
      <name val="Arial Narrow"/>
      <family val="2"/>
    </font>
    <font>
      <sz val="26"/>
      <color rgb="FF000000"/>
      <name val="Arial Narrow"/>
      <family val="2"/>
    </font>
    <font>
      <sz val="26"/>
      <color rgb="FFFFFFFF"/>
      <name val="Arial Narrow"/>
      <family val="2"/>
    </font>
    <font>
      <b/>
      <sz val="12"/>
      <color rgb="FF000000"/>
      <name val="Calibri"/>
      <family val="2"/>
    </font>
    <font>
      <b/>
      <sz val="18"/>
      <color rgb="FF000000"/>
      <name val="Calibri"/>
      <family val="2"/>
    </font>
    <font>
      <sz val="16"/>
      <color theme="1"/>
      <name val="Calibri"/>
      <family val="2"/>
      <scheme val="minor"/>
    </font>
    <font>
      <sz val="12"/>
      <color theme="1"/>
      <name val="Calibri"/>
      <family val="2"/>
      <scheme val="minor"/>
    </font>
    <font>
      <b/>
      <sz val="12"/>
      <color rgb="FF000000"/>
      <name val="Arial Narrow"/>
      <family val="2"/>
    </font>
    <font>
      <sz val="12"/>
      <color rgb="FF000000"/>
      <name val="Arial Narrow"/>
      <family val="2"/>
    </font>
    <font>
      <b/>
      <sz val="9"/>
      <color theme="1"/>
      <name val="Arial Narrow"/>
      <family val="2"/>
    </font>
    <font>
      <b/>
      <sz val="22"/>
      <color theme="1"/>
      <name val="Arial Narrow"/>
      <family val="2"/>
    </font>
    <font>
      <b/>
      <sz val="28"/>
      <color rgb="FF000000"/>
      <name val="Calibri"/>
      <family val="2"/>
    </font>
    <font>
      <b/>
      <sz val="40"/>
      <color rgb="FF000000"/>
      <name val="Calibri"/>
      <family val="2"/>
    </font>
    <font>
      <sz val="28"/>
      <color theme="1"/>
      <name val="Calibri"/>
      <family val="2"/>
      <scheme val="minor"/>
    </font>
    <font>
      <b/>
      <sz val="36"/>
      <color rgb="FF000000"/>
      <name val="Calibri"/>
      <family val="2"/>
    </font>
    <font>
      <b/>
      <sz val="24"/>
      <color rgb="FF000000"/>
      <name val="Calibri"/>
      <family val="2"/>
    </font>
    <font>
      <b/>
      <sz val="20"/>
      <color theme="1"/>
      <name val="Calibri"/>
      <family val="2"/>
      <scheme val="minor"/>
    </font>
    <font>
      <sz val="24"/>
      <color theme="1"/>
      <name val="Arial Narrow"/>
      <family val="2"/>
    </font>
    <font>
      <sz val="18"/>
      <color theme="1"/>
      <name val="Arial Narrow"/>
      <family val="2"/>
    </font>
    <font>
      <b/>
      <sz val="18"/>
      <color theme="1"/>
      <name val="Arial Narrow"/>
      <family val="2"/>
    </font>
    <font>
      <b/>
      <sz val="26"/>
      <color theme="1"/>
      <name val="Arial Narrow"/>
      <family val="2"/>
    </font>
    <font>
      <b/>
      <sz val="14"/>
      <color rgb="FF000000"/>
      <name val="Arial Narrow"/>
      <family val="2"/>
    </font>
    <font>
      <sz val="12"/>
      <color theme="1"/>
      <name val="Arial Narrow"/>
      <family val="2"/>
    </font>
    <font>
      <sz val="14"/>
      <color theme="1"/>
      <name val="Arial Narrow"/>
      <family val="2"/>
    </font>
    <font>
      <sz val="10"/>
      <color theme="1"/>
      <name val="Arial Narrow"/>
      <family val="2"/>
    </font>
    <font>
      <b/>
      <sz val="12"/>
      <color theme="1"/>
      <name val="Arial Narrow"/>
      <family val="2"/>
    </font>
    <font>
      <u/>
      <sz val="11"/>
      <color theme="10"/>
      <name val="Calibri"/>
      <family val="2"/>
      <scheme val="minor"/>
    </font>
    <font>
      <b/>
      <sz val="18"/>
      <color rgb="FF000000"/>
      <name val="Arial Narrow"/>
      <family val="2"/>
    </font>
    <font>
      <sz val="15"/>
      <color theme="1"/>
      <name val="Arial Narrow"/>
      <family val="2"/>
    </font>
    <font>
      <b/>
      <sz val="18"/>
      <color rgb="FFFF0000"/>
      <name val="Arial Narrow"/>
      <family val="2"/>
    </font>
    <font>
      <b/>
      <sz val="18"/>
      <name val="Arial Narrow"/>
      <family val="2"/>
    </font>
    <font>
      <b/>
      <sz val="26"/>
      <color indexed="81"/>
      <name val="Tahoma"/>
      <family val="2"/>
    </font>
    <font>
      <sz val="26"/>
      <color indexed="81"/>
      <name val="Tahoma"/>
      <family val="2"/>
    </font>
    <font>
      <b/>
      <sz val="36"/>
      <color theme="1"/>
      <name val="Arial Narrow"/>
      <family val="2"/>
    </font>
    <font>
      <b/>
      <sz val="48"/>
      <color theme="1"/>
      <name val="Arial Narrow"/>
      <family val="2"/>
    </font>
    <font>
      <b/>
      <sz val="72"/>
      <color theme="1"/>
      <name val="Arial Narrow"/>
      <family val="2"/>
    </font>
    <font>
      <b/>
      <sz val="16"/>
      <color theme="1"/>
      <name val="Arial Narrow"/>
      <family val="2"/>
    </font>
    <font>
      <sz val="26"/>
      <color theme="1"/>
      <name val="Arial Narrow"/>
      <family val="2"/>
    </font>
    <font>
      <sz val="26"/>
      <color theme="1" tint="0.249977111117893"/>
      <name val="Arial Narrow"/>
      <family val="2"/>
    </font>
    <font>
      <b/>
      <i/>
      <sz val="26"/>
      <color theme="1"/>
      <name val="Arial Narrow"/>
      <family val="2"/>
    </font>
    <font>
      <b/>
      <sz val="10"/>
      <color theme="1"/>
      <name val="Arial Narrow"/>
      <family val="2"/>
    </font>
    <font>
      <sz val="10"/>
      <color rgb="FFFF0000"/>
      <name val="Arial Narrow"/>
      <family val="2"/>
    </font>
    <font>
      <i/>
      <sz val="10"/>
      <color theme="1"/>
      <name val="Arial Narrow"/>
      <family val="2"/>
    </font>
    <font>
      <sz val="10"/>
      <color theme="1"/>
      <name val="Arial Narrow"/>
    </font>
    <font>
      <b/>
      <sz val="14"/>
      <color indexed="81"/>
      <name val="Tahoma"/>
      <family val="2"/>
    </font>
    <font>
      <b/>
      <sz val="14"/>
      <color theme="1"/>
      <name val="Arial Narrow"/>
      <family val="2"/>
    </font>
  </fonts>
  <fills count="22">
    <fill>
      <patternFill patternType="none"/>
    </fill>
    <fill>
      <patternFill patternType="gray125"/>
    </fill>
    <fill>
      <patternFill patternType="solid">
        <fgColor theme="0"/>
        <bgColor indexed="64"/>
      </patternFill>
    </fill>
    <fill>
      <patternFill patternType="solid">
        <fgColor rgb="FFBFBFBF"/>
        <bgColor indexed="64"/>
      </patternFill>
    </fill>
    <fill>
      <patternFill patternType="solid">
        <fgColor rgb="FF92D050"/>
        <bgColor indexed="64"/>
      </patternFill>
    </fill>
    <fill>
      <patternFill patternType="solid">
        <fgColor rgb="FF00B050"/>
        <bgColor indexed="64"/>
      </patternFill>
    </fill>
    <fill>
      <patternFill patternType="solid">
        <fgColor rgb="FFFFFF66"/>
        <bgColor indexed="64"/>
      </patternFill>
    </fill>
    <fill>
      <patternFill patternType="solid">
        <fgColor rgb="FFFFC000"/>
        <bgColor indexed="64"/>
      </patternFill>
    </fill>
    <fill>
      <patternFill patternType="solid">
        <fgColor rgb="FFFF0000"/>
        <bgColor indexed="64"/>
      </patternFill>
    </fill>
    <fill>
      <patternFill patternType="solid">
        <fgColor rgb="FFE26B0A"/>
        <bgColor indexed="64"/>
      </patternFill>
    </fill>
    <fill>
      <patternFill patternType="solid">
        <fgColor rgb="FFC00000"/>
        <bgColor indexed="64"/>
      </patternFill>
    </fill>
    <fill>
      <patternFill patternType="solid">
        <fgColor rgb="FFFFFF00"/>
        <bgColor indexed="64"/>
      </patternFill>
    </fill>
    <fill>
      <patternFill patternType="solid">
        <fgColor theme="9" tint="0.79998168889431442"/>
        <bgColor indexed="64"/>
      </patternFill>
    </fill>
    <fill>
      <patternFill patternType="solid">
        <fgColor theme="9" tint="0.39997558519241921"/>
        <bgColor indexed="64"/>
      </patternFill>
    </fill>
    <fill>
      <patternFill patternType="solid">
        <fgColor rgb="FFD9D9D9"/>
        <bgColor indexed="64"/>
      </patternFill>
    </fill>
    <fill>
      <patternFill patternType="solid">
        <fgColor theme="6" tint="0.39997558519241921"/>
        <bgColor indexed="64"/>
      </patternFill>
    </fill>
    <fill>
      <patternFill patternType="solid">
        <fgColor theme="8" tint="0.59999389629810485"/>
        <bgColor indexed="64"/>
      </patternFill>
    </fill>
    <fill>
      <patternFill patternType="solid">
        <fgColor theme="4" tint="0.59999389629810485"/>
        <bgColor indexed="64"/>
      </patternFill>
    </fill>
    <fill>
      <patternFill patternType="solid">
        <fgColor theme="6" tint="0.59999389629810485"/>
        <bgColor indexed="64"/>
      </patternFill>
    </fill>
    <fill>
      <patternFill patternType="solid">
        <fgColor theme="9" tint="0.59999389629810485"/>
        <bgColor indexed="64"/>
      </patternFill>
    </fill>
    <fill>
      <patternFill patternType="solid">
        <fgColor theme="0" tint="-4.9989318521683403E-2"/>
        <bgColor indexed="64"/>
      </patternFill>
    </fill>
    <fill>
      <patternFill patternType="solid">
        <fgColor theme="5" tint="0.39997558519241921"/>
        <bgColor indexed="64"/>
      </patternFill>
    </fill>
  </fills>
  <borders count="102">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hair">
        <color indexed="64"/>
      </left>
      <right/>
      <top style="hair">
        <color indexed="64"/>
      </top>
      <bottom style="hair">
        <color indexed="64"/>
      </bottom>
      <diagonal/>
    </border>
    <border>
      <left/>
      <right style="double">
        <color indexed="64"/>
      </right>
      <top style="hair">
        <color indexed="64"/>
      </top>
      <bottom style="hair">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double">
        <color indexed="64"/>
      </left>
      <right/>
      <top style="double">
        <color indexed="64"/>
      </top>
      <bottom/>
      <diagonal/>
    </border>
    <border>
      <left/>
      <right style="double">
        <color indexed="64"/>
      </right>
      <top style="double">
        <color indexed="64"/>
      </top>
      <bottom style="thin">
        <color indexed="64"/>
      </bottom>
      <diagonal/>
    </border>
    <border>
      <left style="double">
        <color indexed="64"/>
      </left>
      <right/>
      <top style="hair">
        <color indexed="64"/>
      </top>
      <bottom style="hair">
        <color indexed="64"/>
      </bottom>
      <diagonal/>
    </border>
    <border>
      <left/>
      <right style="hair">
        <color indexed="64"/>
      </right>
      <top style="hair">
        <color indexed="64"/>
      </top>
      <bottom style="hair">
        <color indexed="64"/>
      </bottom>
      <diagonal/>
    </border>
    <border>
      <left style="double">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top style="thin">
        <color indexed="64"/>
      </top>
      <bottom style="hair">
        <color indexed="64"/>
      </bottom>
      <diagonal/>
    </border>
    <border>
      <left/>
      <right style="double">
        <color indexed="64"/>
      </right>
      <top style="thin">
        <color indexed="64"/>
      </top>
      <bottom style="hair">
        <color indexed="64"/>
      </bottom>
      <diagonal/>
    </border>
    <border>
      <left style="double">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double">
        <color indexed="64"/>
      </left>
      <right/>
      <top style="hair">
        <color indexed="64"/>
      </top>
      <bottom style="double">
        <color indexed="64"/>
      </bottom>
      <diagonal/>
    </border>
    <border>
      <left/>
      <right style="hair">
        <color indexed="64"/>
      </right>
      <top style="hair">
        <color indexed="64"/>
      </top>
      <bottom style="double">
        <color indexed="64"/>
      </bottom>
      <diagonal/>
    </border>
    <border>
      <left style="hair">
        <color indexed="64"/>
      </left>
      <right/>
      <top style="hair">
        <color indexed="64"/>
      </top>
      <bottom style="double">
        <color indexed="64"/>
      </bottom>
      <diagonal/>
    </border>
    <border>
      <left/>
      <right style="double">
        <color indexed="64"/>
      </right>
      <top style="hair">
        <color indexed="64"/>
      </top>
      <bottom style="double">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dashed">
        <color indexed="64"/>
      </left>
      <right style="dashed">
        <color indexed="64"/>
      </right>
      <top style="dashed">
        <color indexed="64"/>
      </top>
      <bottom style="dashed">
        <color indexed="64"/>
      </bottom>
      <diagonal/>
    </border>
    <border>
      <left style="dashed">
        <color indexed="64"/>
      </left>
      <right style="dashed">
        <color indexed="64"/>
      </right>
      <top/>
      <bottom style="dashed">
        <color indexed="64"/>
      </bottom>
      <diagonal/>
    </border>
    <border>
      <left style="dashed">
        <color indexed="64"/>
      </left>
      <right/>
      <top style="dashed">
        <color indexed="64"/>
      </top>
      <bottom style="dashed">
        <color indexed="64"/>
      </bottom>
      <diagonal/>
    </border>
    <border>
      <left/>
      <right/>
      <top style="dashed">
        <color indexed="64"/>
      </top>
      <bottom style="dashed">
        <color indexed="64"/>
      </bottom>
      <diagonal/>
    </border>
    <border>
      <left/>
      <right style="dashed">
        <color indexed="64"/>
      </right>
      <top style="dashed">
        <color indexed="64"/>
      </top>
      <bottom style="dashed">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dashed">
        <color indexed="64"/>
      </left>
      <right style="dashed">
        <color indexed="64"/>
      </right>
      <top style="dashed">
        <color indexed="64"/>
      </top>
      <bottom/>
      <diagonal/>
    </border>
    <border>
      <left style="dashed">
        <color indexed="64"/>
      </left>
      <right style="dashed">
        <color indexed="64"/>
      </right>
      <top/>
      <bottom/>
      <diagonal/>
    </border>
    <border>
      <left style="dotted">
        <color rgb="FFF79646"/>
      </left>
      <right style="dotted">
        <color rgb="FFF79646"/>
      </right>
      <top style="dotted">
        <color rgb="FFF79646"/>
      </top>
      <bottom style="dotted">
        <color rgb="FFF79646"/>
      </bottom>
      <diagonal/>
    </border>
    <border>
      <left style="dotted">
        <color rgb="FFF79646"/>
      </left>
      <right style="dotted">
        <color rgb="FFF79646"/>
      </right>
      <top/>
      <bottom style="dotted">
        <color rgb="FFF79646"/>
      </bottom>
      <diagonal/>
    </border>
    <border>
      <left/>
      <right style="thin">
        <color theme="0"/>
      </right>
      <top style="double">
        <color indexed="64"/>
      </top>
      <bottom/>
      <diagonal/>
    </border>
    <border>
      <left style="thin">
        <color theme="0"/>
      </left>
      <right/>
      <top style="double">
        <color indexed="64"/>
      </top>
      <bottom style="thin">
        <color indexed="64"/>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style="medium">
        <color theme="0"/>
      </left>
      <right/>
      <top/>
      <bottom/>
      <diagonal/>
    </border>
    <border>
      <left/>
      <right style="medium">
        <color theme="0"/>
      </right>
      <top/>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style="medium">
        <color indexed="8"/>
      </left>
      <right/>
      <top/>
      <bottom/>
      <diagonal/>
    </border>
    <border>
      <left/>
      <right style="medium">
        <color indexed="8"/>
      </right>
      <top/>
      <bottom/>
      <diagonal/>
    </border>
    <border>
      <left/>
      <right/>
      <top style="medium">
        <color indexed="8"/>
      </top>
      <bottom/>
      <diagonal/>
    </border>
    <border>
      <left style="medium">
        <color indexed="8"/>
      </left>
      <right/>
      <top style="medium">
        <color indexed="8"/>
      </top>
      <bottom/>
      <diagonal/>
    </border>
    <border>
      <left/>
      <right style="medium">
        <color indexed="8"/>
      </right>
      <top style="medium">
        <color indexed="8"/>
      </top>
      <bottom/>
      <diagonal/>
    </border>
    <border>
      <left/>
      <right/>
      <top/>
      <bottom style="medium">
        <color indexed="8"/>
      </bottom>
      <diagonal/>
    </border>
    <border>
      <left style="medium">
        <color indexed="8"/>
      </left>
      <right/>
      <top/>
      <bottom style="medium">
        <color indexed="8"/>
      </bottom>
      <diagonal/>
    </border>
    <border>
      <left/>
      <right style="medium">
        <color indexed="8"/>
      </right>
      <top/>
      <bottom style="medium">
        <color indexed="8"/>
      </bottom>
      <diagonal/>
    </border>
    <border>
      <left style="medium">
        <color indexed="8"/>
      </left>
      <right/>
      <top style="medium">
        <color indexed="8"/>
      </top>
      <bottom style="medium">
        <color indexed="8"/>
      </bottom>
      <diagonal/>
    </border>
    <border>
      <left/>
      <right/>
      <top style="medium">
        <color indexed="8"/>
      </top>
      <bottom style="medium">
        <color indexed="8"/>
      </bottom>
      <diagonal/>
    </border>
    <border>
      <left/>
      <right style="medium">
        <color indexed="8"/>
      </right>
      <top style="medium">
        <color indexed="8"/>
      </top>
      <bottom style="medium">
        <color indexed="8"/>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dashed">
        <color indexed="64"/>
      </left>
      <right/>
      <top style="dashed">
        <color indexed="64"/>
      </top>
      <bottom style="dashed">
        <color theme="9" tint="-0.24994659260841701"/>
      </bottom>
      <diagonal/>
    </border>
    <border>
      <left/>
      <right/>
      <top style="dashed">
        <color indexed="64"/>
      </top>
      <bottom style="dashed">
        <color theme="9" tint="-0.24994659260841701"/>
      </bottom>
      <diagonal/>
    </border>
    <border>
      <left/>
      <right style="dashed">
        <color theme="9" tint="-0.24994659260841701"/>
      </right>
      <top style="dashed">
        <color indexed="64"/>
      </top>
      <bottom style="dashed">
        <color theme="9" tint="-0.24994659260841701"/>
      </bottom>
      <diagonal/>
    </border>
    <border>
      <left style="thin">
        <color indexed="64"/>
      </left>
      <right style="dashed">
        <color indexed="64"/>
      </right>
      <top style="dashed">
        <color indexed="64"/>
      </top>
      <bottom style="dashed">
        <color indexed="64"/>
      </bottom>
      <diagonal/>
    </border>
    <border>
      <left style="dotted">
        <color rgb="FF000000"/>
      </left>
      <right style="dotted">
        <color rgb="FF000000"/>
      </right>
      <top style="dotted">
        <color rgb="FF000000"/>
      </top>
      <bottom style="dotted">
        <color rgb="FF000000"/>
      </bottom>
      <diagonal/>
    </border>
  </borders>
  <cellStyleXfs count="6">
    <xf numFmtId="0" fontId="0" fillId="0" borderId="0"/>
    <xf numFmtId="0" fontId="10" fillId="0" borderId="0"/>
    <xf numFmtId="0" fontId="23" fillId="0" borderId="0"/>
    <xf numFmtId="0" fontId="11" fillId="0" borderId="0"/>
    <xf numFmtId="9" fontId="21" fillId="0" borderId="0" applyFont="0" applyFill="0" applyBorder="0" applyAlignment="0" applyProtection="0"/>
    <xf numFmtId="0" fontId="63" fillId="0" borderId="0" applyNumberFormat="0" applyFill="0" applyBorder="0" applyAlignment="0" applyProtection="0"/>
  </cellStyleXfs>
  <cellXfs count="625">
    <xf numFmtId="0" fontId="0" fillId="0" borderId="0" xfId="0"/>
    <xf numFmtId="0" fontId="23" fillId="0" borderId="0" xfId="0" applyFont="1"/>
    <xf numFmtId="0" fontId="27" fillId="0" borderId="59" xfId="0" applyFont="1" applyBorder="1" applyAlignment="1">
      <alignment horizontal="left" vertical="center" wrapText="1" indent="1" readingOrder="1"/>
    </xf>
    <xf numFmtId="0" fontId="4" fillId="0" borderId="0" xfId="0" applyFont="1" applyAlignment="1">
      <alignment horizontal="center" vertical="center" wrapText="1"/>
    </xf>
    <xf numFmtId="0" fontId="28" fillId="3" borderId="0" xfId="0" applyFont="1" applyFill="1" applyAlignment="1">
      <alignment horizontal="center" vertical="center" wrapText="1" readingOrder="1"/>
    </xf>
    <xf numFmtId="0" fontId="29" fillId="4" borderId="60" xfId="0" applyFont="1" applyFill="1" applyBorder="1" applyAlignment="1">
      <alignment horizontal="center" vertical="center" wrapText="1" readingOrder="1"/>
    </xf>
    <xf numFmtId="0" fontId="29" fillId="0" borderId="60" xfId="0" applyFont="1" applyBorder="1" applyAlignment="1">
      <alignment horizontal="justify" vertical="center" wrapText="1" readingOrder="1"/>
    </xf>
    <xf numFmtId="9" fontId="29" fillId="0" borderId="60" xfId="0" applyNumberFormat="1" applyFont="1" applyBorder="1" applyAlignment="1">
      <alignment horizontal="center" vertical="center" wrapText="1" readingOrder="1"/>
    </xf>
    <xf numFmtId="0" fontId="29" fillId="5" borderId="59" xfId="0" applyFont="1" applyFill="1" applyBorder="1" applyAlignment="1">
      <alignment horizontal="center" vertical="center" wrapText="1" readingOrder="1"/>
    </xf>
    <xf numFmtId="0" fontId="29" fillId="0" borderId="59" xfId="0" applyFont="1" applyBorder="1" applyAlignment="1">
      <alignment horizontal="justify" vertical="center" wrapText="1" readingOrder="1"/>
    </xf>
    <xf numFmtId="9" fontId="29" fillId="0" borderId="59" xfId="0" applyNumberFormat="1" applyFont="1" applyBorder="1" applyAlignment="1">
      <alignment horizontal="center" vertical="center" wrapText="1" readingOrder="1"/>
    </xf>
    <xf numFmtId="0" fontId="29" fillId="6" borderId="59" xfId="0" applyFont="1" applyFill="1" applyBorder="1" applyAlignment="1">
      <alignment horizontal="center" vertical="center" wrapText="1" readingOrder="1"/>
    </xf>
    <xf numFmtId="0" fontId="29" fillId="7" borderId="59" xfId="0" applyFont="1" applyFill="1" applyBorder="1" applyAlignment="1">
      <alignment horizontal="center" vertical="center" wrapText="1" readingOrder="1"/>
    </xf>
    <xf numFmtId="0" fontId="30" fillId="8" borderId="59" xfId="0" applyFont="1" applyFill="1" applyBorder="1" applyAlignment="1">
      <alignment horizontal="center" vertical="center" wrapText="1" readingOrder="1"/>
    </xf>
    <xf numFmtId="0" fontId="31" fillId="0" borderId="0" xfId="0" applyFont="1"/>
    <xf numFmtId="0" fontId="22" fillId="0" borderId="0" xfId="0" applyFont="1"/>
    <xf numFmtId="0" fontId="33" fillId="0" borderId="0" xfId="0" applyFont="1" applyAlignment="1">
      <alignment vertical="center"/>
    </xf>
    <xf numFmtId="0" fontId="34" fillId="0" borderId="0" xfId="0" applyFont="1"/>
    <xf numFmtId="0" fontId="24" fillId="0" borderId="0" xfId="0" applyFont="1"/>
    <xf numFmtId="0" fontId="0" fillId="0" borderId="0" xfId="0" pivotButton="1"/>
    <xf numFmtId="0" fontId="35" fillId="0" borderId="0" xfId="0" applyFont="1" applyAlignment="1">
      <alignment horizontal="justify" vertical="center" wrapText="1" readingOrder="1"/>
    </xf>
    <xf numFmtId="0" fontId="36" fillId="0" borderId="0" xfId="0" applyFont="1"/>
    <xf numFmtId="0" fontId="37" fillId="3" borderId="0" xfId="0" applyFont="1" applyFill="1" applyAlignment="1">
      <alignment horizontal="center" vertical="center" wrapText="1" readingOrder="1"/>
    </xf>
    <xf numFmtId="0" fontId="38" fillId="0" borderId="60" xfId="0" applyFont="1" applyBorder="1" applyAlignment="1">
      <alignment horizontal="justify" vertical="center" wrapText="1" readingOrder="1"/>
    </xf>
    <xf numFmtId="0" fontId="38" fillId="0" borderId="59" xfId="0" applyFont="1" applyBorder="1" applyAlignment="1">
      <alignment horizontal="justify" vertical="center" wrapText="1" readingOrder="1"/>
    </xf>
    <xf numFmtId="0" fontId="38" fillId="4" borderId="60" xfId="0" applyFont="1" applyFill="1" applyBorder="1" applyAlignment="1">
      <alignment horizontal="center" vertical="center" wrapText="1" readingOrder="1"/>
    </xf>
    <xf numFmtId="0" fontId="38" fillId="5" borderId="59" xfId="0" applyFont="1" applyFill="1" applyBorder="1" applyAlignment="1">
      <alignment horizontal="center" vertical="center" wrapText="1" readingOrder="1"/>
    </xf>
    <xf numFmtId="0" fontId="38" fillId="6" borderId="59" xfId="0" applyFont="1" applyFill="1" applyBorder="1" applyAlignment="1">
      <alignment horizontal="center" vertical="center" wrapText="1" readingOrder="1"/>
    </xf>
    <xf numFmtId="0" fontId="38" fillId="7" borderId="59" xfId="0" applyFont="1" applyFill="1" applyBorder="1" applyAlignment="1">
      <alignment horizontal="center" vertical="center" wrapText="1" readingOrder="1"/>
    </xf>
    <xf numFmtId="0" fontId="39" fillId="8" borderId="59" xfId="0" applyFont="1" applyFill="1" applyBorder="1" applyAlignment="1">
      <alignment horizontal="center" vertical="center" wrapText="1" readingOrder="1"/>
    </xf>
    <xf numFmtId="0" fontId="38" fillId="0" borderId="60" xfId="0" applyFont="1" applyBorder="1" applyAlignment="1">
      <alignment horizontal="center" vertical="center" wrapText="1" readingOrder="1"/>
    </xf>
    <xf numFmtId="0" fontId="38" fillId="0" borderId="59" xfId="0" applyFont="1" applyBorder="1" applyAlignment="1">
      <alignment horizontal="center" vertical="center" wrapText="1" readingOrder="1"/>
    </xf>
    <xf numFmtId="0" fontId="40" fillId="9" borderId="1" xfId="0" applyFont="1" applyFill="1" applyBorder="1" applyAlignment="1" applyProtection="1">
      <alignment horizontal="center" vertical="center" wrapText="1" readingOrder="1"/>
      <protection hidden="1"/>
    </xf>
    <xf numFmtId="0" fontId="40" fillId="9" borderId="2" xfId="0" applyFont="1" applyFill="1" applyBorder="1" applyAlignment="1" applyProtection="1">
      <alignment horizontal="center" vertical="center" wrapText="1" readingOrder="1"/>
      <protection hidden="1"/>
    </xf>
    <xf numFmtId="0" fontId="40" fillId="9" borderId="3" xfId="0" applyFont="1" applyFill="1" applyBorder="1" applyAlignment="1" applyProtection="1">
      <alignment horizontal="center" vertical="center" wrapText="1" readingOrder="1"/>
      <protection hidden="1"/>
    </xf>
    <xf numFmtId="0" fontId="40" fillId="10" borderId="1" xfId="0" applyFont="1" applyFill="1" applyBorder="1" applyAlignment="1" applyProtection="1">
      <alignment horizontal="center" wrapText="1" readingOrder="1"/>
      <protection hidden="1"/>
    </xf>
    <xf numFmtId="0" fontId="40" fillId="10" borderId="2" xfId="0" applyFont="1" applyFill="1" applyBorder="1" applyAlignment="1" applyProtection="1">
      <alignment horizontal="center" wrapText="1" readingOrder="1"/>
      <protection hidden="1"/>
    </xf>
    <xf numFmtId="0" fontId="40" fillId="10" borderId="3" xfId="0" applyFont="1" applyFill="1" applyBorder="1" applyAlignment="1" applyProtection="1">
      <alignment horizontal="center" wrapText="1" readingOrder="1"/>
      <protection hidden="1"/>
    </xf>
    <xf numFmtId="0" fontId="40" fillId="9" borderId="4" xfId="0" applyFont="1" applyFill="1" applyBorder="1" applyAlignment="1" applyProtection="1">
      <alignment horizontal="center" vertical="center" wrapText="1" readingOrder="1"/>
      <protection hidden="1"/>
    </xf>
    <xf numFmtId="0" fontId="40" fillId="9" borderId="0" xfId="0" applyFont="1" applyFill="1" applyAlignment="1" applyProtection="1">
      <alignment horizontal="center" vertical="center" wrapText="1" readingOrder="1"/>
      <protection hidden="1"/>
    </xf>
    <xf numFmtId="0" fontId="40" fillId="9" borderId="5" xfId="0" applyFont="1" applyFill="1" applyBorder="1" applyAlignment="1" applyProtection="1">
      <alignment horizontal="center" vertical="center" wrapText="1" readingOrder="1"/>
      <protection hidden="1"/>
    </xf>
    <xf numFmtId="0" fontId="40" fillId="10" borderId="4" xfId="0" applyFont="1" applyFill="1" applyBorder="1" applyAlignment="1" applyProtection="1">
      <alignment horizontal="center" wrapText="1" readingOrder="1"/>
      <protection hidden="1"/>
    </xf>
    <xf numFmtId="0" fontId="40" fillId="10" borderId="0" xfId="0" applyFont="1" applyFill="1" applyAlignment="1" applyProtection="1">
      <alignment horizontal="center" wrapText="1" readingOrder="1"/>
      <protection hidden="1"/>
    </xf>
    <xf numFmtId="0" fontId="40" fillId="10" borderId="5" xfId="0" applyFont="1" applyFill="1" applyBorder="1" applyAlignment="1" applyProtection="1">
      <alignment horizontal="center" wrapText="1" readingOrder="1"/>
      <protection hidden="1"/>
    </xf>
    <xf numFmtId="0" fontId="40" fillId="9" borderId="6" xfId="0" applyFont="1" applyFill="1" applyBorder="1" applyAlignment="1" applyProtection="1">
      <alignment horizontal="center" vertical="center" wrapText="1" readingOrder="1"/>
      <protection hidden="1"/>
    </xf>
    <xf numFmtId="0" fontId="40" fillId="9" borderId="7" xfId="0" applyFont="1" applyFill="1" applyBorder="1" applyAlignment="1" applyProtection="1">
      <alignment horizontal="center" vertical="center" wrapText="1" readingOrder="1"/>
      <protection hidden="1"/>
    </xf>
    <xf numFmtId="0" fontId="40" fillId="9" borderId="8" xfId="0" applyFont="1" applyFill="1" applyBorder="1" applyAlignment="1" applyProtection="1">
      <alignment horizontal="center" vertical="center" wrapText="1" readingOrder="1"/>
      <protection hidden="1"/>
    </xf>
    <xf numFmtId="0" fontId="40" fillId="10" borderId="6" xfId="0" applyFont="1" applyFill="1" applyBorder="1" applyAlignment="1" applyProtection="1">
      <alignment horizontal="center" wrapText="1" readingOrder="1"/>
      <protection hidden="1"/>
    </xf>
    <xf numFmtId="0" fontId="40" fillId="10" borderId="7" xfId="0" applyFont="1" applyFill="1" applyBorder="1" applyAlignment="1" applyProtection="1">
      <alignment horizontal="center" wrapText="1" readingOrder="1"/>
      <protection hidden="1"/>
    </xf>
    <xf numFmtId="0" fontId="40" fillId="10" borderId="8" xfId="0" applyFont="1" applyFill="1" applyBorder="1" applyAlignment="1" applyProtection="1">
      <alignment horizontal="center" wrapText="1" readingOrder="1"/>
      <protection hidden="1"/>
    </xf>
    <xf numFmtId="0" fontId="40" fillId="11" borderId="1" xfId="0" applyFont="1" applyFill="1" applyBorder="1" applyAlignment="1" applyProtection="1">
      <alignment horizontal="center" wrapText="1" readingOrder="1"/>
      <protection hidden="1"/>
    </xf>
    <xf numFmtId="0" fontId="40" fillId="11" borderId="2" xfId="0" applyFont="1" applyFill="1" applyBorder="1" applyAlignment="1" applyProtection="1">
      <alignment horizontal="center" wrapText="1" readingOrder="1"/>
      <protection hidden="1"/>
    </xf>
    <xf numFmtId="0" fontId="40" fillId="11" borderId="3" xfId="0" applyFont="1" applyFill="1" applyBorder="1" applyAlignment="1" applyProtection="1">
      <alignment horizontal="center" wrapText="1" readingOrder="1"/>
      <protection hidden="1"/>
    </xf>
    <xf numFmtId="0" fontId="40" fillId="11" borderId="4" xfId="0" applyFont="1" applyFill="1" applyBorder="1" applyAlignment="1" applyProtection="1">
      <alignment horizontal="center" wrapText="1" readingOrder="1"/>
      <protection hidden="1"/>
    </xf>
    <xf numFmtId="0" fontId="40" fillId="11" borderId="0" xfId="0" applyFont="1" applyFill="1" applyAlignment="1" applyProtection="1">
      <alignment horizontal="center" wrapText="1" readingOrder="1"/>
      <protection hidden="1"/>
    </xf>
    <xf numFmtId="0" fontId="40" fillId="11" borderId="5" xfId="0" applyFont="1" applyFill="1" applyBorder="1" applyAlignment="1" applyProtection="1">
      <alignment horizontal="center" wrapText="1" readingOrder="1"/>
      <protection hidden="1"/>
    </xf>
    <xf numFmtId="0" fontId="40" fillId="11" borderId="6" xfId="0" applyFont="1" applyFill="1" applyBorder="1" applyAlignment="1" applyProtection="1">
      <alignment horizontal="center" wrapText="1" readingOrder="1"/>
      <protection hidden="1"/>
    </xf>
    <xf numFmtId="0" fontId="40" fillId="11" borderId="7" xfId="0" applyFont="1" applyFill="1" applyBorder="1" applyAlignment="1" applyProtection="1">
      <alignment horizontal="center" wrapText="1" readingOrder="1"/>
      <protection hidden="1"/>
    </xf>
    <xf numFmtId="0" fontId="40" fillId="11" borderId="8" xfId="0" applyFont="1" applyFill="1" applyBorder="1" applyAlignment="1" applyProtection="1">
      <alignment horizontal="center" wrapText="1" readingOrder="1"/>
      <protection hidden="1"/>
    </xf>
    <xf numFmtId="0" fontId="40" fillId="4" borderId="1" xfId="0" applyFont="1" applyFill="1" applyBorder="1" applyAlignment="1" applyProtection="1">
      <alignment horizontal="center" wrapText="1" readingOrder="1"/>
      <protection hidden="1"/>
    </xf>
    <xf numFmtId="0" fontId="40" fillId="4" borderId="2" xfId="0" applyFont="1" applyFill="1" applyBorder="1" applyAlignment="1" applyProtection="1">
      <alignment horizontal="center" wrapText="1" readingOrder="1"/>
      <protection hidden="1"/>
    </xf>
    <xf numFmtId="0" fontId="40" fillId="4" borderId="3" xfId="0" applyFont="1" applyFill="1" applyBorder="1" applyAlignment="1" applyProtection="1">
      <alignment horizontal="center" wrapText="1" readingOrder="1"/>
      <protection hidden="1"/>
    </xf>
    <xf numFmtId="0" fontId="40" fillId="4" borderId="4" xfId="0" applyFont="1" applyFill="1" applyBorder="1" applyAlignment="1" applyProtection="1">
      <alignment horizontal="center" wrapText="1" readingOrder="1"/>
      <protection hidden="1"/>
    </xf>
    <xf numFmtId="0" fontId="40" fillId="4" borderId="0" xfId="0" applyFont="1" applyFill="1" applyAlignment="1" applyProtection="1">
      <alignment horizontal="center" wrapText="1" readingOrder="1"/>
      <protection hidden="1"/>
    </xf>
    <xf numFmtId="0" fontId="40" fillId="4" borderId="5" xfId="0" applyFont="1" applyFill="1" applyBorder="1" applyAlignment="1" applyProtection="1">
      <alignment horizontal="center" wrapText="1" readingOrder="1"/>
      <protection hidden="1"/>
    </xf>
    <xf numFmtId="0" fontId="40" fillId="4" borderId="6" xfId="0" applyFont="1" applyFill="1" applyBorder="1" applyAlignment="1" applyProtection="1">
      <alignment horizontal="center" wrapText="1" readingOrder="1"/>
      <protection hidden="1"/>
    </xf>
    <xf numFmtId="0" fontId="40" fillId="4" borderId="7" xfId="0" applyFont="1" applyFill="1" applyBorder="1" applyAlignment="1" applyProtection="1">
      <alignment horizontal="center" wrapText="1" readingOrder="1"/>
      <protection hidden="1"/>
    </xf>
    <xf numFmtId="0" fontId="40" fillId="4" borderId="8" xfId="0" applyFont="1" applyFill="1" applyBorder="1" applyAlignment="1" applyProtection="1">
      <alignment horizontal="center" wrapText="1" readingOrder="1"/>
      <protection hidden="1"/>
    </xf>
    <xf numFmtId="0" fontId="41" fillId="11" borderId="2" xfId="0" applyFont="1" applyFill="1" applyBorder="1" applyAlignment="1" applyProtection="1">
      <alignment horizontal="center" wrapText="1" readingOrder="1"/>
      <protection hidden="1"/>
    </xf>
    <xf numFmtId="0" fontId="0" fillId="2" borderId="0" xfId="0" applyFill="1"/>
    <xf numFmtId="0" fontId="12" fillId="2" borderId="9" xfId="1" applyFont="1" applyFill="1" applyBorder="1"/>
    <xf numFmtId="0" fontId="12" fillId="2" borderId="10" xfId="1" applyFont="1" applyFill="1" applyBorder="1"/>
    <xf numFmtId="0" fontId="12" fillId="2" borderId="11" xfId="1" applyFont="1" applyFill="1" applyBorder="1"/>
    <xf numFmtId="0" fontId="42" fillId="2" borderId="0" xfId="0" applyFont="1" applyFill="1" applyAlignment="1">
      <alignment vertical="center"/>
    </xf>
    <xf numFmtId="0" fontId="23" fillId="2" borderId="0" xfId="0" applyFont="1" applyFill="1"/>
    <xf numFmtId="0" fontId="43" fillId="2" borderId="0" xfId="0" applyFont="1" applyFill="1"/>
    <xf numFmtId="0" fontId="44" fillId="2" borderId="12" xfId="0" applyFont="1" applyFill="1" applyBorder="1" applyAlignment="1">
      <alignment horizontal="center" vertical="center" wrapText="1" readingOrder="1"/>
    </xf>
    <xf numFmtId="0" fontId="45" fillId="2" borderId="12" xfId="0" applyFont="1" applyFill="1" applyBorder="1" applyAlignment="1">
      <alignment horizontal="justify" vertical="center" wrapText="1" readingOrder="1"/>
    </xf>
    <xf numFmtId="9" fontId="44" fillId="2" borderId="13" xfId="0" applyNumberFormat="1" applyFont="1" applyFill="1" applyBorder="1" applyAlignment="1">
      <alignment horizontal="center" vertical="center" wrapText="1" readingOrder="1"/>
    </xf>
    <xf numFmtId="0" fontId="44" fillId="2" borderId="14" xfId="0" applyFont="1" applyFill="1" applyBorder="1" applyAlignment="1">
      <alignment horizontal="center" vertical="center" wrapText="1" readingOrder="1"/>
    </xf>
    <xf numFmtId="0" fontId="45" fillId="2" borderId="14" xfId="0" applyFont="1" applyFill="1" applyBorder="1" applyAlignment="1">
      <alignment horizontal="justify" vertical="center" wrapText="1" readingOrder="1"/>
    </xf>
    <xf numFmtId="9" fontId="44" fillId="2" borderId="15" xfId="0" applyNumberFormat="1" applyFont="1" applyFill="1" applyBorder="1" applyAlignment="1">
      <alignment horizontal="center" vertical="center" wrapText="1" readingOrder="1"/>
    </xf>
    <xf numFmtId="0" fontId="45" fillId="2" borderId="15" xfId="0" applyFont="1" applyFill="1" applyBorder="1" applyAlignment="1">
      <alignment horizontal="center" vertical="center" wrapText="1" readingOrder="1"/>
    </xf>
    <xf numFmtId="0" fontId="44" fillId="2" borderId="16" xfId="0" applyFont="1" applyFill="1" applyBorder="1" applyAlignment="1">
      <alignment horizontal="center" vertical="center" wrapText="1" readingOrder="1"/>
    </xf>
    <xf numFmtId="0" fontId="45" fillId="2" borderId="16" xfId="0" applyFont="1" applyFill="1" applyBorder="1" applyAlignment="1">
      <alignment horizontal="justify" vertical="center" wrapText="1" readingOrder="1"/>
    </xf>
    <xf numFmtId="0" fontId="45" fillId="2" borderId="17" xfId="0" applyFont="1" applyFill="1" applyBorder="1" applyAlignment="1">
      <alignment horizontal="center" vertical="center" wrapText="1" readingOrder="1"/>
    </xf>
    <xf numFmtId="0" fontId="46" fillId="2" borderId="0" xfId="0" applyFont="1" applyFill="1"/>
    <xf numFmtId="0" fontId="44" fillId="12" borderId="18" xfId="0" applyFont="1" applyFill="1" applyBorder="1" applyAlignment="1">
      <alignment horizontal="center" vertical="center" wrapText="1" readingOrder="1"/>
    </xf>
    <xf numFmtId="0" fontId="44" fillId="12" borderId="19" xfId="0" applyFont="1" applyFill="1" applyBorder="1" applyAlignment="1">
      <alignment horizontal="center" vertical="center" wrapText="1" readingOrder="1"/>
    </xf>
    <xf numFmtId="0" fontId="22" fillId="2" borderId="0" xfId="0" applyFont="1" applyFill="1"/>
    <xf numFmtId="0" fontId="5" fillId="2" borderId="0" xfId="0" applyFont="1" applyFill="1" applyAlignment="1">
      <alignment horizontal="center" vertical="center" wrapText="1"/>
    </xf>
    <xf numFmtId="0" fontId="35" fillId="2" borderId="0" xfId="0" applyFont="1" applyFill="1" applyAlignment="1">
      <alignment horizontal="justify" vertical="center" wrapText="1" readingOrder="1"/>
    </xf>
    <xf numFmtId="0" fontId="31" fillId="2" borderId="0" xfId="0" applyFont="1" applyFill="1"/>
    <xf numFmtId="0" fontId="32" fillId="2" borderId="0" xfId="0" applyFont="1" applyFill="1" applyAlignment="1">
      <alignment horizontal="left" vertical="center"/>
    </xf>
    <xf numFmtId="0" fontId="12" fillId="2" borderId="4" xfId="1" applyFont="1" applyFill="1" applyBorder="1"/>
    <xf numFmtId="0" fontId="17" fillId="2" borderId="0" xfId="0" applyFont="1" applyFill="1" applyAlignment="1">
      <alignment horizontal="left" vertical="center" wrapText="1"/>
    </xf>
    <xf numFmtId="0" fontId="18" fillId="2" borderId="0" xfId="0" applyFont="1" applyFill="1" applyAlignment="1">
      <alignment horizontal="left" vertical="top" wrapText="1"/>
    </xf>
    <xf numFmtId="0" fontId="12" fillId="2" borderId="0" xfId="1" applyFont="1" applyFill="1"/>
    <xf numFmtId="0" fontId="12" fillId="2" borderId="5" xfId="1" applyFont="1" applyFill="1" applyBorder="1"/>
    <xf numFmtId="0" fontId="12" fillId="2" borderId="6" xfId="1" applyFont="1" applyFill="1" applyBorder="1"/>
    <xf numFmtId="0" fontId="12" fillId="2" borderId="7" xfId="1" applyFont="1" applyFill="1" applyBorder="1"/>
    <xf numFmtId="0" fontId="12" fillId="2" borderId="8" xfId="1" applyFont="1" applyFill="1" applyBorder="1"/>
    <xf numFmtId="0" fontId="16" fillId="2" borderId="0" xfId="1" applyFont="1" applyFill="1" applyAlignment="1">
      <alignment horizontal="left" vertical="center" wrapText="1"/>
    </xf>
    <xf numFmtId="0" fontId="12" fillId="2" borderId="0" xfId="1" applyFont="1" applyFill="1" applyAlignment="1">
      <alignment horizontal="left" vertical="center" wrapText="1"/>
    </xf>
    <xf numFmtId="0" fontId="12" fillId="2" borderId="0" xfId="1" quotePrefix="1" applyFont="1" applyFill="1" applyAlignment="1">
      <alignment horizontal="left" vertical="center" wrapText="1"/>
    </xf>
    <xf numFmtId="0" fontId="14" fillId="2" borderId="4" xfId="1" quotePrefix="1" applyFont="1" applyFill="1" applyBorder="1" applyAlignment="1">
      <alignment horizontal="left" vertical="top" wrapText="1"/>
    </xf>
    <xf numFmtId="0" fontId="15" fillId="2" borderId="0" xfId="1" quotePrefix="1" applyFont="1" applyFill="1" applyAlignment="1">
      <alignment horizontal="left" vertical="top" wrapText="1"/>
    </xf>
    <xf numFmtId="0" fontId="15" fillId="2" borderId="5" xfId="1" quotePrefix="1" applyFont="1" applyFill="1" applyBorder="1" applyAlignment="1">
      <alignment horizontal="left" vertical="top" wrapText="1"/>
    </xf>
    <xf numFmtId="0" fontId="61" fillId="0" borderId="49" xfId="0" applyFont="1" applyBorder="1" applyAlignment="1" applyProtection="1">
      <alignment horizontal="justify" vertical="center" wrapText="1"/>
      <protection locked="0"/>
    </xf>
    <xf numFmtId="0" fontId="26" fillId="0" borderId="49" xfId="0" applyFont="1" applyBorder="1" applyAlignment="1" applyProtection="1">
      <alignment horizontal="center" vertical="center" textRotation="90"/>
      <protection locked="0"/>
    </xf>
    <xf numFmtId="14" fontId="26" fillId="0" borderId="49" xfId="0" applyNumberFormat="1" applyFont="1" applyBorder="1" applyAlignment="1" applyProtection="1">
      <alignment horizontal="center" vertical="center"/>
      <protection locked="0"/>
    </xf>
    <xf numFmtId="0" fontId="0" fillId="0" borderId="55" xfId="0" applyBorder="1"/>
    <xf numFmtId="0" fontId="0" fillId="0" borderId="56" xfId="0" applyBorder="1"/>
    <xf numFmtId="0" fontId="0" fillId="0" borderId="4" xfId="0" applyBorder="1"/>
    <xf numFmtId="0" fontId="0" fillId="0" borderId="6" xfId="0" applyBorder="1"/>
    <xf numFmtId="0" fontId="0" fillId="0" borderId="55" xfId="0" applyBorder="1" applyAlignment="1">
      <alignment wrapText="1"/>
    </xf>
    <xf numFmtId="0" fontId="0" fillId="0" borderId="56" xfId="0" applyBorder="1" applyAlignment="1">
      <alignment wrapText="1"/>
    </xf>
    <xf numFmtId="0" fontId="59" fillId="2" borderId="55" xfId="0" applyFont="1" applyFill="1" applyBorder="1"/>
    <xf numFmtId="0" fontId="59" fillId="2" borderId="56" xfId="0" applyFont="1" applyFill="1" applyBorder="1"/>
    <xf numFmtId="0" fontId="25" fillId="0" borderId="0" xfId="0" applyFont="1" applyAlignment="1">
      <alignment vertical="top" wrapText="1"/>
    </xf>
    <xf numFmtId="0" fontId="0" fillId="0" borderId="0" xfId="0" applyAlignment="1">
      <alignment vertical="top" wrapText="1"/>
    </xf>
    <xf numFmtId="0" fontId="0" fillId="0" borderId="74" xfId="0" applyBorder="1" applyAlignment="1">
      <alignment vertical="top" wrapText="1"/>
    </xf>
    <xf numFmtId="0" fontId="0" fillId="0" borderId="73" xfId="0" applyBorder="1" applyAlignment="1">
      <alignment vertical="top" wrapText="1"/>
    </xf>
    <xf numFmtId="0" fontId="0" fillId="0" borderId="71" xfId="0" applyBorder="1" applyAlignment="1">
      <alignment vertical="top" wrapText="1"/>
    </xf>
    <xf numFmtId="0" fontId="0" fillId="0" borderId="77" xfId="0" applyBorder="1" applyAlignment="1">
      <alignment vertical="top" wrapText="1"/>
    </xf>
    <xf numFmtId="0" fontId="0" fillId="0" borderId="76" xfId="0" applyBorder="1" applyAlignment="1">
      <alignment vertical="top" wrapText="1"/>
    </xf>
    <xf numFmtId="0" fontId="0" fillId="0" borderId="79" xfId="0" applyBorder="1" applyAlignment="1">
      <alignment vertical="top" wrapText="1"/>
    </xf>
    <xf numFmtId="0" fontId="0" fillId="0" borderId="80" xfId="0" applyBorder="1" applyAlignment="1">
      <alignment vertical="top" wrapText="1"/>
    </xf>
    <xf numFmtId="0" fontId="25" fillId="0" borderId="0" xfId="0" applyFont="1" applyAlignment="1">
      <alignment horizontal="center" vertical="top" wrapText="1"/>
    </xf>
    <xf numFmtId="0" fontId="0" fillId="0" borderId="0" xfId="0" applyAlignment="1">
      <alignment horizontal="center" vertical="top" wrapText="1"/>
    </xf>
    <xf numFmtId="0" fontId="0" fillId="0" borderId="73" xfId="0" applyBorder="1" applyAlignment="1">
      <alignment horizontal="center" vertical="top" wrapText="1"/>
    </xf>
    <xf numFmtId="0" fontId="0" fillId="0" borderId="75" xfId="0" applyBorder="1" applyAlignment="1">
      <alignment horizontal="center" vertical="top" wrapText="1"/>
    </xf>
    <xf numFmtId="0" fontId="63" fillId="0" borderId="0" xfId="5" quotePrefix="1" applyNumberFormat="1" applyAlignment="1">
      <alignment horizontal="center" vertical="top" wrapText="1"/>
    </xf>
    <xf numFmtId="0" fontId="0" fillId="0" borderId="72" xfId="0" applyBorder="1" applyAlignment="1">
      <alignment horizontal="center" vertical="top" wrapText="1"/>
    </xf>
    <xf numFmtId="0" fontId="0" fillId="0" borderId="76" xfId="0" applyBorder="1" applyAlignment="1">
      <alignment horizontal="center" vertical="top" wrapText="1"/>
    </xf>
    <xf numFmtId="0" fontId="63" fillId="0" borderId="76" xfId="5" quotePrefix="1" applyNumberFormat="1" applyBorder="1" applyAlignment="1">
      <alignment horizontal="center" vertical="top" wrapText="1"/>
    </xf>
    <xf numFmtId="0" fontId="0" fillId="0" borderId="78" xfId="0" applyBorder="1" applyAlignment="1">
      <alignment horizontal="center" vertical="top" wrapText="1"/>
    </xf>
    <xf numFmtId="0" fontId="0" fillId="0" borderId="80" xfId="0" applyBorder="1" applyAlignment="1">
      <alignment horizontal="center" vertical="top" wrapText="1"/>
    </xf>
    <xf numFmtId="0" fontId="0" fillId="0" borderId="81" xfId="0" applyBorder="1" applyAlignment="1">
      <alignment horizontal="center" vertical="top" wrapText="1"/>
    </xf>
    <xf numFmtId="0" fontId="26" fillId="0" borderId="0" xfId="0" applyFont="1" applyProtection="1">
      <protection locked="0"/>
    </xf>
    <xf numFmtId="0" fontId="26" fillId="2" borderId="0" xfId="0" applyFont="1" applyFill="1" applyAlignment="1" applyProtection="1">
      <alignment vertical="center"/>
      <protection locked="0"/>
    </xf>
    <xf numFmtId="0" fontId="26" fillId="0" borderId="0" xfId="0" applyFont="1" applyAlignment="1" applyProtection="1">
      <alignment vertical="center"/>
      <protection locked="0"/>
    </xf>
    <xf numFmtId="0" fontId="26" fillId="0" borderId="0" xfId="0" applyFont="1" applyAlignment="1" applyProtection="1">
      <alignment wrapText="1"/>
      <protection locked="0"/>
    </xf>
    <xf numFmtId="0" fontId="32" fillId="0" borderId="0" xfId="0" applyFont="1" applyAlignment="1" applyProtection="1">
      <alignment horizontal="left" vertical="center"/>
      <protection locked="0"/>
    </xf>
    <xf numFmtId="0" fontId="26" fillId="0" borderId="0" xfId="0" applyFont="1" applyAlignment="1" applyProtection="1">
      <alignment horizontal="center" vertical="center"/>
      <protection locked="0"/>
    </xf>
    <xf numFmtId="0" fontId="26" fillId="0" borderId="0" xfId="0" applyFont="1" applyAlignment="1" applyProtection="1">
      <alignment horizontal="center" vertical="center" wrapText="1"/>
      <protection locked="0"/>
    </xf>
    <xf numFmtId="0" fontId="26" fillId="0" borderId="0" xfId="0" applyFont="1" applyAlignment="1" applyProtection="1">
      <alignment horizontal="center"/>
      <protection locked="0"/>
    </xf>
    <xf numFmtId="0" fontId="55" fillId="2" borderId="4" xfId="0" applyFont="1" applyFill="1" applyBorder="1" applyAlignment="1">
      <alignment horizontal="center"/>
    </xf>
    <xf numFmtId="0" fontId="55" fillId="2" borderId="0" xfId="0" applyFont="1" applyFill="1" applyAlignment="1">
      <alignment horizontal="center"/>
    </xf>
    <xf numFmtId="0" fontId="56" fillId="2" borderId="0" xfId="0" applyFont="1" applyFill="1" applyAlignment="1">
      <alignment horizontal="center" vertical="center" wrapText="1"/>
    </xf>
    <xf numFmtId="0" fontId="0" fillId="0" borderId="85" xfId="0" applyBorder="1"/>
    <xf numFmtId="0" fontId="0" fillId="0" borderId="85" xfId="0" applyBorder="1" applyAlignment="1">
      <alignment vertical="center"/>
    </xf>
    <xf numFmtId="0" fontId="62" fillId="2" borderId="85" xfId="0" applyFont="1" applyFill="1" applyBorder="1"/>
    <xf numFmtId="0" fontId="55" fillId="2" borderId="0" xfId="0" applyFont="1" applyFill="1"/>
    <xf numFmtId="0" fontId="55" fillId="0" borderId="0" xfId="0" applyFont="1"/>
    <xf numFmtId="0" fontId="64" fillId="0" borderId="0" xfId="0" applyFont="1" applyAlignment="1">
      <alignment vertical="center" wrapText="1"/>
    </xf>
    <xf numFmtId="0" fontId="64" fillId="0" borderId="0" xfId="0" applyFont="1" applyAlignment="1">
      <alignment vertical="center"/>
    </xf>
    <xf numFmtId="0" fontId="56" fillId="0" borderId="0" xfId="0" applyFont="1" applyAlignment="1">
      <alignment vertical="center"/>
    </xf>
    <xf numFmtId="0" fontId="65" fillId="2" borderId="0" xfId="0" applyFont="1" applyFill="1"/>
    <xf numFmtId="0" fontId="65" fillId="0" borderId="0" xfId="0" applyFont="1"/>
    <xf numFmtId="0" fontId="26" fillId="2" borderId="0" xfId="0" applyFont="1" applyFill="1"/>
    <xf numFmtId="0" fontId="26" fillId="0" borderId="0" xfId="0" applyFont="1"/>
    <xf numFmtId="0" fontId="26" fillId="2" borderId="0" xfId="0" applyFont="1" applyFill="1" applyAlignment="1">
      <alignment horizontal="center" vertical="center" wrapText="1"/>
    </xf>
    <xf numFmtId="0" fontId="0" fillId="0" borderId="54" xfId="0" applyBorder="1"/>
    <xf numFmtId="0" fontId="0" fillId="0" borderId="5" xfId="0" applyBorder="1"/>
    <xf numFmtId="0" fontId="26" fillId="0" borderId="49" xfId="0" applyFont="1" applyBorder="1" applyAlignment="1" applyProtection="1">
      <alignment horizontal="center" vertical="center"/>
      <protection hidden="1"/>
    </xf>
    <xf numFmtId="9" fontId="26" fillId="0" borderId="49" xfId="0" applyNumberFormat="1" applyFont="1" applyBorder="1" applyAlignment="1" applyProtection="1">
      <alignment horizontal="center" vertical="center"/>
      <protection hidden="1"/>
    </xf>
    <xf numFmtId="0" fontId="32" fillId="0" borderId="49" xfId="0" applyFont="1" applyBorder="1" applyAlignment="1" applyProtection="1">
      <alignment horizontal="center" vertical="center" textRotation="90" wrapText="1"/>
      <protection hidden="1"/>
    </xf>
    <xf numFmtId="0" fontId="32" fillId="0" borderId="49" xfId="0" applyFont="1" applyBorder="1" applyAlignment="1" applyProtection="1">
      <alignment horizontal="center" vertical="center" textRotation="90"/>
      <protection hidden="1"/>
    </xf>
    <xf numFmtId="0" fontId="26" fillId="0" borderId="49" xfId="0" applyFont="1" applyBorder="1" applyAlignment="1" applyProtection="1">
      <alignment horizontal="center" vertical="center"/>
      <protection locked="0"/>
    </xf>
    <xf numFmtId="0" fontId="0" fillId="0" borderId="8" xfId="0" applyBorder="1"/>
    <xf numFmtId="0" fontId="25" fillId="0" borderId="55" xfId="0" applyFont="1" applyBorder="1"/>
    <xf numFmtId="0" fontId="57" fillId="7" borderId="49" xfId="0" applyFont="1" applyFill="1" applyBorder="1" applyAlignment="1">
      <alignment horizontal="center" vertical="center" wrapText="1"/>
    </xf>
    <xf numFmtId="0" fontId="57" fillId="19" borderId="49" xfId="0" applyFont="1" applyFill="1" applyBorder="1" applyAlignment="1">
      <alignment horizontal="center" vertical="center" wrapText="1"/>
    </xf>
    <xf numFmtId="0" fontId="57" fillId="16" borderId="49" xfId="0" applyFont="1" applyFill="1" applyBorder="1" applyAlignment="1">
      <alignment horizontal="center" vertical="center" wrapText="1"/>
    </xf>
    <xf numFmtId="0" fontId="74" fillId="2" borderId="0" xfId="0" applyFont="1" applyFill="1"/>
    <xf numFmtId="0" fontId="55" fillId="2" borderId="0" xfId="0" applyFont="1" applyFill="1" applyProtection="1">
      <protection locked="0"/>
    </xf>
    <xf numFmtId="0" fontId="55" fillId="0" borderId="0" xfId="0" applyFont="1" applyProtection="1">
      <protection locked="0"/>
    </xf>
    <xf numFmtId="0" fontId="64" fillId="0" borderId="0" xfId="0" applyFont="1" applyAlignment="1" applyProtection="1">
      <alignment vertical="center" wrapText="1"/>
      <protection locked="0"/>
    </xf>
    <xf numFmtId="0" fontId="64" fillId="0" borderId="0" xfId="0" applyFont="1" applyAlignment="1" applyProtection="1">
      <alignment vertical="center"/>
      <protection locked="0"/>
    </xf>
    <xf numFmtId="0" fontId="56" fillId="0" borderId="0" xfId="0" applyFont="1" applyAlignment="1" applyProtection="1">
      <alignment vertical="center"/>
      <protection locked="0"/>
    </xf>
    <xf numFmtId="0" fontId="26" fillId="2" borderId="0" xfId="0" applyFont="1" applyFill="1" applyProtection="1">
      <protection locked="0"/>
    </xf>
    <xf numFmtId="0" fontId="55" fillId="2" borderId="0" xfId="0" applyFont="1" applyFill="1" applyProtection="1">
      <protection locked="0" hidden="1"/>
    </xf>
    <xf numFmtId="0" fontId="55" fillId="0" borderId="0" xfId="0" applyFont="1" applyProtection="1">
      <protection locked="0" hidden="1"/>
    </xf>
    <xf numFmtId="0" fontId="64" fillId="0" borderId="0" xfId="0" applyFont="1" applyAlignment="1" applyProtection="1">
      <alignment vertical="center" wrapText="1"/>
      <protection locked="0" hidden="1"/>
    </xf>
    <xf numFmtId="0" fontId="64" fillId="0" borderId="0" xfId="0" applyFont="1" applyAlignment="1" applyProtection="1">
      <alignment vertical="center"/>
      <protection locked="0" hidden="1"/>
    </xf>
    <xf numFmtId="0" fontId="56" fillId="0" borderId="0" xfId="0" applyFont="1" applyAlignment="1" applyProtection="1">
      <alignment vertical="center"/>
      <protection locked="0" hidden="1"/>
    </xf>
    <xf numFmtId="0" fontId="65" fillId="2" borderId="0" xfId="0" applyFont="1" applyFill="1" applyProtection="1">
      <protection locked="0" hidden="1"/>
    </xf>
    <xf numFmtId="0" fontId="65" fillId="0" borderId="0" xfId="0" applyFont="1" applyProtection="1">
      <protection locked="0" hidden="1"/>
    </xf>
    <xf numFmtId="0" fontId="26" fillId="2" borderId="0" xfId="0" applyFont="1" applyFill="1" applyProtection="1">
      <protection locked="0" hidden="1"/>
    </xf>
    <xf numFmtId="0" fontId="26" fillId="0" borderId="0" xfId="0" applyFont="1" applyProtection="1">
      <protection locked="0" hidden="1"/>
    </xf>
    <xf numFmtId="0" fontId="55" fillId="2" borderId="0" xfId="0" applyFont="1" applyFill="1" applyProtection="1">
      <protection hidden="1"/>
    </xf>
    <xf numFmtId="0" fontId="67" fillId="0" borderId="15" xfId="0" applyFont="1" applyBorder="1" applyAlignment="1" applyProtection="1">
      <alignment vertical="center"/>
      <protection hidden="1"/>
    </xf>
    <xf numFmtId="0" fontId="55" fillId="2" borderId="4" xfId="0" applyFont="1" applyFill="1" applyBorder="1" applyAlignment="1" applyProtection="1">
      <alignment horizontal="center"/>
      <protection hidden="1"/>
    </xf>
    <xf numFmtId="0" fontId="55" fillId="2" borderId="0" xfId="0" applyFont="1" applyFill="1" applyAlignment="1" applyProtection="1">
      <alignment horizontal="center"/>
      <protection hidden="1"/>
    </xf>
    <xf numFmtId="0" fontId="56" fillId="2" borderId="0" xfId="0" applyFont="1" applyFill="1" applyAlignment="1" applyProtection="1">
      <alignment horizontal="center" vertical="center" wrapText="1"/>
      <protection hidden="1"/>
    </xf>
    <xf numFmtId="0" fontId="57" fillId="17" borderId="49" xfId="0" applyFont="1" applyFill="1" applyBorder="1" applyAlignment="1" applyProtection="1">
      <alignment horizontal="center" vertical="center" wrapText="1"/>
      <protection hidden="1"/>
    </xf>
    <xf numFmtId="0" fontId="26" fillId="2" borderId="0" xfId="0" applyFont="1" applyFill="1" applyAlignment="1" applyProtection="1">
      <alignment horizontal="center" vertical="center" wrapText="1"/>
      <protection locked="0"/>
    </xf>
    <xf numFmtId="0" fontId="57" fillId="18" borderId="49" xfId="0" applyFont="1" applyFill="1" applyBorder="1" applyAlignment="1" applyProtection="1">
      <alignment horizontal="center" vertical="center" wrapText="1"/>
      <protection hidden="1"/>
    </xf>
    <xf numFmtId="0" fontId="67" fillId="0" borderId="15" xfId="0" applyFont="1" applyBorder="1" applyAlignment="1">
      <alignment vertical="center"/>
    </xf>
    <xf numFmtId="0" fontId="26" fillId="2" borderId="0" xfId="0" applyFont="1" applyFill="1" applyAlignment="1" applyProtection="1">
      <alignment horizontal="center" vertical="center"/>
      <protection locked="0"/>
    </xf>
    <xf numFmtId="0" fontId="26" fillId="2" borderId="0" xfId="0" applyFont="1" applyFill="1" applyAlignment="1" applyProtection="1">
      <alignment horizontal="left" vertical="center"/>
      <protection locked="0"/>
    </xf>
    <xf numFmtId="0" fontId="26" fillId="2" borderId="0" xfId="0" applyFont="1" applyFill="1" applyAlignment="1" applyProtection="1">
      <alignment horizontal="center"/>
      <protection locked="0"/>
    </xf>
    <xf numFmtId="0" fontId="60" fillId="2" borderId="0" xfId="0" applyFont="1" applyFill="1" applyProtection="1">
      <protection locked="0"/>
    </xf>
    <xf numFmtId="0" fontId="60" fillId="0" borderId="0" xfId="0" applyFont="1" applyProtection="1">
      <protection locked="0"/>
    </xf>
    <xf numFmtId="0" fontId="32" fillId="2" borderId="0" xfId="0" applyFont="1" applyFill="1" applyAlignment="1" applyProtection="1">
      <alignment horizontal="center" vertical="center"/>
      <protection locked="0"/>
    </xf>
    <xf numFmtId="0" fontId="32" fillId="0" borderId="0" xfId="0" applyFont="1" applyAlignment="1" applyProtection="1">
      <alignment horizontal="center" vertical="center"/>
      <protection locked="0"/>
    </xf>
    <xf numFmtId="9" fontId="26" fillId="0" borderId="49" xfId="0" applyNumberFormat="1" applyFont="1" applyBorder="1" applyAlignment="1" applyProtection="1">
      <alignment horizontal="center" vertical="center"/>
      <protection locked="0"/>
    </xf>
    <xf numFmtId="164" fontId="26" fillId="0" borderId="49" xfId="4" applyNumberFormat="1" applyFont="1" applyBorder="1" applyAlignment="1" applyProtection="1">
      <alignment horizontal="center" vertical="center"/>
      <protection locked="0"/>
    </xf>
    <xf numFmtId="0" fontId="73" fillId="15" borderId="49" xfId="0" applyFont="1" applyFill="1" applyBorder="1" applyAlignment="1" applyProtection="1">
      <alignment horizontal="center" vertical="center" textRotation="90"/>
      <protection locked="0"/>
    </xf>
    <xf numFmtId="0" fontId="73" fillId="15" borderId="49" xfId="0" applyFont="1" applyFill="1" applyBorder="1" applyAlignment="1" applyProtection="1">
      <alignment horizontal="center" vertical="center" textRotation="90" wrapText="1"/>
      <protection locked="0"/>
    </xf>
    <xf numFmtId="0" fontId="26" fillId="0" borderId="49" xfId="0" applyFont="1" applyBorder="1" applyAlignment="1" applyProtection="1">
      <alignment horizontal="center" vertical="center" wrapText="1"/>
      <protection locked="0"/>
    </xf>
    <xf numFmtId="0" fontId="26" fillId="0" borderId="51" xfId="0" applyFont="1" applyBorder="1" applyAlignment="1" applyProtection="1">
      <alignment horizontal="center" vertical="center" textRotation="90"/>
      <protection locked="0"/>
    </xf>
    <xf numFmtId="0" fontId="26" fillId="0" borderId="100" xfId="0" applyFont="1" applyBorder="1" applyAlignment="1" applyProtection="1">
      <alignment horizontal="center" vertical="center" wrapText="1"/>
      <protection locked="0"/>
    </xf>
    <xf numFmtId="0" fontId="26" fillId="0" borderId="49" xfId="0" applyFont="1" applyBorder="1" applyAlignment="1" applyProtection="1">
      <alignment horizontal="center" vertical="center" wrapText="1"/>
      <protection locked="0"/>
    </xf>
    <xf numFmtId="0" fontId="26" fillId="0" borderId="49" xfId="0" applyFont="1" applyBorder="1" applyAlignment="1" applyProtection="1">
      <alignment horizontal="center" vertical="center"/>
      <protection locked="0"/>
    </xf>
    <xf numFmtId="0" fontId="12" fillId="0" borderId="49" xfId="0" applyFont="1" applyBorder="1" applyAlignment="1" applyProtection="1">
      <alignment horizontal="justify" vertical="center" wrapText="1"/>
    </xf>
    <xf numFmtId="14" fontId="26" fillId="0" borderId="49" xfId="0" applyNumberFormat="1" applyFont="1" applyBorder="1" applyAlignment="1" applyProtection="1">
      <alignment horizontal="center" vertical="center" wrapText="1"/>
      <protection locked="0"/>
    </xf>
    <xf numFmtId="0" fontId="26" fillId="0" borderId="49" xfId="0" applyFont="1" applyBorder="1" applyAlignment="1" applyProtection="1">
      <alignment horizontal="center" vertical="center" wrapText="1"/>
    </xf>
    <xf numFmtId="14" fontId="26" fillId="0" borderId="49" xfId="0" applyNumberFormat="1" applyFont="1" applyBorder="1" applyAlignment="1" applyProtection="1">
      <alignment horizontal="center" vertical="center"/>
    </xf>
    <xf numFmtId="0" fontId="61" fillId="0" borderId="49" xfId="0" applyFont="1" applyBorder="1" applyAlignment="1" applyProtection="1">
      <alignment horizontal="justify" vertical="center"/>
    </xf>
    <xf numFmtId="0" fontId="61" fillId="0" borderId="49" xfId="0" applyFont="1" applyFill="1" applyBorder="1" applyAlignment="1" applyProtection="1">
      <alignment horizontal="justify" vertical="center" wrapText="1"/>
    </xf>
    <xf numFmtId="0" fontId="26" fillId="0" borderId="49" xfId="0" applyFont="1" applyBorder="1" applyAlignment="1" applyProtection="1">
      <alignment horizontal="center" vertical="center" wrapText="1"/>
    </xf>
    <xf numFmtId="0" fontId="26" fillId="0" borderId="49" xfId="0" applyFont="1" applyBorder="1" applyAlignment="1" applyProtection="1">
      <alignment horizontal="center" vertical="center"/>
      <protection locked="0"/>
    </xf>
    <xf numFmtId="0" fontId="26" fillId="0" borderId="49" xfId="0" applyFont="1" applyBorder="1" applyAlignment="1" applyProtection="1">
      <alignment horizontal="center" vertical="center"/>
    </xf>
    <xf numFmtId="0" fontId="61" fillId="0" borderId="49" xfId="0" applyFont="1" applyBorder="1" applyAlignment="1" applyProtection="1">
      <alignment horizontal="justify" vertical="center" wrapText="1"/>
    </xf>
    <xf numFmtId="0" fontId="80" fillId="0" borderId="101" xfId="0" applyFont="1" applyBorder="1" applyAlignment="1">
      <alignment horizontal="justify" vertical="center" wrapText="1"/>
    </xf>
    <xf numFmtId="0" fontId="61" fillId="0" borderId="101" xfId="0" applyFont="1" applyBorder="1" applyAlignment="1">
      <alignment horizontal="justify" vertical="center" wrapText="1"/>
    </xf>
    <xf numFmtId="0" fontId="13" fillId="13" borderId="22" xfId="1" applyFont="1" applyFill="1" applyBorder="1" applyAlignment="1">
      <alignment horizontal="center" vertical="center" wrapText="1"/>
    </xf>
    <xf numFmtId="0" fontId="13" fillId="13" borderId="23" xfId="1" applyFont="1" applyFill="1" applyBorder="1" applyAlignment="1">
      <alignment horizontal="center" vertical="center" wrapText="1"/>
    </xf>
    <xf numFmtId="0" fontId="13" fillId="13" borderId="24" xfId="1" applyFont="1" applyFill="1" applyBorder="1" applyAlignment="1">
      <alignment horizontal="center" vertical="center" wrapText="1"/>
    </xf>
    <xf numFmtId="0" fontId="12" fillId="0" borderId="4" xfId="1" quotePrefix="1" applyFont="1" applyBorder="1" applyAlignment="1">
      <alignment horizontal="left" vertical="center" wrapText="1"/>
    </xf>
    <xf numFmtId="0" fontId="12" fillId="0" borderId="0" xfId="1" quotePrefix="1" applyFont="1" applyAlignment="1">
      <alignment horizontal="left" vertical="center" wrapText="1"/>
    </xf>
    <xf numFmtId="0" fontId="12" fillId="0" borderId="5" xfId="1" quotePrefix="1" applyFont="1" applyBorder="1" applyAlignment="1">
      <alignment horizontal="left" vertical="center" wrapText="1"/>
    </xf>
    <xf numFmtId="0" fontId="12" fillId="0" borderId="25" xfId="1" quotePrefix="1" applyFont="1" applyBorder="1" applyAlignment="1">
      <alignment horizontal="left" vertical="center" wrapText="1"/>
    </xf>
    <xf numFmtId="0" fontId="12" fillId="0" borderId="26" xfId="1" quotePrefix="1" applyFont="1" applyBorder="1" applyAlignment="1">
      <alignment horizontal="left" vertical="center" wrapText="1"/>
    </xf>
    <xf numFmtId="0" fontId="12" fillId="0" borderId="27" xfId="1" quotePrefix="1" applyFont="1" applyBorder="1" applyAlignment="1">
      <alignment horizontal="left" vertical="center" wrapText="1"/>
    </xf>
    <xf numFmtId="0" fontId="14" fillId="2" borderId="9" xfId="1" quotePrefix="1" applyFont="1" applyFill="1" applyBorder="1" applyAlignment="1">
      <alignment horizontal="left" vertical="top" wrapText="1"/>
    </xf>
    <xf numFmtId="0" fontId="15" fillId="2" borderId="10" xfId="1" quotePrefix="1" applyFont="1" applyFill="1" applyBorder="1" applyAlignment="1">
      <alignment horizontal="left" vertical="top" wrapText="1"/>
    </xf>
    <xf numFmtId="0" fontId="15" fillId="2" borderId="11" xfId="1" quotePrefix="1" applyFont="1" applyFill="1" applyBorder="1" applyAlignment="1">
      <alignment horizontal="left" vertical="top" wrapText="1"/>
    </xf>
    <xf numFmtId="0" fontId="12" fillId="0" borderId="4" xfId="1" quotePrefix="1" applyFont="1" applyBorder="1" applyAlignment="1">
      <alignment horizontal="left" vertical="top" wrapText="1"/>
    </xf>
    <xf numFmtId="0" fontId="12" fillId="0" borderId="0" xfId="1" quotePrefix="1" applyFont="1" applyAlignment="1">
      <alignment horizontal="left" vertical="top" wrapText="1"/>
    </xf>
    <xf numFmtId="0" fontId="12" fillId="0" borderId="5" xfId="1" quotePrefix="1" applyFont="1" applyBorder="1" applyAlignment="1">
      <alignment horizontal="left" vertical="top" wrapText="1"/>
    </xf>
    <xf numFmtId="0" fontId="17" fillId="13" borderId="28" xfId="3" applyFont="1" applyFill="1" applyBorder="1" applyAlignment="1">
      <alignment horizontal="center" vertical="center" wrapText="1"/>
    </xf>
    <xf numFmtId="0" fontId="17" fillId="13" borderId="61" xfId="3" applyFont="1" applyFill="1" applyBorder="1" applyAlignment="1">
      <alignment horizontal="center" vertical="center" wrapText="1"/>
    </xf>
    <xf numFmtId="0" fontId="17" fillId="13" borderId="62" xfId="1" applyFont="1" applyFill="1" applyBorder="1" applyAlignment="1">
      <alignment horizontal="center" vertical="center"/>
    </xf>
    <xf numFmtId="0" fontId="17" fillId="13" borderId="29" xfId="1" applyFont="1" applyFill="1" applyBorder="1" applyAlignment="1">
      <alignment horizontal="center" vertical="center"/>
    </xf>
    <xf numFmtId="0" fontId="2" fillId="2" borderId="25" xfId="1" quotePrefix="1" applyFont="1" applyFill="1" applyBorder="1" applyAlignment="1">
      <alignment horizontal="justify" vertical="center" wrapText="1"/>
    </xf>
    <xf numFmtId="0" fontId="2" fillId="2" borderId="26" xfId="1" quotePrefix="1" applyFont="1" applyFill="1" applyBorder="1" applyAlignment="1">
      <alignment horizontal="justify" vertical="center" wrapText="1"/>
    </xf>
    <xf numFmtId="0" fontId="2" fillId="2" borderId="27" xfId="1" quotePrefix="1" applyFont="1" applyFill="1" applyBorder="1" applyAlignment="1">
      <alignment horizontal="justify" vertical="center" wrapText="1"/>
    </xf>
    <xf numFmtId="0" fontId="17" fillId="2" borderId="32" xfId="3" applyFont="1" applyFill="1" applyBorder="1" applyAlignment="1">
      <alignment horizontal="left" vertical="top" wrapText="1" readingOrder="1"/>
    </xf>
    <xf numFmtId="0" fontId="17" fillId="2" borderId="33" xfId="3" applyFont="1" applyFill="1" applyBorder="1" applyAlignment="1">
      <alignment horizontal="left" vertical="top" wrapText="1" readingOrder="1"/>
    </xf>
    <xf numFmtId="0" fontId="18" fillId="2" borderId="34" xfId="1" applyFont="1" applyFill="1" applyBorder="1" applyAlignment="1">
      <alignment horizontal="justify" vertical="center" wrapText="1"/>
    </xf>
    <xf numFmtId="0" fontId="18" fillId="2" borderId="35" xfId="1" applyFont="1" applyFill="1" applyBorder="1" applyAlignment="1">
      <alignment horizontal="justify" vertical="center" wrapText="1"/>
    </xf>
    <xf numFmtId="0" fontId="17" fillId="2" borderId="36" xfId="0" applyFont="1" applyFill="1" applyBorder="1" applyAlignment="1">
      <alignment horizontal="left" vertical="center" wrapText="1"/>
    </xf>
    <xf numFmtId="0" fontId="17" fillId="2" borderId="37" xfId="0" applyFont="1" applyFill="1" applyBorder="1" applyAlignment="1">
      <alignment horizontal="left" vertical="center" wrapText="1"/>
    </xf>
    <xf numFmtId="0" fontId="18" fillId="2" borderId="20" xfId="1" applyFont="1" applyFill="1" applyBorder="1" applyAlignment="1">
      <alignment horizontal="justify" vertical="center" wrapText="1"/>
    </xf>
    <xf numFmtId="0" fontId="18" fillId="2" borderId="21" xfId="1" applyFont="1" applyFill="1" applyBorder="1" applyAlignment="1">
      <alignment horizontal="justify" vertical="center" wrapText="1"/>
    </xf>
    <xf numFmtId="0" fontId="12" fillId="2" borderId="4" xfId="1" applyFont="1" applyFill="1" applyBorder="1" applyAlignment="1">
      <alignment horizontal="left" vertical="top" wrapText="1"/>
    </xf>
    <xf numFmtId="0" fontId="12" fillId="2" borderId="0" xfId="1" applyFont="1" applyFill="1" applyAlignment="1">
      <alignment horizontal="left" vertical="top" wrapText="1"/>
    </xf>
    <xf numFmtId="0" fontId="12" fillId="2" borderId="5" xfId="1" applyFont="1" applyFill="1" applyBorder="1" applyAlignment="1">
      <alignment horizontal="left" vertical="top" wrapText="1"/>
    </xf>
    <xf numFmtId="0" fontId="17" fillId="2" borderId="30" xfId="0" applyFont="1" applyFill="1" applyBorder="1" applyAlignment="1">
      <alignment horizontal="left" vertical="center" wrapText="1"/>
    </xf>
    <xf numFmtId="0" fontId="17" fillId="2" borderId="31" xfId="0" applyFont="1" applyFill="1" applyBorder="1" applyAlignment="1">
      <alignment horizontal="left" vertical="center" wrapText="1"/>
    </xf>
    <xf numFmtId="0" fontId="17" fillId="2" borderId="38" xfId="0" applyFont="1" applyFill="1" applyBorder="1" applyAlignment="1">
      <alignment horizontal="left" vertical="center" wrapText="1"/>
    </xf>
    <xf numFmtId="0" fontId="17" fillId="2" borderId="39" xfId="0" applyFont="1" applyFill="1" applyBorder="1" applyAlignment="1">
      <alignment horizontal="left" vertical="center" wrapText="1"/>
    </xf>
    <xf numFmtId="0" fontId="18" fillId="2" borderId="40" xfId="0" applyFont="1" applyFill="1" applyBorder="1" applyAlignment="1">
      <alignment horizontal="justify" vertical="center" wrapText="1"/>
    </xf>
    <xf numFmtId="0" fontId="18" fillId="2" borderId="41" xfId="0" applyFont="1" applyFill="1" applyBorder="1" applyAlignment="1">
      <alignment horizontal="justify" vertical="center" wrapText="1"/>
    </xf>
    <xf numFmtId="0" fontId="15" fillId="0" borderId="57" xfId="0" applyFont="1" applyBorder="1" applyAlignment="1" applyProtection="1">
      <alignment horizontal="center" vertical="center" wrapText="1"/>
      <protection locked="0"/>
    </xf>
    <xf numFmtId="0" fontId="15" fillId="0" borderId="58" xfId="0" applyFont="1" applyBorder="1" applyAlignment="1" applyProtection="1">
      <alignment horizontal="center" vertical="center" wrapText="1"/>
      <protection locked="0"/>
    </xf>
    <xf numFmtId="0" fontId="15" fillId="0" borderId="50" xfId="0" applyFont="1" applyBorder="1" applyAlignment="1" applyProtection="1">
      <alignment horizontal="center" vertical="center" wrapText="1"/>
      <protection locked="0"/>
    </xf>
    <xf numFmtId="0" fontId="66" fillId="2" borderId="0" xfId="0" applyFont="1" applyFill="1" applyAlignment="1" applyProtection="1">
      <alignment horizontal="left"/>
      <protection locked="0"/>
    </xf>
    <xf numFmtId="0" fontId="26" fillId="0" borderId="49" xfId="0" applyFont="1" applyBorder="1" applyAlignment="1" applyProtection="1">
      <alignment horizontal="center" vertical="center"/>
      <protection locked="0"/>
    </xf>
    <xf numFmtId="0" fontId="32" fillId="0" borderId="49" xfId="0" applyFont="1" applyBorder="1" applyAlignment="1" applyProtection="1">
      <alignment horizontal="center" vertical="center" wrapText="1"/>
      <protection locked="0" hidden="1"/>
    </xf>
    <xf numFmtId="0" fontId="73" fillId="15" borderId="49" xfId="0" applyFont="1" applyFill="1" applyBorder="1" applyAlignment="1" applyProtection="1">
      <alignment horizontal="center" vertical="center" textRotation="90" wrapText="1"/>
      <protection locked="0"/>
    </xf>
    <xf numFmtId="0" fontId="26" fillId="0" borderId="57" xfId="0" applyFont="1" applyBorder="1" applyAlignment="1" applyProtection="1">
      <alignment horizontal="center" vertical="center" wrapText="1"/>
      <protection locked="0"/>
    </xf>
    <xf numFmtId="0" fontId="26" fillId="0" borderId="58" xfId="0" applyFont="1" applyBorder="1" applyAlignment="1" applyProtection="1">
      <alignment horizontal="center" vertical="center" wrapText="1"/>
      <protection locked="0"/>
    </xf>
    <xf numFmtId="0" fontId="26" fillId="0" borderId="50" xfId="0" applyFont="1" applyBorder="1" applyAlignment="1" applyProtection="1">
      <alignment horizontal="center" vertical="center" wrapText="1"/>
      <protection locked="0"/>
    </xf>
    <xf numFmtId="0" fontId="26" fillId="0" borderId="57" xfId="0" applyFont="1" applyBorder="1" applyAlignment="1" applyProtection="1">
      <alignment horizontal="center" vertical="center" wrapText="1"/>
    </xf>
    <xf numFmtId="0" fontId="26" fillId="0" borderId="58" xfId="0" applyFont="1" applyBorder="1" applyAlignment="1" applyProtection="1">
      <alignment horizontal="center" vertical="center"/>
    </xf>
    <xf numFmtId="0" fontId="26" fillId="0" borderId="50" xfId="0" applyFont="1" applyBorder="1" applyAlignment="1" applyProtection="1">
      <alignment horizontal="center" vertical="center"/>
    </xf>
    <xf numFmtId="0" fontId="32" fillId="0" borderId="49" xfId="0" applyFont="1" applyBorder="1" applyAlignment="1" applyProtection="1">
      <alignment horizontal="center" vertical="center"/>
      <protection locked="0" hidden="1"/>
    </xf>
    <xf numFmtId="9" fontId="26" fillId="0" borderId="49" xfId="0" applyNumberFormat="1" applyFont="1" applyBorder="1" applyAlignment="1" applyProtection="1">
      <alignment horizontal="center" vertical="center" wrapText="1"/>
      <protection locked="0" hidden="1"/>
    </xf>
    <xf numFmtId="9" fontId="26" fillId="0" borderId="49" xfId="0" applyNumberFormat="1" applyFont="1" applyBorder="1" applyAlignment="1" applyProtection="1">
      <alignment horizontal="justify" vertical="center" wrapText="1"/>
      <protection locked="0" hidden="1"/>
    </xf>
    <xf numFmtId="0" fontId="26" fillId="0" borderId="49" xfId="0" applyFont="1" applyBorder="1" applyAlignment="1" applyProtection="1">
      <alignment horizontal="center" vertical="center" wrapText="1"/>
      <protection locked="0"/>
    </xf>
    <xf numFmtId="0" fontId="73" fillId="15" borderId="49" xfId="0" applyFont="1" applyFill="1" applyBorder="1" applyAlignment="1" applyProtection="1">
      <alignment horizontal="center" vertical="center" wrapText="1"/>
      <protection locked="0"/>
    </xf>
    <xf numFmtId="0" fontId="73" fillId="15" borderId="49" xfId="0" applyFont="1" applyFill="1" applyBorder="1" applyAlignment="1" applyProtection="1">
      <alignment horizontal="center" vertical="center"/>
      <protection locked="0"/>
    </xf>
    <xf numFmtId="0" fontId="73" fillId="15" borderId="51" xfId="0" applyFont="1" applyFill="1" applyBorder="1" applyAlignment="1" applyProtection="1">
      <alignment horizontal="center" vertical="center"/>
      <protection locked="0"/>
    </xf>
    <xf numFmtId="0" fontId="73" fillId="15" borderId="100" xfId="0" applyFont="1" applyFill="1" applyBorder="1" applyAlignment="1" applyProtection="1">
      <alignment horizontal="center" vertical="center" wrapText="1"/>
      <protection locked="0"/>
    </xf>
    <xf numFmtId="0" fontId="73" fillId="15" borderId="51" xfId="0" applyFont="1" applyFill="1" applyBorder="1" applyAlignment="1" applyProtection="1">
      <alignment horizontal="center" vertical="center" textRotation="90" wrapText="1"/>
      <protection locked="0"/>
    </xf>
    <xf numFmtId="0" fontId="73" fillId="15" borderId="100" xfId="0" applyFont="1" applyFill="1" applyBorder="1" applyAlignment="1" applyProtection="1">
      <alignment horizontal="center" vertical="center"/>
      <protection locked="0"/>
    </xf>
    <xf numFmtId="0" fontId="56" fillId="15" borderId="51" xfId="0" applyFont="1" applyFill="1" applyBorder="1" applyAlignment="1" applyProtection="1">
      <alignment horizontal="left" vertical="center"/>
      <protection locked="0"/>
    </xf>
    <xf numFmtId="0" fontId="56" fillId="15" borderId="52" xfId="0" applyFont="1" applyFill="1" applyBorder="1" applyAlignment="1" applyProtection="1">
      <alignment horizontal="left" vertical="center"/>
      <protection locked="0"/>
    </xf>
    <xf numFmtId="0" fontId="56" fillId="15" borderId="53" xfId="0" applyFont="1" applyFill="1" applyBorder="1" applyAlignment="1" applyProtection="1">
      <alignment horizontal="left" vertical="center"/>
      <protection locked="0"/>
    </xf>
    <xf numFmtId="0" fontId="56" fillId="15" borderId="51" xfId="0" applyFont="1" applyFill="1" applyBorder="1" applyAlignment="1" applyProtection="1">
      <alignment horizontal="left" vertical="center" wrapText="1"/>
      <protection locked="0"/>
    </xf>
    <xf numFmtId="0" fontId="56" fillId="15" borderId="52" xfId="0" applyFont="1" applyFill="1" applyBorder="1" applyAlignment="1" applyProtection="1">
      <alignment horizontal="left" vertical="center" wrapText="1"/>
      <protection locked="0"/>
    </xf>
    <xf numFmtId="0" fontId="56" fillId="15" borderId="53" xfId="0" applyFont="1" applyFill="1" applyBorder="1" applyAlignment="1" applyProtection="1">
      <alignment horizontal="left" vertical="center" wrapText="1"/>
      <protection locked="0"/>
    </xf>
    <xf numFmtId="0" fontId="26" fillId="0" borderId="57" xfId="0" applyFont="1" applyBorder="1" applyAlignment="1" applyProtection="1">
      <alignment horizontal="center" vertical="center"/>
      <protection hidden="1"/>
    </xf>
    <xf numFmtId="0" fontId="26" fillId="0" borderId="58" xfId="0" applyFont="1" applyBorder="1" applyAlignment="1" applyProtection="1">
      <alignment horizontal="center" vertical="center"/>
      <protection hidden="1"/>
    </xf>
    <xf numFmtId="0" fontId="26" fillId="0" borderId="50" xfId="0" applyFont="1" applyBorder="1" applyAlignment="1" applyProtection="1">
      <alignment horizontal="center" vertical="center"/>
      <protection hidden="1"/>
    </xf>
    <xf numFmtId="0" fontId="32" fillId="0" borderId="49" xfId="0" applyFont="1" applyBorder="1" applyAlignment="1" applyProtection="1">
      <alignment horizontal="center" vertical="center"/>
      <protection hidden="1"/>
    </xf>
    <xf numFmtId="0" fontId="26" fillId="0" borderId="49" xfId="0" applyFont="1" applyBorder="1" applyAlignment="1" applyProtection="1">
      <alignment horizontal="justify" vertical="center" wrapText="1"/>
      <protection locked="0"/>
    </xf>
    <xf numFmtId="0" fontId="2" fillId="0" borderId="49" xfId="0" applyFont="1" applyBorder="1" applyAlignment="1" applyProtection="1">
      <alignment horizontal="justify" vertical="center" wrapText="1"/>
      <protection locked="0"/>
    </xf>
    <xf numFmtId="0" fontId="73" fillId="15" borderId="49" xfId="0" applyFont="1" applyFill="1" applyBorder="1" applyAlignment="1" applyProtection="1">
      <alignment horizontal="center" vertical="center" textRotation="90"/>
      <protection locked="0"/>
    </xf>
    <xf numFmtId="0" fontId="73" fillId="15" borderId="51" xfId="0" applyFont="1" applyFill="1" applyBorder="1" applyAlignment="1" applyProtection="1">
      <alignment horizontal="center" vertical="center" wrapText="1"/>
      <protection locked="0"/>
    </xf>
    <xf numFmtId="0" fontId="73" fillId="15" borderId="52" xfId="0" applyFont="1" applyFill="1" applyBorder="1" applyAlignment="1" applyProtection="1">
      <alignment horizontal="center" vertical="center"/>
      <protection locked="0"/>
    </xf>
    <xf numFmtId="0" fontId="73" fillId="15" borderId="53" xfId="0" applyFont="1" applyFill="1" applyBorder="1" applyAlignment="1" applyProtection="1">
      <alignment horizontal="center" vertical="center"/>
      <protection locked="0"/>
    </xf>
    <xf numFmtId="0" fontId="26" fillId="0" borderId="49" xfId="0" applyFont="1" applyBorder="1" applyAlignment="1" applyProtection="1">
      <alignment horizontal="justify" vertical="center" wrapText="1"/>
    </xf>
    <xf numFmtId="0" fontId="2" fillId="0" borderId="49" xfId="0" applyFont="1" applyBorder="1" applyAlignment="1" applyProtection="1">
      <alignment horizontal="justify" vertical="center" wrapText="1"/>
    </xf>
    <xf numFmtId="0" fontId="26" fillId="2" borderId="0" xfId="0" applyFont="1" applyFill="1" applyAlignment="1" applyProtection="1">
      <alignment horizontal="left" vertical="center"/>
      <protection locked="0"/>
    </xf>
    <xf numFmtId="0" fontId="73" fillId="15" borderId="50" xfId="0" applyFont="1" applyFill="1" applyBorder="1" applyAlignment="1" applyProtection="1">
      <alignment horizontal="center" vertical="center"/>
      <protection locked="0"/>
    </xf>
    <xf numFmtId="0" fontId="73" fillId="15" borderId="57" xfId="0" applyFont="1" applyFill="1" applyBorder="1" applyAlignment="1" applyProtection="1">
      <alignment horizontal="center" vertical="center" wrapText="1"/>
      <protection locked="0"/>
    </xf>
    <xf numFmtId="0" fontId="73" fillId="15" borderId="50" xfId="0" applyFont="1" applyFill="1" applyBorder="1" applyAlignment="1" applyProtection="1">
      <alignment horizontal="center" vertical="center" wrapText="1"/>
      <protection locked="0"/>
    </xf>
    <xf numFmtId="0" fontId="26" fillId="0" borderId="58" xfId="0" applyFont="1" applyBorder="1" applyAlignment="1" applyProtection="1">
      <alignment horizontal="center" vertical="center" wrapText="1"/>
    </xf>
    <xf numFmtId="0" fontId="26" fillId="0" borderId="50" xfId="0" applyFont="1" applyBorder="1" applyAlignment="1" applyProtection="1">
      <alignment horizontal="center" vertical="center" wrapText="1"/>
    </xf>
    <xf numFmtId="0" fontId="26" fillId="0" borderId="97" xfId="0" applyFont="1" applyBorder="1" applyAlignment="1" applyProtection="1">
      <alignment horizontal="left" vertical="center" wrapText="1"/>
      <protection locked="0"/>
    </xf>
    <xf numFmtId="0" fontId="26" fillId="0" borderId="98" xfId="0" applyFont="1" applyBorder="1" applyAlignment="1" applyProtection="1">
      <alignment horizontal="left" vertical="center" wrapText="1"/>
      <protection locked="0"/>
    </xf>
    <xf numFmtId="0" fontId="26" fillId="0" borderId="99" xfId="0" applyFont="1" applyBorder="1" applyAlignment="1" applyProtection="1">
      <alignment horizontal="left" vertical="center" wrapText="1"/>
      <protection locked="0"/>
    </xf>
    <xf numFmtId="0" fontId="67" fillId="0" borderId="82" xfId="0" applyFont="1" applyBorder="1" applyAlignment="1" applyProtection="1">
      <alignment horizontal="center" vertical="center"/>
      <protection locked="0"/>
    </xf>
    <xf numFmtId="0" fontId="67" fillId="0" borderId="83" xfId="0" applyFont="1" applyBorder="1" applyAlignment="1" applyProtection="1">
      <alignment horizontal="center" vertical="center"/>
      <protection locked="0"/>
    </xf>
    <xf numFmtId="0" fontId="67" fillId="0" borderId="84" xfId="0" applyFont="1" applyBorder="1" applyAlignment="1" applyProtection="1">
      <alignment horizontal="center" vertical="center"/>
      <protection locked="0"/>
    </xf>
    <xf numFmtId="0" fontId="67" fillId="0" borderId="48" xfId="0" applyFont="1" applyBorder="1" applyAlignment="1" applyProtection="1">
      <alignment horizontal="center" vertical="center"/>
      <protection locked="0"/>
    </xf>
    <xf numFmtId="0" fontId="67" fillId="0" borderId="16" xfId="0" applyFont="1" applyBorder="1" applyAlignment="1" applyProtection="1">
      <alignment horizontal="center" vertical="center"/>
      <protection locked="0"/>
    </xf>
    <xf numFmtId="0" fontId="67" fillId="0" borderId="17" xfId="0" applyFont="1" applyBorder="1" applyAlignment="1" applyProtection="1">
      <alignment horizontal="center" vertical="center"/>
      <protection locked="0"/>
    </xf>
    <xf numFmtId="0" fontId="67" fillId="0" borderId="45" xfId="0" applyFont="1" applyBorder="1" applyAlignment="1" applyProtection="1">
      <alignment horizontal="center" vertical="center"/>
      <protection locked="0"/>
    </xf>
    <xf numFmtId="0" fontId="67" fillId="0" borderId="18" xfId="0" applyFont="1" applyBorder="1" applyAlignment="1" applyProtection="1">
      <alignment horizontal="center" vertical="center"/>
      <protection locked="0"/>
    </xf>
    <xf numFmtId="0" fontId="67" fillId="0" borderId="19" xfId="0" applyFont="1" applyBorder="1" applyAlignment="1" applyProtection="1">
      <alignment horizontal="center" vertical="center"/>
      <protection locked="0"/>
    </xf>
    <xf numFmtId="0" fontId="56" fillId="0" borderId="45" xfId="0" applyFont="1" applyBorder="1" applyAlignment="1" applyProtection="1">
      <alignment horizontal="center" vertical="center"/>
      <protection locked="0"/>
    </xf>
    <xf numFmtId="0" fontId="56" fillId="0" borderId="86" xfId="0" applyFont="1" applyBorder="1" applyAlignment="1" applyProtection="1">
      <alignment horizontal="center" vertical="center"/>
      <protection locked="0"/>
    </xf>
    <xf numFmtId="0" fontId="56" fillId="0" borderId="18" xfId="0" applyFont="1" applyBorder="1" applyAlignment="1" applyProtection="1">
      <alignment horizontal="center" vertical="center"/>
      <protection locked="0"/>
    </xf>
    <xf numFmtId="0" fontId="56" fillId="0" borderId="19" xfId="0" applyFont="1" applyBorder="1" applyAlignment="1" applyProtection="1">
      <alignment horizontal="center" vertical="center"/>
      <protection locked="0"/>
    </xf>
    <xf numFmtId="0" fontId="56" fillId="0" borderId="82" xfId="0" applyFont="1" applyBorder="1" applyAlignment="1" applyProtection="1">
      <alignment horizontal="center" vertical="center"/>
      <protection locked="0"/>
    </xf>
    <xf numFmtId="0" fontId="56" fillId="0" borderId="92" xfId="0" applyFont="1" applyBorder="1" applyAlignment="1" applyProtection="1">
      <alignment horizontal="center" vertical="center"/>
      <protection locked="0"/>
    </xf>
    <xf numFmtId="0" fontId="56" fillId="0" borderId="83" xfId="0" applyFont="1" applyBorder="1" applyAlignment="1" applyProtection="1">
      <alignment horizontal="center" vertical="center"/>
      <protection locked="0"/>
    </xf>
    <xf numFmtId="0" fontId="56" fillId="0" borderId="84" xfId="0" applyFont="1" applyBorder="1" applyAlignment="1" applyProtection="1">
      <alignment horizontal="center" vertical="center"/>
      <protection locked="0"/>
    </xf>
    <xf numFmtId="0" fontId="56" fillId="0" borderId="48" xfId="0" applyFont="1" applyBorder="1" applyAlignment="1" applyProtection="1">
      <alignment horizontal="center" vertical="center"/>
      <protection locked="0"/>
    </xf>
    <xf numFmtId="0" fontId="56" fillId="0" borderId="96" xfId="0" applyFont="1" applyBorder="1" applyAlignment="1" applyProtection="1">
      <alignment horizontal="center" vertical="center"/>
      <protection locked="0"/>
    </xf>
    <xf numFmtId="0" fontId="56" fillId="0" borderId="16" xfId="0" applyFont="1" applyBorder="1" applyAlignment="1" applyProtection="1">
      <alignment horizontal="center" vertical="center"/>
      <protection locked="0"/>
    </xf>
    <xf numFmtId="0" fontId="56" fillId="0" borderId="17" xfId="0" applyFont="1" applyBorder="1" applyAlignment="1" applyProtection="1">
      <alignment horizontal="center" vertical="center"/>
      <protection locked="0"/>
    </xf>
    <xf numFmtId="0" fontId="56" fillId="0" borderId="45" xfId="0" applyFont="1" applyBorder="1" applyAlignment="1" applyProtection="1">
      <alignment horizontal="center" vertical="center" wrapText="1"/>
      <protection locked="0"/>
    </xf>
    <xf numFmtId="0" fontId="56" fillId="0" borderId="86" xfId="0" applyFont="1" applyBorder="1" applyAlignment="1" applyProtection="1">
      <alignment horizontal="center" vertical="center" wrapText="1"/>
      <protection locked="0"/>
    </xf>
    <xf numFmtId="0" fontId="56" fillId="0" borderId="18" xfId="0" applyFont="1" applyBorder="1" applyAlignment="1" applyProtection="1">
      <alignment horizontal="center" vertical="center" wrapText="1"/>
      <protection locked="0"/>
    </xf>
    <xf numFmtId="0" fontId="56" fillId="0" borderId="19" xfId="0" applyFont="1" applyBorder="1" applyAlignment="1" applyProtection="1">
      <alignment horizontal="center" vertical="center" wrapText="1"/>
      <protection locked="0"/>
    </xf>
    <xf numFmtId="0" fontId="26" fillId="0" borderId="1" xfId="0" applyFont="1" applyBorder="1" applyAlignment="1" applyProtection="1">
      <alignment horizontal="center" vertical="center"/>
      <protection locked="0"/>
    </xf>
    <xf numFmtId="0" fontId="26" fillId="0" borderId="2" xfId="0" applyFont="1" applyBorder="1" applyAlignment="1" applyProtection="1">
      <alignment horizontal="center" vertical="center"/>
      <protection locked="0"/>
    </xf>
    <xf numFmtId="0" fontId="26" fillId="0" borderId="3" xfId="0" applyFont="1" applyBorder="1" applyAlignment="1" applyProtection="1">
      <alignment horizontal="center" vertical="center"/>
      <protection locked="0"/>
    </xf>
    <xf numFmtId="0" fontId="26" fillId="0" borderId="4" xfId="0" applyFont="1" applyBorder="1" applyAlignment="1" applyProtection="1">
      <alignment horizontal="center" vertical="center"/>
      <protection locked="0"/>
    </xf>
    <xf numFmtId="0" fontId="26" fillId="0" borderId="0" xfId="0" applyFont="1" applyAlignment="1" applyProtection="1">
      <alignment horizontal="center" vertical="center"/>
      <protection locked="0"/>
    </xf>
    <xf numFmtId="0" fontId="26" fillId="0" borderId="5" xfId="0" applyFont="1" applyBorder="1" applyAlignment="1" applyProtection="1">
      <alignment horizontal="center" vertical="center"/>
      <protection locked="0"/>
    </xf>
    <xf numFmtId="0" fontId="26" fillId="0" borderId="6" xfId="0" applyFont="1" applyBorder="1" applyAlignment="1" applyProtection="1">
      <alignment horizontal="center" vertical="center"/>
      <protection locked="0"/>
    </xf>
    <xf numFmtId="0" fontId="26" fillId="0" borderId="7" xfId="0" applyFont="1" applyBorder="1" applyAlignment="1" applyProtection="1">
      <alignment horizontal="center" vertical="center"/>
      <protection locked="0"/>
    </xf>
    <xf numFmtId="0" fontId="26" fillId="0" borderId="8" xfId="0" applyFont="1" applyBorder="1" applyAlignment="1" applyProtection="1">
      <alignment horizontal="center" vertical="center"/>
      <protection locked="0"/>
    </xf>
    <xf numFmtId="0" fontId="56" fillId="0" borderId="42" xfId="0" applyFont="1" applyBorder="1" applyAlignment="1" applyProtection="1">
      <alignment horizontal="center" vertical="center" wrapText="1"/>
      <protection locked="0"/>
    </xf>
    <xf numFmtId="0" fontId="56" fillId="0" borderId="43" xfId="0" applyFont="1" applyBorder="1" applyAlignment="1" applyProtection="1">
      <alignment horizontal="center" vertical="center" wrapText="1"/>
      <protection locked="0"/>
    </xf>
    <xf numFmtId="0" fontId="56" fillId="0" borderId="44" xfId="0" applyFont="1" applyBorder="1" applyAlignment="1" applyProtection="1">
      <alignment horizontal="center" vertical="center" wrapText="1"/>
      <protection locked="0"/>
    </xf>
    <xf numFmtId="0" fontId="26" fillId="0" borderId="57" xfId="0" applyFont="1" applyBorder="1" applyAlignment="1" applyProtection="1">
      <alignment horizontal="center" vertical="center"/>
    </xf>
    <xf numFmtId="0" fontId="26" fillId="0" borderId="57" xfId="0" applyFont="1" applyBorder="1" applyAlignment="1" applyProtection="1">
      <alignment horizontal="center" vertical="center"/>
      <protection locked="0"/>
    </xf>
    <xf numFmtId="0" fontId="26" fillId="0" borderId="58" xfId="0" applyFont="1" applyBorder="1" applyAlignment="1" applyProtection="1">
      <alignment horizontal="center" vertical="center"/>
      <protection locked="0"/>
    </xf>
    <xf numFmtId="0" fontId="26" fillId="0" borderId="50" xfId="0" applyFont="1" applyBorder="1" applyAlignment="1" applyProtection="1">
      <alignment horizontal="center" vertical="center"/>
      <protection locked="0"/>
    </xf>
    <xf numFmtId="0" fontId="26" fillId="0" borderId="49" xfId="0" applyFont="1" applyFill="1" applyBorder="1" applyAlignment="1" applyProtection="1">
      <alignment horizontal="justify" vertical="center" wrapText="1"/>
    </xf>
    <xf numFmtId="0" fontId="2" fillId="0" borderId="49" xfId="0" applyFont="1" applyFill="1" applyBorder="1" applyAlignment="1" applyProtection="1">
      <alignment horizontal="justify" vertical="center" wrapText="1"/>
    </xf>
    <xf numFmtId="0" fontId="26" fillId="21" borderId="49" xfId="0" applyFont="1" applyFill="1" applyBorder="1" applyAlignment="1" applyProtection="1">
      <alignment horizontal="center" vertical="center" wrapText="1"/>
      <protection locked="0"/>
    </xf>
    <xf numFmtId="0" fontId="26" fillId="0" borderId="57" xfId="0" applyFont="1" applyBorder="1" applyAlignment="1" applyProtection="1">
      <alignment horizontal="justify" vertical="center" wrapText="1"/>
    </xf>
    <xf numFmtId="0" fontId="26" fillId="0" borderId="58" xfId="0" applyFont="1" applyBorder="1" applyAlignment="1" applyProtection="1">
      <alignment horizontal="justify" vertical="center" wrapText="1"/>
    </xf>
    <xf numFmtId="0" fontId="26" fillId="0" borderId="50" xfId="0" applyFont="1" applyBorder="1" applyAlignment="1" applyProtection="1">
      <alignment horizontal="justify" vertical="center" wrapText="1"/>
    </xf>
    <xf numFmtId="0" fontId="2" fillId="0" borderId="57" xfId="0" applyFont="1" applyBorder="1" applyAlignment="1" applyProtection="1">
      <alignment horizontal="justify" vertical="center" wrapText="1"/>
    </xf>
    <xf numFmtId="0" fontId="2" fillId="0" borderId="58" xfId="0" applyFont="1" applyBorder="1" applyAlignment="1" applyProtection="1">
      <alignment horizontal="justify" vertical="center" wrapText="1"/>
    </xf>
    <xf numFmtId="0" fontId="2" fillId="0" borderId="50" xfId="0" applyFont="1" applyBorder="1" applyAlignment="1" applyProtection="1">
      <alignment horizontal="justify" vertical="center" wrapText="1"/>
    </xf>
    <xf numFmtId="0" fontId="26" fillId="0" borderId="57" xfId="0" applyFont="1" applyFill="1" applyBorder="1" applyAlignment="1" applyProtection="1">
      <alignment horizontal="center" vertical="center" wrapText="1"/>
    </xf>
    <xf numFmtId="0" fontId="26" fillId="0" borderId="58" xfId="0" applyFont="1" applyFill="1" applyBorder="1" applyAlignment="1" applyProtection="1">
      <alignment horizontal="center" vertical="center"/>
    </xf>
    <xf numFmtId="0" fontId="26" fillId="0" borderId="50" xfId="0" applyFont="1" applyFill="1" applyBorder="1" applyAlignment="1" applyProtection="1">
      <alignment horizontal="center" vertical="center"/>
    </xf>
    <xf numFmtId="0" fontId="26" fillId="0" borderId="57" xfId="0" applyFont="1" applyFill="1" applyBorder="1" applyAlignment="1" applyProtection="1">
      <alignment horizontal="justify" vertical="center" wrapText="1"/>
    </xf>
    <xf numFmtId="0" fontId="26" fillId="0" borderId="58" xfId="0" applyFont="1" applyFill="1" applyBorder="1" applyAlignment="1" applyProtection="1">
      <alignment horizontal="justify" vertical="center" wrapText="1"/>
    </xf>
    <xf numFmtId="0" fontId="26" fillId="0" borderId="50" xfId="0" applyFont="1" applyFill="1" applyBorder="1" applyAlignment="1" applyProtection="1">
      <alignment horizontal="justify" vertical="center" wrapText="1"/>
    </xf>
    <xf numFmtId="0" fontId="2" fillId="0" borderId="57" xfId="0" applyFont="1" applyFill="1" applyBorder="1" applyAlignment="1" applyProtection="1">
      <alignment horizontal="justify" vertical="center" wrapText="1"/>
    </xf>
    <xf numFmtId="0" fontId="2" fillId="0" borderId="58" xfId="0" applyFont="1" applyFill="1" applyBorder="1" applyAlignment="1" applyProtection="1">
      <alignment horizontal="justify" vertical="center" wrapText="1"/>
    </xf>
    <xf numFmtId="0" fontId="2" fillId="0" borderId="50" xfId="0" applyFont="1" applyFill="1" applyBorder="1" applyAlignment="1" applyProtection="1">
      <alignment horizontal="justify" vertical="center" wrapText="1"/>
    </xf>
    <xf numFmtId="9" fontId="26" fillId="0" borderId="57" xfId="0" applyNumberFormat="1" applyFont="1" applyBorder="1" applyAlignment="1" applyProtection="1">
      <alignment horizontal="center" vertical="center" wrapText="1"/>
      <protection locked="0" hidden="1"/>
    </xf>
    <xf numFmtId="9" fontId="26" fillId="0" borderId="58" xfId="0" applyNumberFormat="1" applyFont="1" applyBorder="1" applyAlignment="1" applyProtection="1">
      <alignment horizontal="center" vertical="center" wrapText="1"/>
      <protection locked="0" hidden="1"/>
    </xf>
    <xf numFmtId="9" fontId="26" fillId="0" borderId="50" xfId="0" applyNumberFormat="1" applyFont="1" applyBorder="1" applyAlignment="1" applyProtection="1">
      <alignment horizontal="center" vertical="center" wrapText="1"/>
      <protection locked="0" hidden="1"/>
    </xf>
    <xf numFmtId="0" fontId="32" fillId="0" borderId="57" xfId="0" applyFont="1" applyBorder="1" applyAlignment="1" applyProtection="1">
      <alignment horizontal="center" vertical="center" wrapText="1"/>
      <protection locked="0" hidden="1"/>
    </xf>
    <xf numFmtId="0" fontId="32" fillId="0" borderId="58" xfId="0" applyFont="1" applyBorder="1" applyAlignment="1" applyProtection="1">
      <alignment horizontal="center" vertical="center" wrapText="1"/>
      <protection locked="0" hidden="1"/>
    </xf>
    <xf numFmtId="0" fontId="32" fillId="0" borderId="50" xfId="0" applyFont="1" applyBorder="1" applyAlignment="1" applyProtection="1">
      <alignment horizontal="center" vertical="center" wrapText="1"/>
      <protection locked="0" hidden="1"/>
    </xf>
    <xf numFmtId="0" fontId="32" fillId="0" borderId="57" xfId="0" applyFont="1" applyBorder="1" applyAlignment="1" applyProtection="1">
      <alignment horizontal="center" vertical="center"/>
      <protection locked="0" hidden="1"/>
    </xf>
    <xf numFmtId="0" fontId="32" fillId="0" borderId="58" xfId="0" applyFont="1" applyBorder="1" applyAlignment="1" applyProtection="1">
      <alignment horizontal="center" vertical="center"/>
      <protection locked="0" hidden="1"/>
    </xf>
    <xf numFmtId="0" fontId="32" fillId="0" borderId="50" xfId="0" applyFont="1" applyBorder="1" applyAlignment="1" applyProtection="1">
      <alignment horizontal="center" vertical="center"/>
      <protection locked="0" hidden="1"/>
    </xf>
    <xf numFmtId="9" fontId="26" fillId="0" borderId="57" xfId="0" applyNumberFormat="1" applyFont="1" applyBorder="1" applyAlignment="1" applyProtection="1">
      <alignment horizontal="justify" vertical="center" wrapText="1"/>
      <protection locked="0" hidden="1"/>
    </xf>
    <xf numFmtId="9" fontId="26" fillId="0" borderId="58" xfId="0" applyNumberFormat="1" applyFont="1" applyBorder="1" applyAlignment="1" applyProtection="1">
      <alignment horizontal="justify" vertical="center" wrapText="1"/>
      <protection locked="0" hidden="1"/>
    </xf>
    <xf numFmtId="9" fontId="26" fillId="0" borderId="50" xfId="0" applyNumberFormat="1" applyFont="1" applyBorder="1" applyAlignment="1" applyProtection="1">
      <alignment horizontal="justify" vertical="center" wrapText="1"/>
      <protection locked="0" hidden="1"/>
    </xf>
    <xf numFmtId="0" fontId="2" fillId="0" borderId="49" xfId="0" applyFont="1" applyBorder="1" applyAlignment="1" applyProtection="1">
      <alignment horizontal="center" vertical="center" wrapText="1"/>
      <protection locked="0"/>
    </xf>
    <xf numFmtId="0" fontId="75" fillId="20" borderId="49" xfId="0" applyFont="1" applyFill="1" applyBorder="1" applyAlignment="1" applyProtection="1">
      <alignment horizontal="center" wrapText="1"/>
      <protection locked="0" hidden="1"/>
    </xf>
    <xf numFmtId="0" fontId="57" fillId="20" borderId="49" xfId="0" applyFont="1" applyFill="1" applyBorder="1" applyAlignment="1" applyProtection="1">
      <alignment horizontal="center" vertical="center" wrapText="1"/>
      <protection hidden="1"/>
    </xf>
    <xf numFmtId="0" fontId="74" fillId="20" borderId="49" xfId="0" applyFont="1" applyFill="1" applyBorder="1" applyAlignment="1" applyProtection="1">
      <alignment horizontal="center" vertical="center" wrapText="1"/>
      <protection hidden="1"/>
    </xf>
    <xf numFmtId="0" fontId="74" fillId="20" borderId="49" xfId="0" applyFont="1" applyFill="1" applyBorder="1" applyAlignment="1" applyProtection="1">
      <alignment horizontal="center" vertical="center" wrapText="1"/>
      <protection locked="0" hidden="1"/>
    </xf>
    <xf numFmtId="0" fontId="56" fillId="0" borderId="82" xfId="0" applyFont="1" applyBorder="1" applyAlignment="1" applyProtection="1">
      <alignment horizontal="center" vertical="center" wrapText="1"/>
      <protection hidden="1"/>
    </xf>
    <xf numFmtId="0" fontId="56" fillId="0" borderId="83" xfId="0" applyFont="1" applyBorder="1" applyAlignment="1" applyProtection="1">
      <alignment horizontal="center" vertical="center" wrapText="1"/>
      <protection hidden="1"/>
    </xf>
    <xf numFmtId="0" fontId="67" fillId="0" borderId="84" xfId="0" applyFont="1" applyBorder="1" applyAlignment="1" applyProtection="1">
      <alignment horizontal="left" vertical="center" wrapText="1"/>
      <protection hidden="1"/>
    </xf>
    <xf numFmtId="0" fontId="67" fillId="0" borderId="15" xfId="0" applyFont="1" applyBorder="1" applyAlignment="1" applyProtection="1">
      <alignment horizontal="left" vertical="center" wrapText="1"/>
      <protection hidden="1"/>
    </xf>
    <xf numFmtId="0" fontId="56" fillId="0" borderId="47" xfId="0" applyFont="1" applyBorder="1" applyAlignment="1" applyProtection="1">
      <alignment horizontal="center" vertical="center" wrapText="1"/>
      <protection hidden="1"/>
    </xf>
    <xf numFmtId="0" fontId="56" fillId="0" borderId="14" xfId="0" applyFont="1" applyBorder="1" applyAlignment="1" applyProtection="1">
      <alignment horizontal="center" vertical="center" wrapText="1"/>
      <protection hidden="1"/>
    </xf>
    <xf numFmtId="0" fontId="56" fillId="0" borderId="48" xfId="0" applyFont="1" applyBorder="1" applyAlignment="1" applyProtection="1">
      <alignment horizontal="center" vertical="center" wrapText="1"/>
      <protection hidden="1"/>
    </xf>
    <xf numFmtId="0" fontId="56" fillId="0" borderId="16" xfId="0" applyFont="1" applyBorder="1" applyAlignment="1" applyProtection="1">
      <alignment horizontal="center" vertical="center" wrapText="1"/>
      <protection hidden="1"/>
    </xf>
    <xf numFmtId="0" fontId="56" fillId="0" borderId="17" xfId="0" applyFont="1" applyBorder="1" applyAlignment="1" applyProtection="1">
      <alignment horizontal="center" vertical="center" wrapText="1"/>
      <protection hidden="1"/>
    </xf>
    <xf numFmtId="14" fontId="72" fillId="17" borderId="49" xfId="0" applyNumberFormat="1" applyFont="1" applyFill="1" applyBorder="1" applyAlignment="1" applyProtection="1">
      <alignment horizontal="center" vertical="center" wrapText="1"/>
      <protection hidden="1"/>
    </xf>
    <xf numFmtId="0" fontId="72" fillId="17" borderId="49" xfId="0" applyFont="1" applyFill="1" applyBorder="1" applyAlignment="1" applyProtection="1">
      <alignment horizontal="center" vertical="center" wrapText="1"/>
      <protection hidden="1"/>
    </xf>
    <xf numFmtId="0" fontId="57" fillId="17" borderId="49" xfId="0" applyFont="1" applyFill="1" applyBorder="1" applyAlignment="1" applyProtection="1">
      <alignment horizontal="center" vertical="center" wrapText="1"/>
      <protection hidden="1"/>
    </xf>
    <xf numFmtId="0" fontId="56" fillId="0" borderId="87" xfId="0" applyFont="1" applyBorder="1" applyAlignment="1" applyProtection="1">
      <alignment horizontal="center" vertical="center"/>
      <protection hidden="1"/>
    </xf>
    <xf numFmtId="0" fontId="56" fillId="0" borderId="10" xfId="0" applyFont="1" applyBorder="1" applyAlignment="1" applyProtection="1">
      <alignment horizontal="center" vertical="center"/>
      <protection hidden="1"/>
    </xf>
    <xf numFmtId="0" fontId="56" fillId="0" borderId="88" xfId="0" applyFont="1" applyBorder="1" applyAlignment="1" applyProtection="1">
      <alignment horizontal="center" vertical="center"/>
      <protection hidden="1"/>
    </xf>
    <xf numFmtId="0" fontId="56" fillId="0" borderId="89" xfId="0" applyFont="1" applyBorder="1" applyAlignment="1" applyProtection="1">
      <alignment horizontal="center" vertical="center"/>
      <protection hidden="1"/>
    </xf>
    <xf numFmtId="0" fontId="56" fillId="0" borderId="26" xfId="0" applyFont="1" applyBorder="1" applyAlignment="1" applyProtection="1">
      <alignment horizontal="center" vertical="center"/>
      <protection hidden="1"/>
    </xf>
    <xf numFmtId="0" fontId="56" fillId="0" borderId="90" xfId="0" applyFont="1" applyBorder="1" applyAlignment="1" applyProtection="1">
      <alignment horizontal="center" vertical="center"/>
      <protection hidden="1"/>
    </xf>
    <xf numFmtId="0" fontId="56" fillId="0" borderId="91" xfId="0" applyFont="1" applyBorder="1" applyAlignment="1" applyProtection="1">
      <alignment horizontal="center" vertical="center"/>
      <protection hidden="1"/>
    </xf>
    <xf numFmtId="0" fontId="56" fillId="0" borderId="23" xfId="0" applyFont="1" applyBorder="1" applyAlignment="1" applyProtection="1">
      <alignment horizontal="center" vertical="center"/>
      <protection hidden="1"/>
    </xf>
    <xf numFmtId="0" fontId="56" fillId="0" borderId="92" xfId="0" applyFont="1" applyBorder="1" applyAlignment="1" applyProtection="1">
      <alignment horizontal="center" vertical="center"/>
      <protection hidden="1"/>
    </xf>
    <xf numFmtId="0" fontId="56" fillId="0" borderId="93" xfId="0" applyFont="1" applyBorder="1" applyAlignment="1" applyProtection="1">
      <alignment horizontal="center" vertical="center" wrapText="1"/>
      <protection hidden="1"/>
    </xf>
    <xf numFmtId="0" fontId="56" fillId="0" borderId="94" xfId="0" applyFont="1" applyBorder="1" applyAlignment="1" applyProtection="1">
      <alignment horizontal="center" vertical="center" wrapText="1"/>
      <protection hidden="1"/>
    </xf>
    <xf numFmtId="0" fontId="56" fillId="0" borderId="95" xfId="0" applyFont="1" applyBorder="1" applyAlignment="1" applyProtection="1">
      <alignment horizontal="center" vertical="center" wrapText="1"/>
      <protection hidden="1"/>
    </xf>
    <xf numFmtId="0" fontId="56" fillId="0" borderId="93" xfId="0" applyFont="1" applyBorder="1" applyAlignment="1" applyProtection="1">
      <alignment horizontal="center" vertical="center"/>
      <protection hidden="1"/>
    </xf>
    <xf numFmtId="0" fontId="56" fillId="0" borderId="94" xfId="0" applyFont="1" applyBorder="1" applyAlignment="1" applyProtection="1">
      <alignment horizontal="center" vertical="center"/>
      <protection hidden="1"/>
    </xf>
    <xf numFmtId="0" fontId="56" fillId="0" borderId="95" xfId="0" applyFont="1" applyBorder="1" applyAlignment="1" applyProtection="1">
      <alignment horizontal="center" vertical="center"/>
      <protection hidden="1"/>
    </xf>
    <xf numFmtId="14" fontId="71" fillId="17" borderId="49" xfId="0" applyNumberFormat="1" applyFont="1" applyFill="1" applyBorder="1" applyAlignment="1" applyProtection="1">
      <alignment horizontal="center" vertical="center" wrapText="1"/>
      <protection hidden="1"/>
    </xf>
    <xf numFmtId="0" fontId="74" fillId="20" borderId="49" xfId="0" applyFont="1" applyFill="1" applyBorder="1" applyAlignment="1" applyProtection="1">
      <alignment horizontal="center" vertical="center" wrapText="1"/>
      <protection locked="0"/>
    </xf>
    <xf numFmtId="0" fontId="57" fillId="18" borderId="49" xfId="0" applyFont="1" applyFill="1" applyBorder="1" applyAlignment="1" applyProtection="1">
      <alignment horizontal="center" vertical="center" wrapText="1"/>
      <protection hidden="1"/>
    </xf>
    <xf numFmtId="14" fontId="72" fillId="18" borderId="49" xfId="0" applyNumberFormat="1" applyFont="1" applyFill="1" applyBorder="1" applyAlignment="1" applyProtection="1">
      <alignment horizontal="center" vertical="center" wrapText="1"/>
      <protection hidden="1"/>
    </xf>
    <xf numFmtId="0" fontId="72" fillId="18" borderId="49" xfId="0" applyFont="1" applyFill="1" applyBorder="1" applyAlignment="1" applyProtection="1">
      <alignment horizontal="center" vertical="center"/>
      <protection hidden="1"/>
    </xf>
    <xf numFmtId="14" fontId="71" fillId="18" borderId="49" xfId="0" applyNumberFormat="1" applyFont="1" applyFill="1" applyBorder="1" applyAlignment="1" applyProtection="1">
      <alignment horizontal="center" vertical="center" wrapText="1"/>
      <protection hidden="1"/>
    </xf>
    <xf numFmtId="0" fontId="57" fillId="20" borderId="49" xfId="0" applyFont="1" applyFill="1" applyBorder="1" applyAlignment="1">
      <alignment horizontal="center" vertical="center" wrapText="1"/>
    </xf>
    <xf numFmtId="0" fontId="74" fillId="20" borderId="49" xfId="0" applyFont="1" applyFill="1" applyBorder="1" applyAlignment="1">
      <alignment horizontal="center" vertical="center" wrapText="1"/>
    </xf>
    <xf numFmtId="0" fontId="56" fillId="0" borderId="82" xfId="0" applyFont="1" applyBorder="1" applyAlignment="1">
      <alignment horizontal="center" vertical="center" wrapText="1"/>
    </xf>
    <xf numFmtId="0" fontId="56" fillId="0" borderId="83" xfId="0" applyFont="1" applyBorder="1" applyAlignment="1">
      <alignment horizontal="center" vertical="center" wrapText="1"/>
    </xf>
    <xf numFmtId="0" fontId="67" fillId="0" borderId="84" xfId="0" applyFont="1" applyBorder="1" applyAlignment="1">
      <alignment horizontal="left" vertical="center" wrapText="1"/>
    </xf>
    <xf numFmtId="0" fontId="67" fillId="0" borderId="15" xfId="0" applyFont="1" applyBorder="1" applyAlignment="1">
      <alignment horizontal="left" vertical="center" wrapText="1"/>
    </xf>
    <xf numFmtId="0" fontId="56" fillId="0" borderId="47" xfId="0" applyFont="1" applyBorder="1" applyAlignment="1">
      <alignment horizontal="center" vertical="center" wrapText="1"/>
    </xf>
    <xf numFmtId="0" fontId="56" fillId="0" borderId="14" xfId="0" applyFont="1" applyBorder="1" applyAlignment="1">
      <alignment horizontal="center" vertical="center" wrapText="1"/>
    </xf>
    <xf numFmtId="0" fontId="56" fillId="0" borderId="48" xfId="0" applyFont="1" applyBorder="1" applyAlignment="1">
      <alignment horizontal="center" vertical="center" wrapText="1"/>
    </xf>
    <xf numFmtId="0" fontId="56" fillId="0" borderId="16" xfId="0" applyFont="1" applyBorder="1" applyAlignment="1">
      <alignment horizontal="center" vertical="center" wrapText="1"/>
    </xf>
    <xf numFmtId="0" fontId="56" fillId="0" borderId="17" xfId="0" applyFont="1" applyBorder="1" applyAlignment="1">
      <alignment horizontal="center" vertical="center" wrapText="1"/>
    </xf>
    <xf numFmtId="14" fontId="72" fillId="7" borderId="49" xfId="0" applyNumberFormat="1" applyFont="1" applyFill="1" applyBorder="1" applyAlignment="1">
      <alignment horizontal="center" vertical="center" wrapText="1"/>
    </xf>
    <xf numFmtId="0" fontId="72" fillId="7" borderId="49" xfId="0" applyFont="1" applyFill="1" applyBorder="1" applyAlignment="1">
      <alignment horizontal="center" vertical="center"/>
    </xf>
    <xf numFmtId="0" fontId="57" fillId="7" borderId="49" xfId="0" applyFont="1" applyFill="1" applyBorder="1" applyAlignment="1">
      <alignment horizontal="center" vertical="center" wrapText="1"/>
    </xf>
    <xf numFmtId="14" fontId="71" fillId="7" borderId="49" xfId="0" applyNumberFormat="1" applyFont="1" applyFill="1" applyBorder="1" applyAlignment="1">
      <alignment horizontal="center" vertical="center" wrapText="1"/>
    </xf>
    <xf numFmtId="0" fontId="56" fillId="0" borderId="91" xfId="0" applyFont="1" applyBorder="1" applyAlignment="1">
      <alignment horizontal="center" vertical="center"/>
    </xf>
    <xf numFmtId="0" fontId="56" fillId="0" borderId="23" xfId="0" applyFont="1" applyBorder="1" applyAlignment="1">
      <alignment horizontal="center" vertical="center"/>
    </xf>
    <xf numFmtId="0" fontId="56" fillId="0" borderId="92" xfId="0" applyFont="1" applyBorder="1" applyAlignment="1">
      <alignment horizontal="center" vertical="center"/>
    </xf>
    <xf numFmtId="0" fontId="56" fillId="0" borderId="87" xfId="0" applyFont="1" applyBorder="1" applyAlignment="1">
      <alignment horizontal="center" vertical="center"/>
    </xf>
    <xf numFmtId="0" fontId="56" fillId="0" borderId="10" xfId="0" applyFont="1" applyBorder="1" applyAlignment="1">
      <alignment horizontal="center" vertical="center"/>
    </xf>
    <xf numFmtId="0" fontId="56" fillId="0" borderId="88" xfId="0" applyFont="1" applyBorder="1" applyAlignment="1">
      <alignment horizontal="center" vertical="center"/>
    </xf>
    <xf numFmtId="0" fontId="56" fillId="0" borderId="89" xfId="0" applyFont="1" applyBorder="1" applyAlignment="1">
      <alignment horizontal="center" vertical="center"/>
    </xf>
    <xf numFmtId="0" fontId="56" fillId="0" borderId="26" xfId="0" applyFont="1" applyBorder="1" applyAlignment="1">
      <alignment horizontal="center" vertical="center"/>
    </xf>
    <xf numFmtId="0" fontId="56" fillId="0" borderId="90" xfId="0" applyFont="1" applyBorder="1" applyAlignment="1">
      <alignment horizontal="center" vertical="center"/>
    </xf>
    <xf numFmtId="0" fontId="56" fillId="0" borderId="93" xfId="0" applyFont="1" applyBorder="1" applyAlignment="1">
      <alignment horizontal="center" vertical="center"/>
    </xf>
    <xf numFmtId="0" fontId="56" fillId="0" borderId="94" xfId="0" applyFont="1" applyBorder="1" applyAlignment="1">
      <alignment horizontal="center" vertical="center"/>
    </xf>
    <xf numFmtId="0" fontId="56" fillId="0" borderId="95" xfId="0" applyFont="1" applyBorder="1" applyAlignment="1">
      <alignment horizontal="center" vertical="center"/>
    </xf>
    <xf numFmtId="0" fontId="56" fillId="0" borderId="93" xfId="0" applyFont="1" applyBorder="1" applyAlignment="1">
      <alignment horizontal="center" vertical="center" wrapText="1"/>
    </xf>
    <xf numFmtId="0" fontId="56" fillId="0" borderId="94" xfId="0" applyFont="1" applyBorder="1" applyAlignment="1">
      <alignment horizontal="center" vertical="center" wrapText="1"/>
    </xf>
    <xf numFmtId="0" fontId="56" fillId="0" borderId="95" xfId="0" applyFont="1" applyBorder="1" applyAlignment="1">
      <alignment horizontal="center" vertical="center" wrapText="1"/>
    </xf>
    <xf numFmtId="0" fontId="47" fillId="0" borderId="0" xfId="0" applyFont="1" applyAlignment="1">
      <alignment horizontal="center" vertical="center" wrapText="1"/>
    </xf>
    <xf numFmtId="0" fontId="48" fillId="4" borderId="4" xfId="0" applyFont="1" applyFill="1" applyBorder="1" applyAlignment="1" applyProtection="1">
      <alignment horizontal="center" wrapText="1" readingOrder="1"/>
      <protection hidden="1"/>
    </xf>
    <xf numFmtId="0" fontId="48" fillId="4" borderId="0" xfId="0" applyFont="1" applyFill="1" applyAlignment="1" applyProtection="1">
      <alignment horizontal="center" wrapText="1" readingOrder="1"/>
      <protection hidden="1"/>
    </xf>
    <xf numFmtId="0" fontId="48" fillId="4" borderId="5" xfId="0" applyFont="1" applyFill="1" applyBorder="1" applyAlignment="1" applyProtection="1">
      <alignment horizontal="center" wrapText="1" readingOrder="1"/>
      <protection hidden="1"/>
    </xf>
    <xf numFmtId="0" fontId="48" fillId="4" borderId="6" xfId="0" applyFont="1" applyFill="1" applyBorder="1" applyAlignment="1" applyProtection="1">
      <alignment horizontal="center" wrapText="1" readingOrder="1"/>
      <protection hidden="1"/>
    </xf>
    <xf numFmtId="0" fontId="48" fillId="4" borderId="7" xfId="0" applyFont="1" applyFill="1" applyBorder="1" applyAlignment="1" applyProtection="1">
      <alignment horizontal="center" wrapText="1" readingOrder="1"/>
      <protection hidden="1"/>
    </xf>
    <xf numFmtId="0" fontId="48" fillId="4" borderId="8" xfId="0" applyFont="1" applyFill="1" applyBorder="1" applyAlignment="1" applyProtection="1">
      <alignment horizontal="center" wrapText="1" readingOrder="1"/>
      <protection hidden="1"/>
    </xf>
    <xf numFmtId="0" fontId="48" fillId="4" borderId="1" xfId="0" applyFont="1" applyFill="1" applyBorder="1" applyAlignment="1" applyProtection="1">
      <alignment horizontal="center" wrapText="1" readingOrder="1"/>
      <protection hidden="1"/>
    </xf>
    <xf numFmtId="0" fontId="48" fillId="4" borderId="2" xfId="0" applyFont="1" applyFill="1" applyBorder="1" applyAlignment="1" applyProtection="1">
      <alignment horizontal="center" wrapText="1" readingOrder="1"/>
      <protection hidden="1"/>
    </xf>
    <xf numFmtId="0" fontId="48" fillId="4" borderId="3" xfId="0" applyFont="1" applyFill="1" applyBorder="1" applyAlignment="1" applyProtection="1">
      <alignment horizontal="center" wrapText="1" readingOrder="1"/>
      <protection hidden="1"/>
    </xf>
    <xf numFmtId="0" fontId="48" fillId="11" borderId="4" xfId="0" applyFont="1" applyFill="1" applyBorder="1" applyAlignment="1" applyProtection="1">
      <alignment horizontal="center" wrapText="1" readingOrder="1"/>
      <protection hidden="1"/>
    </xf>
    <xf numFmtId="0" fontId="48" fillId="11" borderId="0" xfId="0" applyFont="1" applyFill="1" applyAlignment="1" applyProtection="1">
      <alignment horizontal="center" wrapText="1" readingOrder="1"/>
      <protection hidden="1"/>
    </xf>
    <xf numFmtId="0" fontId="48" fillId="11" borderId="5" xfId="0" applyFont="1" applyFill="1" applyBorder="1" applyAlignment="1" applyProtection="1">
      <alignment horizontal="center" wrapText="1" readingOrder="1"/>
      <protection hidden="1"/>
    </xf>
    <xf numFmtId="0" fontId="48" fillId="11" borderId="6" xfId="0" applyFont="1" applyFill="1" applyBorder="1" applyAlignment="1" applyProtection="1">
      <alignment horizontal="center" wrapText="1" readingOrder="1"/>
      <protection hidden="1"/>
    </xf>
    <xf numFmtId="0" fontId="48" fillId="11" borderId="7" xfId="0" applyFont="1" applyFill="1" applyBorder="1" applyAlignment="1" applyProtection="1">
      <alignment horizontal="center" wrapText="1" readingOrder="1"/>
      <protection hidden="1"/>
    </xf>
    <xf numFmtId="0" fontId="48" fillId="11" borderId="8" xfId="0" applyFont="1" applyFill="1" applyBorder="1" applyAlignment="1" applyProtection="1">
      <alignment horizontal="center" wrapText="1" readingOrder="1"/>
      <protection hidden="1"/>
    </xf>
    <xf numFmtId="0" fontId="48" fillId="11" borderId="1" xfId="0" applyFont="1" applyFill="1" applyBorder="1" applyAlignment="1" applyProtection="1">
      <alignment horizontal="center" wrapText="1" readingOrder="1"/>
      <protection hidden="1"/>
    </xf>
    <xf numFmtId="0" fontId="48" fillId="11" borderId="2" xfId="0" applyFont="1" applyFill="1" applyBorder="1" applyAlignment="1" applyProtection="1">
      <alignment horizontal="center" wrapText="1" readingOrder="1"/>
      <protection hidden="1"/>
    </xf>
    <xf numFmtId="0" fontId="48" fillId="11" borderId="3" xfId="0" applyFont="1" applyFill="1" applyBorder="1" applyAlignment="1" applyProtection="1">
      <alignment horizontal="center" wrapText="1" readingOrder="1"/>
      <protection hidden="1"/>
    </xf>
    <xf numFmtId="0" fontId="48" fillId="9" borderId="4" xfId="0" applyFont="1" applyFill="1" applyBorder="1" applyAlignment="1" applyProtection="1">
      <alignment horizontal="center" vertical="center" wrapText="1" readingOrder="1"/>
      <protection hidden="1"/>
    </xf>
    <xf numFmtId="0" fontId="48" fillId="9" borderId="0" xfId="0" applyFont="1" applyFill="1" applyAlignment="1" applyProtection="1">
      <alignment horizontal="center" vertical="center" wrapText="1" readingOrder="1"/>
      <protection hidden="1"/>
    </xf>
    <xf numFmtId="0" fontId="48" fillId="9" borderId="5" xfId="0" applyFont="1" applyFill="1" applyBorder="1" applyAlignment="1" applyProtection="1">
      <alignment horizontal="center" vertical="center" wrapText="1" readingOrder="1"/>
      <protection hidden="1"/>
    </xf>
    <xf numFmtId="0" fontId="48" fillId="9" borderId="6" xfId="0" applyFont="1" applyFill="1" applyBorder="1" applyAlignment="1" applyProtection="1">
      <alignment horizontal="center" vertical="center" wrapText="1" readingOrder="1"/>
      <protection hidden="1"/>
    </xf>
    <xf numFmtId="0" fontId="48" fillId="9" borderId="7" xfId="0" applyFont="1" applyFill="1" applyBorder="1" applyAlignment="1" applyProtection="1">
      <alignment horizontal="center" vertical="center" wrapText="1" readingOrder="1"/>
      <protection hidden="1"/>
    </xf>
    <xf numFmtId="0" fontId="48" fillId="9" borderId="8" xfId="0" applyFont="1" applyFill="1" applyBorder="1" applyAlignment="1" applyProtection="1">
      <alignment horizontal="center" vertical="center" wrapText="1" readingOrder="1"/>
      <protection hidden="1"/>
    </xf>
    <xf numFmtId="0" fontId="48" fillId="9" borderId="1" xfId="0" applyFont="1" applyFill="1" applyBorder="1" applyAlignment="1" applyProtection="1">
      <alignment horizontal="center" vertical="center" wrapText="1" readingOrder="1"/>
      <protection hidden="1"/>
    </xf>
    <xf numFmtId="0" fontId="48" fillId="9" borderId="2" xfId="0" applyFont="1" applyFill="1" applyBorder="1" applyAlignment="1" applyProtection="1">
      <alignment horizontal="center" vertical="center" wrapText="1" readingOrder="1"/>
      <protection hidden="1"/>
    </xf>
    <xf numFmtId="0" fontId="48" fillId="9" borderId="3" xfId="0" applyFont="1" applyFill="1" applyBorder="1" applyAlignment="1" applyProtection="1">
      <alignment horizontal="center" vertical="center" wrapText="1" readingOrder="1"/>
      <protection hidden="1"/>
    </xf>
    <xf numFmtId="0" fontId="48" fillId="10" borderId="0" xfId="0" applyFont="1" applyFill="1" applyAlignment="1" applyProtection="1">
      <alignment horizontal="center" wrapText="1" readingOrder="1"/>
      <protection hidden="1"/>
    </xf>
    <xf numFmtId="0" fontId="48" fillId="10" borderId="5" xfId="0" applyFont="1" applyFill="1" applyBorder="1" applyAlignment="1" applyProtection="1">
      <alignment horizontal="center" wrapText="1" readingOrder="1"/>
      <protection hidden="1"/>
    </xf>
    <xf numFmtId="0" fontId="48" fillId="10" borderId="4" xfId="0" applyFont="1" applyFill="1" applyBorder="1" applyAlignment="1" applyProtection="1">
      <alignment horizontal="center" wrapText="1" readingOrder="1"/>
      <protection hidden="1"/>
    </xf>
    <xf numFmtId="0" fontId="48" fillId="10" borderId="6" xfId="0" applyFont="1" applyFill="1" applyBorder="1" applyAlignment="1" applyProtection="1">
      <alignment horizontal="center" wrapText="1" readingOrder="1"/>
      <protection hidden="1"/>
    </xf>
    <xf numFmtId="0" fontId="48" fillId="10" borderId="7" xfId="0" applyFont="1" applyFill="1" applyBorder="1" applyAlignment="1" applyProtection="1">
      <alignment horizontal="center" wrapText="1" readingOrder="1"/>
      <protection hidden="1"/>
    </xf>
    <xf numFmtId="0" fontId="48" fillId="10" borderId="8" xfId="0" applyFont="1" applyFill="1" applyBorder="1" applyAlignment="1" applyProtection="1">
      <alignment horizontal="center" wrapText="1" readingOrder="1"/>
      <protection hidden="1"/>
    </xf>
    <xf numFmtId="0" fontId="48" fillId="10" borderId="1" xfId="0" applyFont="1" applyFill="1" applyBorder="1" applyAlignment="1" applyProtection="1">
      <alignment horizontal="center" wrapText="1" readingOrder="1"/>
      <protection hidden="1"/>
    </xf>
    <xf numFmtId="0" fontId="48" fillId="10" borderId="2" xfId="0" applyFont="1" applyFill="1" applyBorder="1" applyAlignment="1" applyProtection="1">
      <alignment horizontal="center" wrapText="1" readingOrder="1"/>
      <protection hidden="1"/>
    </xf>
    <xf numFmtId="0" fontId="48" fillId="10" borderId="3" xfId="0" applyFont="1" applyFill="1" applyBorder="1" applyAlignment="1" applyProtection="1">
      <alignment horizontal="center" wrapText="1" readingOrder="1"/>
      <protection hidden="1"/>
    </xf>
    <xf numFmtId="0" fontId="49" fillId="14" borderId="0" xfId="0" applyFont="1" applyFill="1" applyAlignment="1">
      <alignment horizontal="center" vertical="center" wrapText="1" readingOrder="1"/>
    </xf>
    <xf numFmtId="0" fontId="50" fillId="0" borderId="1" xfId="0" applyFont="1" applyBorder="1" applyAlignment="1">
      <alignment horizontal="center" vertical="center" wrapText="1"/>
    </xf>
    <xf numFmtId="0" fontId="50" fillId="0" borderId="2" xfId="0" applyFont="1" applyBorder="1" applyAlignment="1">
      <alignment horizontal="center" vertical="center"/>
    </xf>
    <xf numFmtId="0" fontId="50" fillId="0" borderId="3" xfId="0" applyFont="1" applyBorder="1" applyAlignment="1">
      <alignment horizontal="center" vertical="center"/>
    </xf>
    <xf numFmtId="0" fontId="50" fillId="0" borderId="4" xfId="0" applyFont="1" applyBorder="1" applyAlignment="1">
      <alignment horizontal="center" vertical="center"/>
    </xf>
    <xf numFmtId="0" fontId="50" fillId="0" borderId="0" xfId="0" applyFont="1" applyAlignment="1">
      <alignment horizontal="center" vertical="center"/>
    </xf>
    <xf numFmtId="0" fontId="50" fillId="0" borderId="5" xfId="0" applyFont="1" applyBorder="1" applyAlignment="1">
      <alignment horizontal="center" vertical="center"/>
    </xf>
    <xf numFmtId="0" fontId="50" fillId="0" borderId="6" xfId="0" applyFont="1" applyBorder="1" applyAlignment="1">
      <alignment horizontal="center" vertical="center"/>
    </xf>
    <xf numFmtId="0" fontId="50" fillId="0" borderId="7" xfId="0" applyFont="1" applyBorder="1" applyAlignment="1">
      <alignment horizontal="center" vertical="center"/>
    </xf>
    <xf numFmtId="0" fontId="50" fillId="0" borderId="8" xfId="0" applyFont="1" applyBorder="1" applyAlignment="1">
      <alignment horizontal="center" vertical="center"/>
    </xf>
    <xf numFmtId="0" fontId="50" fillId="0" borderId="2" xfId="0" applyFont="1" applyBorder="1" applyAlignment="1">
      <alignment horizontal="center" vertical="center" wrapText="1"/>
    </xf>
    <xf numFmtId="0" fontId="51" fillId="10" borderId="63" xfId="0" applyFont="1" applyFill="1" applyBorder="1" applyAlignment="1">
      <alignment horizontal="center" vertical="center" wrapText="1" readingOrder="1"/>
    </xf>
    <xf numFmtId="0" fontId="51" fillId="10" borderId="64" xfId="0" applyFont="1" applyFill="1" applyBorder="1" applyAlignment="1">
      <alignment horizontal="center" vertical="center" wrapText="1" readingOrder="1"/>
    </xf>
    <xf numFmtId="0" fontId="51" fillId="10" borderId="65" xfId="0" applyFont="1" applyFill="1" applyBorder="1" applyAlignment="1">
      <alignment horizontal="center" vertical="center" wrapText="1" readingOrder="1"/>
    </xf>
    <xf numFmtId="0" fontId="51" fillId="10" borderId="66" xfId="0" applyFont="1" applyFill="1" applyBorder="1" applyAlignment="1">
      <alignment horizontal="center" vertical="center" wrapText="1" readingOrder="1"/>
    </xf>
    <xf numFmtId="0" fontId="51" fillId="10" borderId="0" xfId="0" applyFont="1" applyFill="1" applyAlignment="1">
      <alignment horizontal="center" vertical="center" wrapText="1" readingOrder="1"/>
    </xf>
    <xf numFmtId="0" fontId="51" fillId="10" borderId="67" xfId="0" applyFont="1" applyFill="1" applyBorder="1" applyAlignment="1">
      <alignment horizontal="center" vertical="center" wrapText="1" readingOrder="1"/>
    </xf>
    <xf numFmtId="0" fontId="51" fillId="10" borderId="68" xfId="0" applyFont="1" applyFill="1" applyBorder="1" applyAlignment="1">
      <alignment horizontal="center" vertical="center" wrapText="1" readingOrder="1"/>
    </xf>
    <xf numFmtId="0" fontId="51" fillId="10" borderId="69" xfId="0" applyFont="1" applyFill="1" applyBorder="1" applyAlignment="1">
      <alignment horizontal="center" vertical="center" wrapText="1" readingOrder="1"/>
    </xf>
    <xf numFmtId="0" fontId="51" fillId="10" borderId="70" xfId="0" applyFont="1" applyFill="1" applyBorder="1" applyAlignment="1">
      <alignment horizontal="center" vertical="center" wrapText="1" readingOrder="1"/>
    </xf>
    <xf numFmtId="0" fontId="51" fillId="9" borderId="63" xfId="0" applyFont="1" applyFill="1" applyBorder="1" applyAlignment="1">
      <alignment horizontal="center" vertical="center" wrapText="1" readingOrder="1"/>
    </xf>
    <xf numFmtId="0" fontId="51" fillId="9" borderId="64" xfId="0" applyFont="1" applyFill="1" applyBorder="1" applyAlignment="1">
      <alignment horizontal="center" vertical="center" wrapText="1" readingOrder="1"/>
    </xf>
    <xf numFmtId="0" fontId="51" fillId="9" borderId="65" xfId="0" applyFont="1" applyFill="1" applyBorder="1" applyAlignment="1">
      <alignment horizontal="center" vertical="center" wrapText="1" readingOrder="1"/>
    </xf>
    <xf numFmtId="0" fontId="51" fillId="9" borderId="66" xfId="0" applyFont="1" applyFill="1" applyBorder="1" applyAlignment="1">
      <alignment horizontal="center" vertical="center" wrapText="1" readingOrder="1"/>
    </xf>
    <xf numFmtId="0" fontId="51" fillId="9" borderId="0" xfId="0" applyFont="1" applyFill="1" applyAlignment="1">
      <alignment horizontal="center" vertical="center" wrapText="1" readingOrder="1"/>
    </xf>
    <xf numFmtId="0" fontId="51" fillId="9" borderId="67" xfId="0" applyFont="1" applyFill="1" applyBorder="1" applyAlignment="1">
      <alignment horizontal="center" vertical="center" wrapText="1" readingOrder="1"/>
    </xf>
    <xf numFmtId="0" fontId="51" fillId="9" borderId="68" xfId="0" applyFont="1" applyFill="1" applyBorder="1" applyAlignment="1">
      <alignment horizontal="center" vertical="center" wrapText="1" readingOrder="1"/>
    </xf>
    <xf numFmtId="0" fontId="51" fillId="9" borderId="69" xfId="0" applyFont="1" applyFill="1" applyBorder="1" applyAlignment="1">
      <alignment horizontal="center" vertical="center" wrapText="1" readingOrder="1"/>
    </xf>
    <xf numFmtId="0" fontId="51" fillId="9" borderId="70" xfId="0" applyFont="1" applyFill="1" applyBorder="1" applyAlignment="1">
      <alignment horizontal="center" vertical="center" wrapText="1" readingOrder="1"/>
    </xf>
    <xf numFmtId="0" fontId="51" fillId="11" borderId="63" xfId="0" applyFont="1" applyFill="1" applyBorder="1" applyAlignment="1">
      <alignment horizontal="center" vertical="center" wrapText="1" readingOrder="1"/>
    </xf>
    <xf numFmtId="0" fontId="51" fillId="11" borderId="64" xfId="0" applyFont="1" applyFill="1" applyBorder="1" applyAlignment="1">
      <alignment horizontal="center" vertical="center" wrapText="1" readingOrder="1"/>
    </xf>
    <xf numFmtId="0" fontId="51" fillId="11" borderId="65" xfId="0" applyFont="1" applyFill="1" applyBorder="1" applyAlignment="1">
      <alignment horizontal="center" vertical="center" wrapText="1" readingOrder="1"/>
    </xf>
    <xf numFmtId="0" fontId="51" fillId="11" borderId="66" xfId="0" applyFont="1" applyFill="1" applyBorder="1" applyAlignment="1">
      <alignment horizontal="center" vertical="center" wrapText="1" readingOrder="1"/>
    </xf>
    <xf numFmtId="0" fontId="51" fillId="11" borderId="0" xfId="0" applyFont="1" applyFill="1" applyAlignment="1">
      <alignment horizontal="center" vertical="center" wrapText="1" readingOrder="1"/>
    </xf>
    <xf numFmtId="0" fontId="51" fillId="11" borderId="67" xfId="0" applyFont="1" applyFill="1" applyBorder="1" applyAlignment="1">
      <alignment horizontal="center" vertical="center" wrapText="1" readingOrder="1"/>
    </xf>
    <xf numFmtId="0" fontId="51" fillId="11" borderId="68" xfId="0" applyFont="1" applyFill="1" applyBorder="1" applyAlignment="1">
      <alignment horizontal="center" vertical="center" wrapText="1" readingOrder="1"/>
    </xf>
    <xf numFmtId="0" fontId="51" fillId="11" borderId="69" xfId="0" applyFont="1" applyFill="1" applyBorder="1" applyAlignment="1">
      <alignment horizontal="center" vertical="center" wrapText="1" readingOrder="1"/>
    </xf>
    <xf numFmtId="0" fontId="51" fillId="11" borderId="70" xfId="0" applyFont="1" applyFill="1" applyBorder="1" applyAlignment="1">
      <alignment horizontal="center" vertical="center" wrapText="1" readingOrder="1"/>
    </xf>
    <xf numFmtId="0" fontId="51" fillId="4" borderId="63" xfId="0" applyFont="1" applyFill="1" applyBorder="1" applyAlignment="1">
      <alignment horizontal="center" vertical="center" wrapText="1" readingOrder="1"/>
    </xf>
    <xf numFmtId="0" fontId="51" fillId="4" borderId="64" xfId="0" applyFont="1" applyFill="1" applyBorder="1" applyAlignment="1">
      <alignment horizontal="center" vertical="center" wrapText="1" readingOrder="1"/>
    </xf>
    <xf numFmtId="0" fontId="51" fillId="4" borderId="65" xfId="0" applyFont="1" applyFill="1" applyBorder="1" applyAlignment="1">
      <alignment horizontal="center" vertical="center" wrapText="1" readingOrder="1"/>
    </xf>
    <xf numFmtId="0" fontId="51" fillId="4" borderId="66" xfId="0" applyFont="1" applyFill="1" applyBorder="1" applyAlignment="1">
      <alignment horizontal="center" vertical="center" wrapText="1" readingOrder="1"/>
    </xf>
    <xf numFmtId="0" fontId="51" fillId="4" borderId="0" xfId="0" applyFont="1" applyFill="1" applyAlignment="1">
      <alignment horizontal="center" vertical="center" wrapText="1" readingOrder="1"/>
    </xf>
    <xf numFmtId="0" fontId="51" fillId="4" borderId="67" xfId="0" applyFont="1" applyFill="1" applyBorder="1" applyAlignment="1">
      <alignment horizontal="center" vertical="center" wrapText="1" readingOrder="1"/>
    </xf>
    <xf numFmtId="0" fontId="51" fillId="4" borderId="68" xfId="0" applyFont="1" applyFill="1" applyBorder="1" applyAlignment="1">
      <alignment horizontal="center" vertical="center" wrapText="1" readingOrder="1"/>
    </xf>
    <xf numFmtId="0" fontId="51" fillId="4" borderId="69" xfId="0" applyFont="1" applyFill="1" applyBorder="1" applyAlignment="1">
      <alignment horizontal="center" vertical="center" wrapText="1" readingOrder="1"/>
    </xf>
    <xf numFmtId="0" fontId="51" fillId="4" borderId="70" xfId="0" applyFont="1" applyFill="1" applyBorder="1" applyAlignment="1">
      <alignment horizontal="center" vertical="center" wrapText="1" readingOrder="1"/>
    </xf>
    <xf numFmtId="0" fontId="49" fillId="14" borderId="0" xfId="0" applyFont="1" applyFill="1" applyAlignment="1">
      <alignment horizontal="center" vertical="center" textRotation="90" wrapText="1" readingOrder="1"/>
    </xf>
    <xf numFmtId="0" fontId="49" fillId="14" borderId="5" xfId="0" applyFont="1" applyFill="1" applyBorder="1" applyAlignment="1">
      <alignment horizontal="center" vertical="center" textRotation="90" wrapText="1" readingOrder="1"/>
    </xf>
    <xf numFmtId="0" fontId="53" fillId="0" borderId="1" xfId="0" applyFont="1" applyBorder="1" applyAlignment="1">
      <alignment horizontal="center" vertical="center" wrapText="1"/>
    </xf>
    <xf numFmtId="0" fontId="53" fillId="0" borderId="2" xfId="0" applyFont="1" applyBorder="1" applyAlignment="1">
      <alignment horizontal="center" vertical="center"/>
    </xf>
    <xf numFmtId="0" fontId="53" fillId="0" borderId="3" xfId="0" applyFont="1" applyBorder="1" applyAlignment="1">
      <alignment horizontal="center" vertical="center"/>
    </xf>
    <xf numFmtId="0" fontId="53" fillId="0" borderId="4" xfId="0" applyFont="1" applyBorder="1" applyAlignment="1">
      <alignment horizontal="center" vertical="center"/>
    </xf>
    <xf numFmtId="0" fontId="53" fillId="0" borderId="0" xfId="0" applyFont="1" applyAlignment="1">
      <alignment horizontal="center" vertical="center"/>
    </xf>
    <xf numFmtId="0" fontId="53" fillId="0" borderId="5" xfId="0" applyFont="1" applyBorder="1" applyAlignment="1">
      <alignment horizontal="center" vertical="center"/>
    </xf>
    <xf numFmtId="0" fontId="53" fillId="0" borderId="6" xfId="0" applyFont="1" applyBorder="1" applyAlignment="1">
      <alignment horizontal="center" vertical="center"/>
    </xf>
    <xf numFmtId="0" fontId="53" fillId="0" borderId="7" xfId="0" applyFont="1" applyBorder="1" applyAlignment="1">
      <alignment horizontal="center" vertical="center"/>
    </xf>
    <xf numFmtId="0" fontId="53" fillId="0" borderId="8" xfId="0" applyFont="1" applyBorder="1" applyAlignment="1">
      <alignment horizontal="center" vertical="center"/>
    </xf>
    <xf numFmtId="0" fontId="53" fillId="0" borderId="2" xfId="0" applyFont="1" applyBorder="1" applyAlignment="1">
      <alignment horizontal="center" vertical="center" wrapText="1"/>
    </xf>
    <xf numFmtId="0" fontId="53" fillId="0" borderId="4" xfId="0" applyFont="1" applyBorder="1" applyAlignment="1">
      <alignment horizontal="center" vertical="center" wrapText="1"/>
    </xf>
    <xf numFmtId="0" fontId="52" fillId="10" borderId="63" xfId="0" applyFont="1" applyFill="1" applyBorder="1" applyAlignment="1">
      <alignment horizontal="center" vertical="center" wrapText="1" readingOrder="1"/>
    </xf>
    <xf numFmtId="0" fontId="52" fillId="10" borderId="64" xfId="0" applyFont="1" applyFill="1" applyBorder="1" applyAlignment="1">
      <alignment horizontal="center" vertical="center" wrapText="1" readingOrder="1"/>
    </xf>
    <xf numFmtId="0" fontId="52" fillId="10" borderId="65" xfId="0" applyFont="1" applyFill="1" applyBorder="1" applyAlignment="1">
      <alignment horizontal="center" vertical="center" wrapText="1" readingOrder="1"/>
    </xf>
    <xf numFmtId="0" fontId="52" fillId="10" borderId="66" xfId="0" applyFont="1" applyFill="1" applyBorder="1" applyAlignment="1">
      <alignment horizontal="center" vertical="center" wrapText="1" readingOrder="1"/>
    </xf>
    <xf numFmtId="0" fontId="52" fillId="10" borderId="0" xfId="0" applyFont="1" applyFill="1" applyAlignment="1">
      <alignment horizontal="center" vertical="center" wrapText="1" readingOrder="1"/>
    </xf>
    <xf numFmtId="0" fontId="52" fillId="10" borderId="67" xfId="0" applyFont="1" applyFill="1" applyBorder="1" applyAlignment="1">
      <alignment horizontal="center" vertical="center" wrapText="1" readingOrder="1"/>
    </xf>
    <xf numFmtId="0" fontId="52" fillId="10" borderId="68" xfId="0" applyFont="1" applyFill="1" applyBorder="1" applyAlignment="1">
      <alignment horizontal="center" vertical="center" wrapText="1" readingOrder="1"/>
    </xf>
    <xf numFmtId="0" fontId="52" fillId="10" borderId="69" xfId="0" applyFont="1" applyFill="1" applyBorder="1" applyAlignment="1">
      <alignment horizontal="center" vertical="center" wrapText="1" readingOrder="1"/>
    </xf>
    <xf numFmtId="0" fontId="52" fillId="10" borderId="70" xfId="0" applyFont="1" applyFill="1" applyBorder="1" applyAlignment="1">
      <alignment horizontal="center" vertical="center" wrapText="1" readingOrder="1"/>
    </xf>
    <xf numFmtId="0" fontId="54" fillId="0" borderId="0" xfId="0" applyFont="1" applyAlignment="1">
      <alignment horizontal="center" vertical="center" wrapText="1"/>
    </xf>
    <xf numFmtId="0" fontId="55" fillId="0" borderId="0" xfId="0" applyFont="1" applyAlignment="1">
      <alignment horizontal="center" vertical="center" wrapText="1"/>
    </xf>
    <xf numFmtId="0" fontId="52" fillId="4" borderId="63" xfId="0" applyFont="1" applyFill="1" applyBorder="1" applyAlignment="1">
      <alignment horizontal="center" vertical="center" wrapText="1" readingOrder="1"/>
    </xf>
    <xf numFmtId="0" fontId="52" fillId="4" borderId="64" xfId="0" applyFont="1" applyFill="1" applyBorder="1" applyAlignment="1">
      <alignment horizontal="center" vertical="center" wrapText="1" readingOrder="1"/>
    </xf>
    <xf numFmtId="0" fontId="52" fillId="4" borderId="65" xfId="0" applyFont="1" applyFill="1" applyBorder="1" applyAlignment="1">
      <alignment horizontal="center" vertical="center" wrapText="1" readingOrder="1"/>
    </xf>
    <xf numFmtId="0" fontId="52" fillId="4" borderId="66" xfId="0" applyFont="1" applyFill="1" applyBorder="1" applyAlignment="1">
      <alignment horizontal="center" vertical="center" wrapText="1" readingOrder="1"/>
    </xf>
    <xf numFmtId="0" fontId="52" fillId="4" borderId="0" xfId="0" applyFont="1" applyFill="1" applyAlignment="1">
      <alignment horizontal="center" vertical="center" wrapText="1" readingOrder="1"/>
    </xf>
    <xf numFmtId="0" fontId="52" fillId="4" borderId="67" xfId="0" applyFont="1" applyFill="1" applyBorder="1" applyAlignment="1">
      <alignment horizontal="center" vertical="center" wrapText="1" readingOrder="1"/>
    </xf>
    <xf numFmtId="0" fontId="52" fillId="4" borderId="68" xfId="0" applyFont="1" applyFill="1" applyBorder="1" applyAlignment="1">
      <alignment horizontal="center" vertical="center" wrapText="1" readingOrder="1"/>
    </xf>
    <xf numFmtId="0" fontId="52" fillId="4" borderId="69" xfId="0" applyFont="1" applyFill="1" applyBorder="1" applyAlignment="1">
      <alignment horizontal="center" vertical="center" wrapText="1" readingOrder="1"/>
    </xf>
    <xf numFmtId="0" fontId="52" fillId="4" borderId="70" xfId="0" applyFont="1" applyFill="1" applyBorder="1" applyAlignment="1">
      <alignment horizontal="center" vertical="center" wrapText="1" readingOrder="1"/>
    </xf>
    <xf numFmtId="0" fontId="52" fillId="9" borderId="63" xfId="0" applyFont="1" applyFill="1" applyBorder="1" applyAlignment="1">
      <alignment horizontal="center" vertical="center" wrapText="1" readingOrder="1"/>
    </xf>
    <xf numFmtId="0" fontId="52" fillId="9" borderId="64" xfId="0" applyFont="1" applyFill="1" applyBorder="1" applyAlignment="1">
      <alignment horizontal="center" vertical="center" wrapText="1" readingOrder="1"/>
    </xf>
    <xf numFmtId="0" fontId="52" fillId="9" borderId="65" xfId="0" applyFont="1" applyFill="1" applyBorder="1" applyAlignment="1">
      <alignment horizontal="center" vertical="center" wrapText="1" readingOrder="1"/>
    </xf>
    <xf numFmtId="0" fontId="52" fillId="9" borderId="66" xfId="0" applyFont="1" applyFill="1" applyBorder="1" applyAlignment="1">
      <alignment horizontal="center" vertical="center" wrapText="1" readingOrder="1"/>
    </xf>
    <xf numFmtId="0" fontId="52" fillId="9" borderId="0" xfId="0" applyFont="1" applyFill="1" applyAlignment="1">
      <alignment horizontal="center" vertical="center" wrapText="1" readingOrder="1"/>
    </xf>
    <xf numFmtId="0" fontId="52" fillId="9" borderId="67" xfId="0" applyFont="1" applyFill="1" applyBorder="1" applyAlignment="1">
      <alignment horizontal="center" vertical="center" wrapText="1" readingOrder="1"/>
    </xf>
    <xf numFmtId="0" fontId="52" fillId="9" borderId="68" xfId="0" applyFont="1" applyFill="1" applyBorder="1" applyAlignment="1">
      <alignment horizontal="center" vertical="center" wrapText="1" readingOrder="1"/>
    </xf>
    <xf numFmtId="0" fontId="52" fillId="9" borderId="69" xfId="0" applyFont="1" applyFill="1" applyBorder="1" applyAlignment="1">
      <alignment horizontal="center" vertical="center" wrapText="1" readingOrder="1"/>
    </xf>
    <xf numFmtId="0" fontId="52" fillId="9" borderId="70" xfId="0" applyFont="1" applyFill="1" applyBorder="1" applyAlignment="1">
      <alignment horizontal="center" vertical="center" wrapText="1" readingOrder="1"/>
    </xf>
    <xf numFmtId="0" fontId="52" fillId="11" borderId="63" xfId="0" applyFont="1" applyFill="1" applyBorder="1" applyAlignment="1">
      <alignment horizontal="center" vertical="center" wrapText="1" readingOrder="1"/>
    </xf>
    <xf numFmtId="0" fontId="52" fillId="11" borderId="64" xfId="0" applyFont="1" applyFill="1" applyBorder="1" applyAlignment="1">
      <alignment horizontal="center" vertical="center" wrapText="1" readingOrder="1"/>
    </xf>
    <xf numFmtId="0" fontId="52" fillId="11" borderId="65" xfId="0" applyFont="1" applyFill="1" applyBorder="1" applyAlignment="1">
      <alignment horizontal="center" vertical="center" wrapText="1" readingOrder="1"/>
    </xf>
    <xf numFmtId="0" fontId="52" fillId="11" borderId="66" xfId="0" applyFont="1" applyFill="1" applyBorder="1" applyAlignment="1">
      <alignment horizontal="center" vertical="center" wrapText="1" readingOrder="1"/>
    </xf>
    <xf numFmtId="0" fontId="52" fillId="11" borderId="0" xfId="0" applyFont="1" applyFill="1" applyAlignment="1">
      <alignment horizontal="center" vertical="center" wrapText="1" readingOrder="1"/>
    </xf>
    <xf numFmtId="0" fontId="52" fillId="11" borderId="67" xfId="0" applyFont="1" applyFill="1" applyBorder="1" applyAlignment="1">
      <alignment horizontal="center" vertical="center" wrapText="1" readingOrder="1"/>
    </xf>
    <xf numFmtId="0" fontId="52" fillId="11" borderId="68" xfId="0" applyFont="1" applyFill="1" applyBorder="1" applyAlignment="1">
      <alignment horizontal="center" vertical="center" wrapText="1" readingOrder="1"/>
    </xf>
    <xf numFmtId="0" fontId="52" fillId="11" borderId="69" xfId="0" applyFont="1" applyFill="1" applyBorder="1" applyAlignment="1">
      <alignment horizontal="center" vertical="center" wrapText="1" readingOrder="1"/>
    </xf>
    <xf numFmtId="0" fontId="52" fillId="11" borderId="70" xfId="0" applyFont="1" applyFill="1" applyBorder="1" applyAlignment="1">
      <alignment horizontal="center" vertical="center" wrapText="1" readingOrder="1"/>
    </xf>
    <xf numFmtId="0" fontId="56" fillId="0" borderId="0" xfId="0" applyFont="1" applyAlignment="1">
      <alignment horizontal="center" vertical="center"/>
    </xf>
    <xf numFmtId="0" fontId="57" fillId="19" borderId="49" xfId="0" applyFont="1" applyFill="1" applyBorder="1" applyAlignment="1">
      <alignment horizontal="center" vertical="center" wrapText="1"/>
    </xf>
    <xf numFmtId="14" fontId="71" fillId="19" borderId="49" xfId="0" applyNumberFormat="1" applyFont="1" applyFill="1" applyBorder="1" applyAlignment="1">
      <alignment horizontal="center" vertical="center" wrapText="1"/>
    </xf>
    <xf numFmtId="14" fontId="72" fillId="19" borderId="49" xfId="0" applyNumberFormat="1" applyFont="1" applyFill="1" applyBorder="1" applyAlignment="1">
      <alignment horizontal="center" vertical="center" wrapText="1"/>
    </xf>
    <xf numFmtId="0" fontId="72" fillId="19" borderId="49" xfId="0" applyFont="1" applyFill="1" applyBorder="1" applyAlignment="1">
      <alignment horizontal="center" vertical="center"/>
    </xf>
    <xf numFmtId="14" fontId="72" fillId="16" borderId="49" xfId="0" applyNumberFormat="1" applyFont="1" applyFill="1" applyBorder="1" applyAlignment="1">
      <alignment horizontal="center" vertical="center" wrapText="1"/>
    </xf>
    <xf numFmtId="0" fontId="72" fillId="16" borderId="49" xfId="0" applyFont="1" applyFill="1" applyBorder="1" applyAlignment="1">
      <alignment horizontal="center" vertical="center"/>
    </xf>
    <xf numFmtId="0" fontId="70" fillId="16" borderId="49" xfId="0" applyFont="1" applyFill="1" applyBorder="1" applyAlignment="1">
      <alignment horizontal="center" vertical="center" wrapText="1"/>
    </xf>
    <xf numFmtId="0" fontId="57" fillId="16" borderId="49" xfId="0" applyFont="1" applyFill="1" applyBorder="1" applyAlignment="1">
      <alignment horizontal="center" vertical="center" wrapText="1"/>
    </xf>
    <xf numFmtId="14" fontId="71" fillId="16" borderId="49" xfId="0" applyNumberFormat="1" applyFont="1" applyFill="1" applyBorder="1" applyAlignment="1">
      <alignment horizontal="center" vertical="center" wrapText="1"/>
    </xf>
    <xf numFmtId="0" fontId="57" fillId="0" borderId="0" xfId="0" applyFont="1" applyAlignment="1">
      <alignment horizontal="center" vertical="center"/>
    </xf>
    <xf numFmtId="0" fontId="58" fillId="12" borderId="42" xfId="0" applyFont="1" applyFill="1" applyBorder="1" applyAlignment="1">
      <alignment horizontal="center" vertical="center" wrapText="1" readingOrder="1"/>
    </xf>
    <xf numFmtId="0" fontId="58" fillId="12" borderId="43" xfId="0" applyFont="1" applyFill="1" applyBorder="1" applyAlignment="1">
      <alignment horizontal="center" vertical="center" wrapText="1" readingOrder="1"/>
    </xf>
    <xf numFmtId="0" fontId="58" fillId="12" borderId="44" xfId="0" applyFont="1" applyFill="1" applyBorder="1" applyAlignment="1">
      <alignment horizontal="center" vertical="center" wrapText="1" readingOrder="1"/>
    </xf>
    <xf numFmtId="0" fontId="59" fillId="2" borderId="0" xfId="0" applyFont="1" applyFill="1" applyAlignment="1">
      <alignment horizontal="justify" vertical="center" wrapText="1"/>
    </xf>
    <xf numFmtId="0" fontId="44" fillId="12" borderId="45" xfId="0" applyFont="1" applyFill="1" applyBorder="1" applyAlignment="1">
      <alignment horizontal="center" vertical="center" wrapText="1" readingOrder="1"/>
    </xf>
    <xf numFmtId="0" fontId="44" fillId="12" borderId="18" xfId="0" applyFont="1" applyFill="1" applyBorder="1" applyAlignment="1">
      <alignment horizontal="center" vertical="center" wrapText="1" readingOrder="1"/>
    </xf>
    <xf numFmtId="0" fontId="44" fillId="2" borderId="46" xfId="0" applyFont="1" applyFill="1" applyBorder="1" applyAlignment="1">
      <alignment horizontal="center" vertical="center" wrapText="1" readingOrder="1"/>
    </xf>
    <xf numFmtId="0" fontId="44" fillId="2" borderId="47" xfId="0" applyFont="1" applyFill="1" applyBorder="1" applyAlignment="1">
      <alignment horizontal="center" vertical="center" wrapText="1" readingOrder="1"/>
    </xf>
    <xf numFmtId="0" fontId="44" fillId="2" borderId="12" xfId="0" applyFont="1" applyFill="1" applyBorder="1" applyAlignment="1">
      <alignment horizontal="center" vertical="center" wrapText="1" readingOrder="1"/>
    </xf>
    <xf numFmtId="0" fontId="44" fillId="2" borderId="14" xfId="0" applyFont="1" applyFill="1" applyBorder="1" applyAlignment="1">
      <alignment horizontal="center" vertical="center" wrapText="1" readingOrder="1"/>
    </xf>
    <xf numFmtId="0" fontId="44" fillId="2" borderId="48" xfId="0" applyFont="1" applyFill="1" applyBorder="1" applyAlignment="1">
      <alignment horizontal="center" vertical="center" wrapText="1" readingOrder="1"/>
    </xf>
    <xf numFmtId="0" fontId="44" fillId="2" borderId="16" xfId="0" applyFont="1" applyFill="1" applyBorder="1" applyAlignment="1">
      <alignment horizontal="center" vertical="center" wrapText="1" readingOrder="1"/>
    </xf>
    <xf numFmtId="0" fontId="82" fillId="2" borderId="51" xfId="0" applyFont="1" applyFill="1" applyBorder="1" applyAlignment="1" applyProtection="1">
      <alignment horizontal="left" vertical="center"/>
      <protection locked="0"/>
    </xf>
    <xf numFmtId="0" fontId="82" fillId="2" borderId="52" xfId="0" applyFont="1" applyFill="1" applyBorder="1" applyAlignment="1" applyProtection="1">
      <alignment horizontal="left" vertical="center"/>
      <protection locked="0"/>
    </xf>
    <xf numFmtId="0" fontId="82" fillId="2" borderId="53" xfId="0" applyFont="1" applyFill="1" applyBorder="1" applyAlignment="1" applyProtection="1">
      <alignment horizontal="left" vertical="center"/>
      <protection locked="0"/>
    </xf>
    <xf numFmtId="0" fontId="60" fillId="2" borderId="51" xfId="0" applyFont="1" applyFill="1" applyBorder="1" applyAlignment="1" applyProtection="1">
      <alignment horizontal="left" vertical="center" wrapText="1"/>
      <protection locked="0"/>
    </xf>
    <xf numFmtId="0" fontId="60" fillId="2" borderId="52" xfId="0" applyFont="1" applyFill="1" applyBorder="1" applyAlignment="1" applyProtection="1">
      <alignment horizontal="left" vertical="center" wrapText="1"/>
      <protection locked="0"/>
    </xf>
    <xf numFmtId="0" fontId="60" fillId="2" borderId="53" xfId="0" applyFont="1" applyFill="1" applyBorder="1" applyAlignment="1" applyProtection="1">
      <alignment horizontal="left" vertical="center" wrapText="1"/>
      <protection locked="0"/>
    </xf>
    <xf numFmtId="0" fontId="61" fillId="0" borderId="49" xfId="0" applyFont="1" applyFill="1" applyBorder="1" applyAlignment="1" applyProtection="1">
      <alignment horizontal="justify" vertical="center" wrapText="1"/>
      <protection locked="0"/>
    </xf>
    <xf numFmtId="0" fontId="26" fillId="0" borderId="100" xfId="0" applyFont="1" applyFill="1" applyBorder="1" applyAlignment="1" applyProtection="1">
      <alignment horizontal="center" vertical="center" wrapText="1"/>
      <protection locked="0"/>
    </xf>
    <xf numFmtId="0" fontId="26" fillId="0" borderId="49" xfId="0" applyFont="1" applyFill="1" applyBorder="1" applyAlignment="1" applyProtection="1">
      <alignment horizontal="center" vertical="center"/>
      <protection locked="0"/>
    </xf>
    <xf numFmtId="14" fontId="26" fillId="0" borderId="49" xfId="0" applyNumberFormat="1" applyFont="1" applyFill="1" applyBorder="1" applyAlignment="1" applyProtection="1">
      <alignment horizontal="center" vertical="center"/>
      <protection locked="0"/>
    </xf>
    <xf numFmtId="0" fontId="26" fillId="0" borderId="49" xfId="0" applyFont="1" applyFill="1" applyBorder="1" applyAlignment="1" applyProtection="1">
      <alignment horizontal="center" vertical="center" wrapText="1"/>
      <protection locked="0"/>
    </xf>
  </cellXfs>
  <cellStyles count="6">
    <cellStyle name="Hipervínculo" xfId="5" builtinId="8"/>
    <cellStyle name="Normal" xfId="0" builtinId="0"/>
    <cellStyle name="Normal - Style1 2" xfId="1"/>
    <cellStyle name="Normal 2" xfId="2"/>
    <cellStyle name="Normal 2 2" xfId="3"/>
    <cellStyle name="Porcentaje" xfId="4" builtinId="5"/>
  </cellStyles>
  <dxfs count="97">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Arial Narrow"/>
        <scheme val="none"/>
      </font>
      <fill>
        <patternFill patternType="none">
          <fgColor indexed="64"/>
          <bgColor indexed="65"/>
        </patternFill>
      </fill>
      <alignment horizontal="general" vertical="center" textRotation="0" wrapText="0" indent="0" justifyLastLine="0" shrinkToFit="0" readingOrder="0"/>
    </dxf>
    <dxf>
      <fill>
        <patternFill patternType="lightDown">
          <fgColor theme="0" tint="-0.34998626667073579"/>
          <bgColor theme="1" tint="4.9989318521683403E-2"/>
        </patternFill>
      </fill>
    </dxf>
    <dxf>
      <fill>
        <patternFill patternType="lightDown">
          <fgColor theme="0" tint="-0.34998626667073579"/>
          <bgColor theme="1" tint="4.9989318521683403E-2"/>
        </patternFill>
      </fill>
    </dxf>
    <dxf>
      <fill>
        <patternFill patternType="lightDown">
          <fgColor theme="0" tint="-0.34998626667073579"/>
          <bgColor theme="1" tint="4.9989318521683403E-2"/>
        </patternFill>
      </fill>
    </dxf>
    <dxf>
      <fill>
        <patternFill patternType="lightDown">
          <fgColor theme="0" tint="-0.34998626667073579"/>
          <bgColor theme="1" tint="4.9989318521683403E-2"/>
        </patternFill>
      </fill>
    </dxf>
    <dxf>
      <fill>
        <patternFill patternType="lightDown">
          <fgColor theme="0" tint="-0.34998626667073579"/>
          <bgColor theme="1" tint="4.9989318521683403E-2"/>
        </patternFill>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bgColor auto="1"/>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ont>
        <color rgb="FF9C0006"/>
      </font>
      <fill>
        <patternFill>
          <bgColor rgb="FFFFC7CE"/>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s>
  <tableStyles count="0" defaultTableStyle="TableStyleMedium2" defaultPivotStyle="PivotStyleLight16"/>
  <colors>
    <mruColors>
      <color rgb="FFD0FEE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pivotCacheDefinition" Target="pivotCache/pivotCacheDefinition1.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2.xml"/><Relationship Id="rId2" Type="http://schemas.openxmlformats.org/officeDocument/2006/relationships/worksheet" Target="worksheets/sheet2.xml"/><Relationship Id="rId16" Type="http://schemas.openxmlformats.org/officeDocument/2006/relationships/externalLink" Target="externalLinks/externalLink1.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1029567</xdr:colOff>
      <xdr:row>1</xdr:row>
      <xdr:rowOff>100582</xdr:rowOff>
    </xdr:from>
    <xdr:to>
      <xdr:col>5</xdr:col>
      <xdr:colOff>225137</xdr:colOff>
      <xdr:row>4</xdr:row>
      <xdr:rowOff>734477</xdr:rowOff>
    </xdr:to>
    <xdr:pic>
      <xdr:nvPicPr>
        <xdr:cNvPr id="3" name="Imagen 2">
          <a:extLst>
            <a:ext uri="{FF2B5EF4-FFF2-40B4-BE49-F238E27FC236}">
              <a16:creationId xmlns:a16="http://schemas.microsoft.com/office/drawing/2014/main" id="{00000000-0008-0000-0100-000003000000}"/>
            </a:ext>
          </a:extLst>
        </xdr:cNvPr>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7615" b="13197"/>
        <a:stretch/>
      </xdr:blipFill>
      <xdr:spPr bwMode="auto">
        <a:xfrm>
          <a:off x="2189885" y="966491"/>
          <a:ext cx="3005570" cy="149269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2643187</xdr:colOff>
      <xdr:row>2</xdr:row>
      <xdr:rowOff>238127</xdr:rowOff>
    </xdr:from>
    <xdr:to>
      <xdr:col>0</xdr:col>
      <xdr:colOff>5052579</xdr:colOff>
      <xdr:row>5</xdr:row>
      <xdr:rowOff>357620</xdr:rowOff>
    </xdr:to>
    <xdr:pic>
      <xdr:nvPicPr>
        <xdr:cNvPr id="4" name="Imagen 3">
          <a:extLst>
            <a:ext uri="{FF2B5EF4-FFF2-40B4-BE49-F238E27FC236}">
              <a16:creationId xmlns:a16="http://schemas.microsoft.com/office/drawing/2014/main" id="{00000000-0008-0000-02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43187" y="1452565"/>
          <a:ext cx="2409392" cy="140536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2500312</xdr:colOff>
      <xdr:row>2</xdr:row>
      <xdr:rowOff>214313</xdr:rowOff>
    </xdr:from>
    <xdr:to>
      <xdr:col>1</xdr:col>
      <xdr:colOff>150786</xdr:colOff>
      <xdr:row>5</xdr:row>
      <xdr:rowOff>428624</xdr:rowOff>
    </xdr:to>
    <xdr:pic>
      <xdr:nvPicPr>
        <xdr:cNvPr id="4" name="Imagen 3">
          <a:extLst>
            <a:ext uri="{FF2B5EF4-FFF2-40B4-BE49-F238E27FC236}">
              <a16:creationId xmlns:a16="http://schemas.microsoft.com/office/drawing/2014/main" id="{00000000-0008-0000-03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00312" y="1404938"/>
          <a:ext cx="3060674" cy="178593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2595563</xdr:colOff>
      <xdr:row>2</xdr:row>
      <xdr:rowOff>31931</xdr:rowOff>
    </xdr:from>
    <xdr:to>
      <xdr:col>0</xdr:col>
      <xdr:colOff>5235575</xdr:colOff>
      <xdr:row>5</xdr:row>
      <xdr:rowOff>276654</xdr:rowOff>
    </xdr:to>
    <xdr:pic>
      <xdr:nvPicPr>
        <xdr:cNvPr id="4" name="Imagen 3">
          <a:extLst>
            <a:ext uri="{FF2B5EF4-FFF2-40B4-BE49-F238E27FC236}">
              <a16:creationId xmlns:a16="http://schemas.microsoft.com/office/drawing/2014/main" id="{00000000-0008-0000-04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95563" y="1270181"/>
          <a:ext cx="2635249" cy="153059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2676525</xdr:colOff>
      <xdr:row>2</xdr:row>
      <xdr:rowOff>23815</xdr:rowOff>
    </xdr:from>
    <xdr:to>
      <xdr:col>0</xdr:col>
      <xdr:colOff>5090680</xdr:colOff>
      <xdr:row>4</xdr:row>
      <xdr:rowOff>381000</xdr:rowOff>
    </xdr:to>
    <xdr:pic>
      <xdr:nvPicPr>
        <xdr:cNvPr id="2" name="Imagen 1">
          <a:extLst>
            <a:ext uri="{FF2B5EF4-FFF2-40B4-BE49-F238E27FC236}">
              <a16:creationId xmlns:a16="http://schemas.microsoft.com/office/drawing/2014/main" id="{00000000-0008-0000-08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76525" y="1223965"/>
          <a:ext cx="2409392" cy="12334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2676525</xdr:colOff>
      <xdr:row>2</xdr:row>
      <xdr:rowOff>23815</xdr:rowOff>
    </xdr:from>
    <xdr:to>
      <xdr:col>1</xdr:col>
      <xdr:colOff>1471180</xdr:colOff>
      <xdr:row>5</xdr:row>
      <xdr:rowOff>219075</xdr:rowOff>
    </xdr:to>
    <xdr:pic>
      <xdr:nvPicPr>
        <xdr:cNvPr id="2" name="Imagen 1">
          <a:extLst>
            <a:ext uri="{FF2B5EF4-FFF2-40B4-BE49-F238E27FC236}">
              <a16:creationId xmlns:a16="http://schemas.microsoft.com/office/drawing/2014/main" id="{00000000-0008-0000-09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76525" y="1223965"/>
          <a:ext cx="2414155" cy="15097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nicolas.corredor/Documents/HOMIL%20-NCR/ADMINISTRACI&#211;N%20DE%20RIESGOS/2021/Mapa%20de%20Riesgos%202021/Formato%20Mapa%20de%20Riesgos%20V.5/FT%20-%20Mapa%20de%20Riesgos%20Institucional%20HOMIL%20V.5.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Borrador%20-%20Mapa%20de%20Riesgos%20Institucional%20-%20Gesti&#243;n%20Humana%20V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row r="11">
          <cell r="C11" t="str">
            <v xml:space="preserve">Afectación menor a 10 SMLMV </v>
          </cell>
          <cell r="D11" t="str">
            <v>El riesgo afecta la imagen de alguna área de la organización</v>
          </cell>
        </row>
        <row r="12">
          <cell r="C12" t="str">
            <v xml:space="preserve">Entre 10 y 50 SMLMV </v>
          </cell>
          <cell r="D12" t="str">
            <v>El riesgo afecta la imagen de la entidad internamente, de conocimiento general, nivel interno, de junta dircetiva y accionistas y/o de provedores</v>
          </cell>
        </row>
        <row r="13">
          <cell r="C13" t="str">
            <v xml:space="preserve">Entre 50 y 100 SMLMV </v>
          </cell>
          <cell r="D13" t="str">
            <v>El riesgo afecta la imagen de la entidad con algunos usuarios de relevancia frente al logro de los objetivos</v>
          </cell>
        </row>
        <row r="14">
          <cell r="C14" t="str">
            <v xml:space="preserve">Entre 100 y 500 SMLMV </v>
          </cell>
          <cell r="D14" t="str">
            <v>El riesgo afecta la imagen de de la entidad con efecto publicitario sostenido a nivel de sector administrativo, nivel departamental o municipal</v>
          </cell>
        </row>
        <row r="15">
          <cell r="C15" t="str">
            <v xml:space="preserve">Mayor a 500 SMLMV </v>
          </cell>
          <cell r="D15" t="str">
            <v>El riesgo afecta la imagen de la entidad a nivel nacional, con efecto publicitarios sostenible a nivel país</v>
          </cell>
        </row>
      </sheetData>
      <sheetData sheetId="9"/>
      <sheetData sheetId="10"/>
      <sheetData sheetId="11"/>
      <sheetData sheetId="1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r:id="rId1" refreshedBy="Andres Marin" refreshedDate="44186.276661689815" createdVersion="4" refreshedVersion="4" minRefreshableVersion="3" recordCount="10">
  <cacheSource type="worksheet">
    <worksheetSource name="Tabla1"/>
  </cacheSource>
  <cacheFields count="2">
    <cacheField name="Criterios" numFmtId="0">
      <sharedItems count="2">
        <s v="Afectación Económica o presupuestal"/>
        <s v="Pérdida Reputacional"/>
      </sharedItems>
    </cacheField>
    <cacheField name="Subcriterios" numFmtId="0">
      <sharedItems count="10">
        <s v="Afectación menor a 10 SMLMV ."/>
        <s v="Entre 10 y 50 SMLMV "/>
        <s v="Entre 50 y 100 SMLMV "/>
        <s v="Entre 100 y 500 SMLMV "/>
        <s v="Mayor a 500 SMLMV "/>
        <s v="El riesgo afecta la imagen de alguna área de la organización"/>
        <s v="El riesgo afecta la imagen de la entidad internamente, de conocimiento general, nivel interno, de junta dircetiva y accionistas y/o de provedores"/>
        <s v="El riesgo afecta la imagen de la entidad con algunos usuarios de relevancia frente al logro de los objetivos"/>
        <s v="El riesgo afecta la imagen de de la entidad con efecto publicitario sostenido a nivel de sector administrativo, nivel departamental o municipal"/>
        <s v="El riesgo afecta la imagen de la entidad a nivel nacional, con efecto publicitarios sostenible a nivel país"/>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0">
  <r>
    <x v="0"/>
    <x v="0"/>
  </r>
  <r>
    <x v="0"/>
    <x v="1"/>
  </r>
  <r>
    <x v="0"/>
    <x v="2"/>
  </r>
  <r>
    <x v="0"/>
    <x v="3"/>
  </r>
  <r>
    <x v="0"/>
    <x v="4"/>
  </r>
  <r>
    <x v="1"/>
    <x v="5"/>
  </r>
  <r>
    <x v="1"/>
    <x v="6"/>
  </r>
  <r>
    <x v="1"/>
    <x v="7"/>
  </r>
  <r>
    <x v="1"/>
    <x v="8"/>
  </r>
  <r>
    <x v="1"/>
    <x v="9"/>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TablaDinámica1" cacheId="0" applyNumberFormats="0" applyBorderFormats="0" applyFontFormats="0" applyPatternFormats="0" applyAlignmentFormats="0" applyWidthHeightFormats="1" dataCaption="Valores" updatedVersion="6" minRefreshableVersion="3" useAutoFormatting="1" rowGrandTotals="0" colGrandTotals="0" itemPrintTitles="1" createdVersion="6" indent="0" compact="0" outline="1" outlineData="1" compactData="0" multipleFieldFilters="0">
  <location ref="D209:E221" firstHeaderRow="1" firstDataRow="1" firstDataCol="2"/>
  <pivotFields count="2">
    <pivotField axis="axisRow" compact="0" showAll="0" defaultSubtotal="0">
      <items count="2">
        <item x="0"/>
        <item x="1"/>
      </items>
    </pivotField>
    <pivotField axis="axisRow" compact="0" showAll="0" defaultSubtotal="0">
      <items count="10">
        <item x="0"/>
        <item x="5"/>
        <item x="6"/>
        <item x="7"/>
        <item x="8"/>
        <item x="9"/>
        <item x="1"/>
        <item x="2"/>
        <item x="3"/>
        <item x="4"/>
      </items>
    </pivotField>
  </pivotFields>
  <rowFields count="2">
    <field x="0"/>
    <field x="1"/>
  </rowFields>
  <rowItems count="12">
    <i>
      <x/>
    </i>
    <i r="1">
      <x/>
    </i>
    <i r="1">
      <x v="6"/>
    </i>
    <i r="1">
      <x v="7"/>
    </i>
    <i r="1">
      <x v="8"/>
    </i>
    <i r="1">
      <x v="9"/>
    </i>
    <i>
      <x v="1"/>
    </i>
    <i r="1">
      <x v="1"/>
    </i>
    <i r="1">
      <x v="2"/>
    </i>
    <i r="1">
      <x v="3"/>
    </i>
    <i r="1">
      <x v="4"/>
    </i>
    <i r="1">
      <x v="5"/>
    </i>
  </rowItems>
  <colItems count="1">
    <i/>
  </colItems>
  <pivotTableStyleInfo name="PivotStyleLight16" showRowHeaders="1" showColHeaders="1" showRowStripes="0" showColStripes="0" showLastColumn="1"/>
  <extLst>
    <ext xmlns:xpdl="http://schemas.microsoft.com/office/spreadsheetml/2016/pivotdefaultlayout" uri="{747A6164-185A-40DC-8AA5-F01512510D54}">
      <xpdl:pivotTableDefinition16/>
    </ext>
  </extLst>
</pivotTableDefinition>
</file>

<file path=xl/tables/table1.xml><?xml version="1.0" encoding="utf-8"?>
<table xmlns="http://schemas.openxmlformats.org/spreadsheetml/2006/main" id="1" name="Tabla1" displayName="Tabla1" ref="B209:C219" totalsRowShown="0" headerRowDxfId="3" dataDxfId="2">
  <autoFilter ref="B209:C219"/>
  <tableColumns count="2">
    <tableColumn id="1" name="Criterios" dataDxfId="1"/>
    <tableColumn id="2" name="Subcriterios" dataDxfId="0"/>
  </tableColumns>
  <tableStyleInfo name="TableStyleMedium2"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4.bin"/><Relationship Id="rId4" Type="http://schemas.openxmlformats.org/officeDocument/2006/relationships/comments" Target="../comments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5.bin"/><Relationship Id="rId4" Type="http://schemas.openxmlformats.org/officeDocument/2006/relationships/comments" Target="../comments4.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5.xml"/><Relationship Id="rId1" Type="http://schemas.openxmlformats.org/officeDocument/2006/relationships/printerSettings" Target="../printerSettings/printerSettings9.bin"/><Relationship Id="rId4" Type="http://schemas.openxmlformats.org/officeDocument/2006/relationships/comments" Target="../comments5.xml"/></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6.xml"/><Relationship Id="rId1" Type="http://schemas.openxmlformats.org/officeDocument/2006/relationships/printerSettings" Target="../printerSettings/printerSettings10.bin"/><Relationship Id="rId4" Type="http://schemas.openxmlformats.org/officeDocument/2006/relationships/comments" Target="../comments6.xml"/></Relationships>
</file>

<file path=xl/worksheets/_rels/sheet1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printerSettings" Target="../printerSettings/printerSettings11.bin"/><Relationship Id="rId1" Type="http://schemas.openxmlformats.org/officeDocument/2006/relationships/pivotTable" Target="../pivotTables/pivotTable1.xml"/></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dimension ref="B1:H45"/>
  <sheetViews>
    <sheetView topLeftCell="A25" zoomScaleNormal="100" workbookViewId="0">
      <selection activeCell="B7" sqref="B7:H7"/>
    </sheetView>
  </sheetViews>
  <sheetFormatPr baseColWidth="10" defaultColWidth="11.42578125" defaultRowHeight="15" x14ac:dyDescent="0.25"/>
  <cols>
    <col min="1" max="1" width="2.85546875" style="69" customWidth="1"/>
    <col min="2" max="3" width="24.7109375" style="69" customWidth="1"/>
    <col min="4" max="4" width="16" style="69" customWidth="1"/>
    <col min="5" max="5" width="24.7109375" style="69" customWidth="1"/>
    <col min="6" max="6" width="27.7109375" style="69" customWidth="1"/>
    <col min="7" max="8" width="24.7109375" style="69" customWidth="1"/>
    <col min="9" max="16384" width="11.42578125" style="69"/>
  </cols>
  <sheetData>
    <row r="1" spans="2:8" ht="15.75" thickBot="1" x14ac:dyDescent="0.3"/>
    <row r="2" spans="2:8" ht="18" x14ac:dyDescent="0.25">
      <c r="B2" s="228" t="s">
        <v>0</v>
      </c>
      <c r="C2" s="229"/>
      <c r="D2" s="229"/>
      <c r="E2" s="229"/>
      <c r="F2" s="229"/>
      <c r="G2" s="229"/>
      <c r="H2" s="230"/>
    </row>
    <row r="3" spans="2:8" x14ac:dyDescent="0.25">
      <c r="B3" s="70"/>
      <c r="C3" s="71"/>
      <c r="D3" s="71"/>
      <c r="E3" s="71"/>
      <c r="F3" s="71"/>
      <c r="G3" s="71"/>
      <c r="H3" s="72"/>
    </row>
    <row r="4" spans="2:8" ht="63" customHeight="1" x14ac:dyDescent="0.25">
      <c r="B4" s="231" t="s">
        <v>1</v>
      </c>
      <c r="C4" s="232"/>
      <c r="D4" s="232"/>
      <c r="E4" s="232"/>
      <c r="F4" s="232"/>
      <c r="G4" s="232"/>
      <c r="H4" s="233"/>
    </row>
    <row r="5" spans="2:8" ht="63" customHeight="1" x14ac:dyDescent="0.25">
      <c r="B5" s="234"/>
      <c r="C5" s="235"/>
      <c r="D5" s="235"/>
      <c r="E5" s="235"/>
      <c r="F5" s="235"/>
      <c r="G5" s="235"/>
      <c r="H5" s="236"/>
    </row>
    <row r="6" spans="2:8" ht="16.5" x14ac:dyDescent="0.25">
      <c r="B6" s="237" t="s">
        <v>2</v>
      </c>
      <c r="C6" s="238"/>
      <c r="D6" s="238"/>
      <c r="E6" s="238"/>
      <c r="F6" s="238"/>
      <c r="G6" s="238"/>
      <c r="H6" s="239"/>
    </row>
    <row r="7" spans="2:8" ht="95.25" customHeight="1" x14ac:dyDescent="0.25">
      <c r="B7" s="247" t="s">
        <v>3</v>
      </c>
      <c r="C7" s="248"/>
      <c r="D7" s="248"/>
      <c r="E7" s="248"/>
      <c r="F7" s="248"/>
      <c r="G7" s="248"/>
      <c r="H7" s="249"/>
    </row>
    <row r="8" spans="2:8" ht="16.5" x14ac:dyDescent="0.25">
      <c r="B8" s="105"/>
      <c r="C8" s="106"/>
      <c r="D8" s="106"/>
      <c r="E8" s="106"/>
      <c r="F8" s="106"/>
      <c r="G8" s="106"/>
      <c r="H8" s="107"/>
    </row>
    <row r="9" spans="2:8" ht="16.5" customHeight="1" x14ac:dyDescent="0.25">
      <c r="B9" s="240" t="s">
        <v>4</v>
      </c>
      <c r="C9" s="241"/>
      <c r="D9" s="241"/>
      <c r="E9" s="241"/>
      <c r="F9" s="241"/>
      <c r="G9" s="241"/>
      <c r="H9" s="242"/>
    </row>
    <row r="10" spans="2:8" ht="44.25" customHeight="1" x14ac:dyDescent="0.25">
      <c r="B10" s="240"/>
      <c r="C10" s="241"/>
      <c r="D10" s="241"/>
      <c r="E10" s="241"/>
      <c r="F10" s="241"/>
      <c r="G10" s="241"/>
      <c r="H10" s="242"/>
    </row>
    <row r="11" spans="2:8" ht="15.75" thickBot="1" x14ac:dyDescent="0.3">
      <c r="B11" s="94"/>
      <c r="C11" s="97"/>
      <c r="D11" s="102"/>
      <c r="E11" s="103"/>
      <c r="F11" s="103"/>
      <c r="G11" s="104"/>
      <c r="H11" s="98"/>
    </row>
    <row r="12" spans="2:8" ht="15.75" thickTop="1" x14ac:dyDescent="0.25">
      <c r="B12" s="94"/>
      <c r="C12" s="243" t="s">
        <v>5</v>
      </c>
      <c r="D12" s="244"/>
      <c r="E12" s="245" t="s">
        <v>6</v>
      </c>
      <c r="F12" s="246"/>
      <c r="G12" s="97"/>
      <c r="H12" s="98"/>
    </row>
    <row r="13" spans="2:8" ht="35.25" customHeight="1" x14ac:dyDescent="0.25">
      <c r="B13" s="94"/>
      <c r="C13" s="250" t="s">
        <v>7</v>
      </c>
      <c r="D13" s="251"/>
      <c r="E13" s="252" t="s">
        <v>8</v>
      </c>
      <c r="F13" s="253"/>
      <c r="G13" s="97"/>
      <c r="H13" s="98"/>
    </row>
    <row r="14" spans="2:8" ht="17.25" customHeight="1" x14ac:dyDescent="0.25">
      <c r="B14" s="94"/>
      <c r="C14" s="250" t="s">
        <v>9</v>
      </c>
      <c r="D14" s="251"/>
      <c r="E14" s="252" t="s">
        <v>10</v>
      </c>
      <c r="F14" s="253"/>
      <c r="G14" s="97"/>
      <c r="H14" s="98"/>
    </row>
    <row r="15" spans="2:8" ht="19.5" customHeight="1" x14ac:dyDescent="0.25">
      <c r="B15" s="94"/>
      <c r="C15" s="250" t="s">
        <v>11</v>
      </c>
      <c r="D15" s="251"/>
      <c r="E15" s="252" t="s">
        <v>12</v>
      </c>
      <c r="F15" s="253"/>
      <c r="G15" s="97"/>
      <c r="H15" s="98"/>
    </row>
    <row r="16" spans="2:8" ht="69.75" customHeight="1" x14ac:dyDescent="0.25">
      <c r="B16" s="94"/>
      <c r="C16" s="250" t="s">
        <v>13</v>
      </c>
      <c r="D16" s="251"/>
      <c r="E16" s="252" t="s">
        <v>14</v>
      </c>
      <c r="F16" s="253"/>
      <c r="G16" s="97"/>
      <c r="H16" s="98"/>
    </row>
    <row r="17" spans="2:8" ht="34.5" customHeight="1" x14ac:dyDescent="0.25">
      <c r="B17" s="94"/>
      <c r="C17" s="254" t="s">
        <v>15</v>
      </c>
      <c r="D17" s="255"/>
      <c r="E17" s="256" t="s">
        <v>16</v>
      </c>
      <c r="F17" s="257"/>
      <c r="G17" s="97"/>
      <c r="H17" s="98"/>
    </row>
    <row r="18" spans="2:8" ht="27.75" customHeight="1" x14ac:dyDescent="0.25">
      <c r="B18" s="94"/>
      <c r="C18" s="254" t="s">
        <v>17</v>
      </c>
      <c r="D18" s="255"/>
      <c r="E18" s="256" t="s">
        <v>18</v>
      </c>
      <c r="F18" s="257"/>
      <c r="G18" s="97"/>
      <c r="H18" s="98"/>
    </row>
    <row r="19" spans="2:8" ht="28.5" customHeight="1" x14ac:dyDescent="0.25">
      <c r="B19" s="94"/>
      <c r="C19" s="254" t="s">
        <v>19</v>
      </c>
      <c r="D19" s="255"/>
      <c r="E19" s="256" t="s">
        <v>20</v>
      </c>
      <c r="F19" s="257"/>
      <c r="G19" s="97"/>
      <c r="H19" s="98"/>
    </row>
    <row r="20" spans="2:8" ht="72.75" customHeight="1" x14ac:dyDescent="0.25">
      <c r="B20" s="94"/>
      <c r="C20" s="254" t="s">
        <v>21</v>
      </c>
      <c r="D20" s="255"/>
      <c r="E20" s="256" t="s">
        <v>22</v>
      </c>
      <c r="F20" s="257"/>
      <c r="G20" s="97"/>
      <c r="H20" s="98"/>
    </row>
    <row r="21" spans="2:8" ht="64.5" customHeight="1" x14ac:dyDescent="0.25">
      <c r="B21" s="94"/>
      <c r="C21" s="254" t="s">
        <v>23</v>
      </c>
      <c r="D21" s="255"/>
      <c r="E21" s="256" t="s">
        <v>24</v>
      </c>
      <c r="F21" s="257"/>
      <c r="G21" s="97"/>
      <c r="H21" s="98"/>
    </row>
    <row r="22" spans="2:8" ht="71.25" customHeight="1" x14ac:dyDescent="0.25">
      <c r="B22" s="94"/>
      <c r="C22" s="254" t="s">
        <v>25</v>
      </c>
      <c r="D22" s="255"/>
      <c r="E22" s="256" t="s">
        <v>26</v>
      </c>
      <c r="F22" s="257"/>
      <c r="G22" s="97"/>
      <c r="H22" s="98"/>
    </row>
    <row r="23" spans="2:8" ht="55.5" customHeight="1" x14ac:dyDescent="0.25">
      <c r="B23" s="94"/>
      <c r="C23" s="261" t="s">
        <v>27</v>
      </c>
      <c r="D23" s="262"/>
      <c r="E23" s="256" t="s">
        <v>28</v>
      </c>
      <c r="F23" s="257"/>
      <c r="G23" s="97"/>
      <c r="H23" s="98"/>
    </row>
    <row r="24" spans="2:8" ht="42" customHeight="1" x14ac:dyDescent="0.25">
      <c r="B24" s="94"/>
      <c r="C24" s="261" t="s">
        <v>29</v>
      </c>
      <c r="D24" s="262"/>
      <c r="E24" s="256" t="s">
        <v>30</v>
      </c>
      <c r="F24" s="257"/>
      <c r="G24" s="97"/>
      <c r="H24" s="98"/>
    </row>
    <row r="25" spans="2:8" ht="59.25" customHeight="1" x14ac:dyDescent="0.25">
      <c r="B25" s="94"/>
      <c r="C25" s="261" t="s">
        <v>31</v>
      </c>
      <c r="D25" s="262"/>
      <c r="E25" s="256" t="s">
        <v>32</v>
      </c>
      <c r="F25" s="257"/>
      <c r="G25" s="97"/>
      <c r="H25" s="98"/>
    </row>
    <row r="26" spans="2:8" ht="23.25" customHeight="1" x14ac:dyDescent="0.25">
      <c r="B26" s="94"/>
      <c r="C26" s="261" t="s">
        <v>33</v>
      </c>
      <c r="D26" s="262"/>
      <c r="E26" s="256" t="s">
        <v>34</v>
      </c>
      <c r="F26" s="257"/>
      <c r="G26" s="97"/>
      <c r="H26" s="98"/>
    </row>
    <row r="27" spans="2:8" ht="30.75" customHeight="1" x14ac:dyDescent="0.25">
      <c r="B27" s="94"/>
      <c r="C27" s="261" t="s">
        <v>35</v>
      </c>
      <c r="D27" s="262"/>
      <c r="E27" s="256" t="s">
        <v>36</v>
      </c>
      <c r="F27" s="257"/>
      <c r="G27" s="97"/>
      <c r="H27" s="98"/>
    </row>
    <row r="28" spans="2:8" ht="35.25" customHeight="1" x14ac:dyDescent="0.25">
      <c r="B28" s="94"/>
      <c r="C28" s="261" t="s">
        <v>37</v>
      </c>
      <c r="D28" s="262"/>
      <c r="E28" s="256" t="s">
        <v>38</v>
      </c>
      <c r="F28" s="257"/>
      <c r="G28" s="97"/>
      <c r="H28" s="98"/>
    </row>
    <row r="29" spans="2:8" ht="33" customHeight="1" x14ac:dyDescent="0.25">
      <c r="B29" s="94"/>
      <c r="C29" s="261" t="s">
        <v>37</v>
      </c>
      <c r="D29" s="262"/>
      <c r="E29" s="256" t="s">
        <v>38</v>
      </c>
      <c r="F29" s="257"/>
      <c r="G29" s="97"/>
      <c r="H29" s="98"/>
    </row>
    <row r="30" spans="2:8" ht="30" customHeight="1" x14ac:dyDescent="0.25">
      <c r="B30" s="94"/>
      <c r="C30" s="261" t="s">
        <v>39</v>
      </c>
      <c r="D30" s="262"/>
      <c r="E30" s="256" t="s">
        <v>40</v>
      </c>
      <c r="F30" s="257"/>
      <c r="G30" s="97"/>
      <c r="H30" s="98"/>
    </row>
    <row r="31" spans="2:8" ht="35.25" customHeight="1" x14ac:dyDescent="0.25">
      <c r="B31" s="94"/>
      <c r="C31" s="261" t="s">
        <v>41</v>
      </c>
      <c r="D31" s="262"/>
      <c r="E31" s="256" t="s">
        <v>42</v>
      </c>
      <c r="F31" s="257"/>
      <c r="G31" s="97"/>
      <c r="H31" s="98"/>
    </row>
    <row r="32" spans="2:8" ht="31.5" customHeight="1" x14ac:dyDescent="0.25">
      <c r="B32" s="94"/>
      <c r="C32" s="261" t="s">
        <v>43</v>
      </c>
      <c r="D32" s="262"/>
      <c r="E32" s="256" t="s">
        <v>44</v>
      </c>
      <c r="F32" s="257"/>
      <c r="G32" s="97"/>
      <c r="H32" s="98"/>
    </row>
    <row r="33" spans="2:8" ht="35.25" customHeight="1" x14ac:dyDescent="0.25">
      <c r="B33" s="94"/>
      <c r="C33" s="261" t="s">
        <v>45</v>
      </c>
      <c r="D33" s="262"/>
      <c r="E33" s="256" t="s">
        <v>46</v>
      </c>
      <c r="F33" s="257"/>
      <c r="G33" s="97"/>
      <c r="H33" s="98"/>
    </row>
    <row r="34" spans="2:8" ht="59.25" customHeight="1" x14ac:dyDescent="0.25">
      <c r="B34" s="94"/>
      <c r="C34" s="261" t="s">
        <v>47</v>
      </c>
      <c r="D34" s="262"/>
      <c r="E34" s="256" t="s">
        <v>48</v>
      </c>
      <c r="F34" s="257"/>
      <c r="G34" s="97"/>
      <c r="H34" s="98"/>
    </row>
    <row r="35" spans="2:8" ht="29.25" customHeight="1" x14ac:dyDescent="0.25">
      <c r="B35" s="94"/>
      <c r="C35" s="261" t="s">
        <v>49</v>
      </c>
      <c r="D35" s="262"/>
      <c r="E35" s="256" t="s">
        <v>50</v>
      </c>
      <c r="F35" s="257"/>
      <c r="G35" s="97"/>
      <c r="H35" s="98"/>
    </row>
    <row r="36" spans="2:8" ht="82.5" customHeight="1" x14ac:dyDescent="0.25">
      <c r="B36" s="94"/>
      <c r="C36" s="261" t="s">
        <v>51</v>
      </c>
      <c r="D36" s="262"/>
      <c r="E36" s="256" t="s">
        <v>52</v>
      </c>
      <c r="F36" s="257"/>
      <c r="G36" s="97"/>
      <c r="H36" s="98"/>
    </row>
    <row r="37" spans="2:8" ht="46.5" customHeight="1" x14ac:dyDescent="0.25">
      <c r="B37" s="94"/>
      <c r="C37" s="261" t="s">
        <v>53</v>
      </c>
      <c r="D37" s="262"/>
      <c r="E37" s="256" t="s">
        <v>54</v>
      </c>
      <c r="F37" s="257"/>
      <c r="G37" s="97"/>
      <c r="H37" s="98"/>
    </row>
    <row r="38" spans="2:8" ht="6.75" customHeight="1" thickBot="1" x14ac:dyDescent="0.3">
      <c r="B38" s="94"/>
      <c r="C38" s="263"/>
      <c r="D38" s="264"/>
      <c r="E38" s="265"/>
      <c r="F38" s="266"/>
      <c r="G38" s="97"/>
      <c r="H38" s="98"/>
    </row>
    <row r="39" spans="2:8" ht="15.75" thickTop="1" x14ac:dyDescent="0.25">
      <c r="B39" s="94"/>
      <c r="C39" s="95"/>
      <c r="D39" s="95"/>
      <c r="E39" s="96"/>
      <c r="F39" s="96"/>
      <c r="G39" s="97"/>
      <c r="H39" s="98"/>
    </row>
    <row r="40" spans="2:8" ht="21" customHeight="1" x14ac:dyDescent="0.25">
      <c r="B40" s="258" t="s">
        <v>55</v>
      </c>
      <c r="C40" s="259"/>
      <c r="D40" s="259"/>
      <c r="E40" s="259"/>
      <c r="F40" s="259"/>
      <c r="G40" s="259"/>
      <c r="H40" s="260"/>
    </row>
    <row r="41" spans="2:8" ht="20.25" customHeight="1" x14ac:dyDescent="0.25">
      <c r="B41" s="258" t="s">
        <v>56</v>
      </c>
      <c r="C41" s="259"/>
      <c r="D41" s="259"/>
      <c r="E41" s="259"/>
      <c r="F41" s="259"/>
      <c r="G41" s="259"/>
      <c r="H41" s="260"/>
    </row>
    <row r="42" spans="2:8" ht="20.25" customHeight="1" x14ac:dyDescent="0.25">
      <c r="B42" s="258" t="s">
        <v>57</v>
      </c>
      <c r="C42" s="259"/>
      <c r="D42" s="259"/>
      <c r="E42" s="259"/>
      <c r="F42" s="259"/>
      <c r="G42" s="259"/>
      <c r="H42" s="260"/>
    </row>
    <row r="43" spans="2:8" ht="20.25" customHeight="1" x14ac:dyDescent="0.25">
      <c r="B43" s="258" t="s">
        <v>58</v>
      </c>
      <c r="C43" s="259"/>
      <c r="D43" s="259"/>
      <c r="E43" s="259"/>
      <c r="F43" s="259"/>
      <c r="G43" s="259"/>
      <c r="H43" s="260"/>
    </row>
    <row r="44" spans="2:8" x14ac:dyDescent="0.25">
      <c r="B44" s="258" t="s">
        <v>59</v>
      </c>
      <c r="C44" s="259"/>
      <c r="D44" s="259"/>
      <c r="E44" s="259"/>
      <c r="F44" s="259"/>
      <c r="G44" s="259"/>
      <c r="H44" s="260"/>
    </row>
    <row r="45" spans="2:8" ht="15.75" thickBot="1" x14ac:dyDescent="0.3">
      <c r="B45" s="99"/>
      <c r="C45" s="100"/>
      <c r="D45" s="100"/>
      <c r="E45" s="100"/>
      <c r="F45" s="100"/>
      <c r="G45" s="100"/>
      <c r="H45" s="101"/>
    </row>
  </sheetData>
  <mergeCells count="64">
    <mergeCell ref="E22:F22"/>
    <mergeCell ref="C22:D22"/>
    <mergeCell ref="E37:F37"/>
    <mergeCell ref="B40:H40"/>
    <mergeCell ref="C29:D29"/>
    <mergeCell ref="E29:F29"/>
    <mergeCell ref="E25:F25"/>
    <mergeCell ref="C28:D28"/>
    <mergeCell ref="E28:F28"/>
    <mergeCell ref="B44:H44"/>
    <mergeCell ref="E23:F23"/>
    <mergeCell ref="C23:D23"/>
    <mergeCell ref="C24:D24"/>
    <mergeCell ref="E24:F24"/>
    <mergeCell ref="C36:D36"/>
    <mergeCell ref="E26:F26"/>
    <mergeCell ref="E34:F34"/>
    <mergeCell ref="C32:D32"/>
    <mergeCell ref="C31:D31"/>
    <mergeCell ref="E31:F31"/>
    <mergeCell ref="E32:F32"/>
    <mergeCell ref="C27:D27"/>
    <mergeCell ref="E27:F27"/>
    <mergeCell ref="C33:D33"/>
    <mergeCell ref="C30:D30"/>
    <mergeCell ref="E20:F20"/>
    <mergeCell ref="E21:F21"/>
    <mergeCell ref="B42:H42"/>
    <mergeCell ref="B43:H43"/>
    <mergeCell ref="E30:F30"/>
    <mergeCell ref="E33:F33"/>
    <mergeCell ref="C34:D34"/>
    <mergeCell ref="C35:D35"/>
    <mergeCell ref="E35:F35"/>
    <mergeCell ref="C25:D25"/>
    <mergeCell ref="E36:F36"/>
    <mergeCell ref="B41:H41"/>
    <mergeCell ref="C38:D38"/>
    <mergeCell ref="E38:F38"/>
    <mergeCell ref="C37:D37"/>
    <mergeCell ref="C26:D26"/>
    <mergeCell ref="C13:D13"/>
    <mergeCell ref="E13:F13"/>
    <mergeCell ref="C17:D17"/>
    <mergeCell ref="E17:F17"/>
    <mergeCell ref="C21:D21"/>
    <mergeCell ref="C18:D18"/>
    <mergeCell ref="C19:D19"/>
    <mergeCell ref="C20:D20"/>
    <mergeCell ref="E18:F18"/>
    <mergeCell ref="C16:D16"/>
    <mergeCell ref="E16:F16"/>
    <mergeCell ref="C14:D14"/>
    <mergeCell ref="E14:F14"/>
    <mergeCell ref="C15:D15"/>
    <mergeCell ref="E15:F15"/>
    <mergeCell ref="E19:F19"/>
    <mergeCell ref="B2:H2"/>
    <mergeCell ref="B4:H5"/>
    <mergeCell ref="B6:H6"/>
    <mergeCell ref="B9:H10"/>
    <mergeCell ref="C12:D12"/>
    <mergeCell ref="E12:F12"/>
    <mergeCell ref="B7:H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2">
    <tabColor rgb="FF002060"/>
  </sheetPr>
  <dimension ref="A1:BX555"/>
  <sheetViews>
    <sheetView tabSelected="1" view="pageBreakPreview" topLeftCell="A7" zoomScale="70" zoomScaleNormal="55" zoomScaleSheetLayoutView="70" workbookViewId="0">
      <selection activeCell="A13" sqref="A13:A18"/>
    </sheetView>
  </sheetViews>
  <sheetFormatPr baseColWidth="10" defaultColWidth="11.42578125" defaultRowHeight="69" customHeight="1" x14ac:dyDescent="0.3"/>
  <cols>
    <col min="1" max="1" width="4" style="144" bestFit="1" customWidth="1"/>
    <col min="2" max="2" width="13.5703125" style="144" customWidth="1"/>
    <col min="3" max="3" width="19.140625" style="145" customWidth="1"/>
    <col min="4" max="4" width="23.85546875" style="144" customWidth="1"/>
    <col min="5" max="5" width="14.140625" style="144" customWidth="1"/>
    <col min="6" max="6" width="22.140625" style="144" customWidth="1"/>
    <col min="7" max="7" width="37.28515625" style="144" customWidth="1"/>
    <col min="8" max="8" width="37.28515625" style="139" customWidth="1"/>
    <col min="9" max="12" width="14.85546875" style="139" customWidth="1"/>
    <col min="13" max="13" width="19" style="146" customWidth="1"/>
    <col min="14" max="14" width="32.85546875" style="146" customWidth="1"/>
    <col min="15" max="15" width="17.85546875" style="139" customWidth="1"/>
    <col min="16" max="16" width="16.5703125" style="139" customWidth="1"/>
    <col min="17" max="17" width="6.28515625" style="139" bestFit="1" customWidth="1"/>
    <col min="18" max="18" width="27.28515625" style="139" bestFit="1" customWidth="1"/>
    <col min="19" max="19" width="30.5703125" style="139" hidden="1" customWidth="1"/>
    <col min="20" max="20" width="17.5703125" style="139" customWidth="1"/>
    <col min="21" max="21" width="6.28515625" style="139" bestFit="1" customWidth="1"/>
    <col min="22" max="22" width="16" style="139" customWidth="1"/>
    <col min="23" max="23" width="5.85546875" style="139" customWidth="1"/>
    <col min="24" max="24" width="52.42578125" style="139" customWidth="1"/>
    <col min="25" max="25" width="15.140625" style="139" bestFit="1" customWidth="1"/>
    <col min="26" max="26" width="6.85546875" style="139" customWidth="1"/>
    <col min="27" max="27" width="5" style="139" customWidth="1"/>
    <col min="28" max="28" width="5.5703125" style="139" customWidth="1"/>
    <col min="29" max="29" width="7.140625" style="139" customWidth="1"/>
    <col min="30" max="30" width="6.7109375" style="139" customWidth="1"/>
    <col min="31" max="31" width="7.5703125" style="139" customWidth="1"/>
    <col min="32" max="32" width="38.28515625" style="139" hidden="1" customWidth="1"/>
    <col min="33" max="38" width="11.140625" style="139" customWidth="1"/>
    <col min="39" max="39" width="23" style="139" customWidth="1"/>
    <col min="40" max="40" width="18.85546875" style="139" customWidth="1"/>
    <col min="41" max="41" width="27.7109375" style="139" bestFit="1" customWidth="1"/>
    <col min="42" max="42" width="23.85546875" style="139" bestFit="1" customWidth="1"/>
    <col min="43" max="43" width="31.28515625" style="139" customWidth="1"/>
    <col min="44" max="44" width="25.28515625" style="139" customWidth="1"/>
    <col min="45" max="16384" width="11.42578125" style="139"/>
  </cols>
  <sheetData>
    <row r="1" spans="1:76" ht="67.5" customHeight="1" thickBot="1" x14ac:dyDescent="0.35">
      <c r="A1" s="351" t="s">
        <v>60</v>
      </c>
      <c r="B1" s="352"/>
      <c r="C1" s="352"/>
      <c r="D1" s="352"/>
      <c r="E1" s="352"/>
      <c r="F1" s="352"/>
      <c r="G1" s="353"/>
      <c r="H1" s="326" t="s">
        <v>61</v>
      </c>
      <c r="I1" s="327"/>
      <c r="J1" s="327"/>
      <c r="K1" s="327"/>
      <c r="L1" s="327"/>
      <c r="M1" s="328"/>
      <c r="N1" s="328"/>
      <c r="O1" s="328"/>
      <c r="P1" s="328"/>
      <c r="Q1" s="328"/>
      <c r="R1" s="328"/>
      <c r="S1" s="328"/>
      <c r="T1" s="328"/>
      <c r="U1" s="328"/>
      <c r="V1" s="328"/>
      <c r="W1" s="328"/>
      <c r="X1" s="328"/>
      <c r="Y1" s="328"/>
      <c r="Z1" s="328"/>
      <c r="AA1" s="328"/>
      <c r="AB1" s="328"/>
      <c r="AC1" s="328"/>
      <c r="AD1" s="328"/>
      <c r="AE1" s="328"/>
      <c r="AF1" s="328"/>
      <c r="AG1" s="328"/>
      <c r="AH1" s="328"/>
      <c r="AI1" s="328"/>
      <c r="AJ1" s="328"/>
      <c r="AK1" s="328"/>
      <c r="AL1" s="328"/>
      <c r="AM1" s="328"/>
      <c r="AN1" s="328"/>
      <c r="AO1" s="329"/>
      <c r="AP1" s="317" t="s">
        <v>62</v>
      </c>
      <c r="AQ1" s="318"/>
      <c r="AR1" s="319"/>
    </row>
    <row r="2" spans="1:76" ht="17.25" thickBot="1" x14ac:dyDescent="0.35">
      <c r="A2" s="342"/>
      <c r="B2" s="343"/>
      <c r="C2" s="343"/>
      <c r="D2" s="343"/>
      <c r="E2" s="343"/>
      <c r="F2" s="343"/>
      <c r="G2" s="344"/>
      <c r="H2" s="330" t="s">
        <v>63</v>
      </c>
      <c r="I2" s="331"/>
      <c r="J2" s="331"/>
      <c r="K2" s="331"/>
      <c r="L2" s="331"/>
      <c r="M2" s="332"/>
      <c r="N2" s="332"/>
      <c r="O2" s="332"/>
      <c r="P2" s="332"/>
      <c r="Q2" s="332"/>
      <c r="R2" s="332"/>
      <c r="S2" s="332"/>
      <c r="T2" s="332"/>
      <c r="U2" s="332"/>
      <c r="V2" s="332"/>
      <c r="W2" s="332"/>
      <c r="X2" s="332"/>
      <c r="Y2" s="332"/>
      <c r="Z2" s="332"/>
      <c r="AA2" s="332"/>
      <c r="AB2" s="332"/>
      <c r="AC2" s="332"/>
      <c r="AD2" s="332"/>
      <c r="AE2" s="332"/>
      <c r="AF2" s="332"/>
      <c r="AG2" s="332"/>
      <c r="AH2" s="332"/>
      <c r="AI2" s="332"/>
      <c r="AJ2" s="332"/>
      <c r="AK2" s="332"/>
      <c r="AL2" s="332"/>
      <c r="AM2" s="332"/>
      <c r="AN2" s="332"/>
      <c r="AO2" s="333"/>
      <c r="AP2" s="320"/>
      <c r="AQ2" s="321"/>
      <c r="AR2" s="322"/>
    </row>
    <row r="3" spans="1:76" ht="24" thickBot="1" x14ac:dyDescent="0.35">
      <c r="A3" s="345"/>
      <c r="B3" s="346"/>
      <c r="C3" s="346"/>
      <c r="D3" s="346"/>
      <c r="E3" s="346"/>
      <c r="F3" s="346"/>
      <c r="G3" s="347"/>
      <c r="H3" s="334"/>
      <c r="I3" s="335"/>
      <c r="J3" s="335"/>
      <c r="K3" s="335"/>
      <c r="L3" s="335"/>
      <c r="M3" s="336"/>
      <c r="N3" s="336"/>
      <c r="O3" s="336"/>
      <c r="P3" s="336"/>
      <c r="Q3" s="336"/>
      <c r="R3" s="336"/>
      <c r="S3" s="336"/>
      <c r="T3" s="336"/>
      <c r="U3" s="336"/>
      <c r="V3" s="336"/>
      <c r="W3" s="336"/>
      <c r="X3" s="336"/>
      <c r="Y3" s="336"/>
      <c r="Z3" s="336"/>
      <c r="AA3" s="336"/>
      <c r="AB3" s="336"/>
      <c r="AC3" s="336"/>
      <c r="AD3" s="336"/>
      <c r="AE3" s="336"/>
      <c r="AF3" s="336"/>
      <c r="AG3" s="336"/>
      <c r="AH3" s="336"/>
      <c r="AI3" s="336"/>
      <c r="AJ3" s="336"/>
      <c r="AK3" s="336"/>
      <c r="AL3" s="336"/>
      <c r="AM3" s="336"/>
      <c r="AN3" s="336"/>
      <c r="AO3" s="337"/>
      <c r="AP3" s="323" t="s">
        <v>64</v>
      </c>
      <c r="AQ3" s="324"/>
      <c r="AR3" s="325"/>
    </row>
    <row r="4" spans="1:76" ht="24" thickBot="1" x14ac:dyDescent="0.35">
      <c r="A4" s="345"/>
      <c r="B4" s="346"/>
      <c r="C4" s="346"/>
      <c r="D4" s="346"/>
      <c r="E4" s="346"/>
      <c r="F4" s="346"/>
      <c r="G4" s="347"/>
      <c r="H4" s="326" t="s">
        <v>65</v>
      </c>
      <c r="I4" s="327"/>
      <c r="J4" s="327"/>
      <c r="K4" s="327"/>
      <c r="L4" s="327"/>
      <c r="M4" s="328"/>
      <c r="N4" s="328"/>
      <c r="O4" s="328"/>
      <c r="P4" s="328"/>
      <c r="Q4" s="328"/>
      <c r="R4" s="328"/>
      <c r="S4" s="328"/>
      <c r="T4" s="328"/>
      <c r="U4" s="328"/>
      <c r="V4" s="328"/>
      <c r="W4" s="328"/>
      <c r="X4" s="328"/>
      <c r="Y4" s="328"/>
      <c r="Z4" s="328"/>
      <c r="AA4" s="328"/>
      <c r="AB4" s="328"/>
      <c r="AC4" s="328"/>
      <c r="AD4" s="328"/>
      <c r="AE4" s="328"/>
      <c r="AF4" s="328"/>
      <c r="AG4" s="328"/>
      <c r="AH4" s="328"/>
      <c r="AI4" s="328"/>
      <c r="AJ4" s="328"/>
      <c r="AK4" s="328"/>
      <c r="AL4" s="328"/>
      <c r="AM4" s="328"/>
      <c r="AN4" s="328"/>
      <c r="AO4" s="329"/>
      <c r="AP4" s="323" t="s">
        <v>66</v>
      </c>
      <c r="AQ4" s="324"/>
      <c r="AR4" s="325"/>
      <c r="AS4" s="181"/>
      <c r="AT4" s="181"/>
      <c r="AU4" s="181"/>
      <c r="AV4" s="181"/>
      <c r="AW4" s="181"/>
      <c r="AX4" s="181"/>
      <c r="AY4" s="181"/>
      <c r="AZ4" s="181"/>
      <c r="BA4" s="181"/>
      <c r="BB4" s="181"/>
      <c r="BC4" s="181"/>
      <c r="BD4" s="181"/>
      <c r="BE4" s="181"/>
      <c r="BF4" s="181"/>
      <c r="BG4" s="181"/>
      <c r="BH4" s="181"/>
      <c r="BI4" s="181"/>
      <c r="BJ4" s="181"/>
      <c r="BK4" s="181"/>
      <c r="BL4" s="181"/>
      <c r="BM4" s="181"/>
      <c r="BN4" s="181"/>
      <c r="BO4" s="181"/>
      <c r="BP4" s="181"/>
      <c r="BQ4" s="181"/>
      <c r="BR4" s="181"/>
      <c r="BS4" s="181"/>
      <c r="BT4" s="181"/>
      <c r="BU4" s="181"/>
      <c r="BV4" s="181"/>
      <c r="BW4" s="181"/>
      <c r="BX4" s="181"/>
    </row>
    <row r="5" spans="1:76" ht="72.75" customHeight="1" thickBot="1" x14ac:dyDescent="0.35">
      <c r="A5" s="348"/>
      <c r="B5" s="349"/>
      <c r="C5" s="349"/>
      <c r="D5" s="349"/>
      <c r="E5" s="349"/>
      <c r="F5" s="349"/>
      <c r="G5" s="350"/>
      <c r="H5" s="338" t="s">
        <v>67</v>
      </c>
      <c r="I5" s="339"/>
      <c r="J5" s="339"/>
      <c r="K5" s="339"/>
      <c r="L5" s="339"/>
      <c r="M5" s="340"/>
      <c r="N5" s="340"/>
      <c r="O5" s="340"/>
      <c r="P5" s="340"/>
      <c r="Q5" s="340"/>
      <c r="R5" s="340"/>
      <c r="S5" s="340"/>
      <c r="T5" s="340"/>
      <c r="U5" s="340"/>
      <c r="V5" s="340"/>
      <c r="W5" s="340"/>
      <c r="X5" s="340"/>
      <c r="Y5" s="340"/>
      <c r="Z5" s="340"/>
      <c r="AA5" s="340"/>
      <c r="AB5" s="340"/>
      <c r="AC5" s="340"/>
      <c r="AD5" s="340"/>
      <c r="AE5" s="340"/>
      <c r="AF5" s="340"/>
      <c r="AG5" s="340"/>
      <c r="AH5" s="340"/>
      <c r="AI5" s="340"/>
      <c r="AJ5" s="340"/>
      <c r="AK5" s="340"/>
      <c r="AL5" s="340"/>
      <c r="AM5" s="340"/>
      <c r="AN5" s="340"/>
      <c r="AO5" s="341"/>
      <c r="AP5" s="323" t="s">
        <v>68</v>
      </c>
      <c r="AQ5" s="324"/>
      <c r="AR5" s="325"/>
      <c r="AS5" s="181"/>
      <c r="AT5" s="181"/>
      <c r="AU5" s="181"/>
      <c r="AV5" s="181"/>
      <c r="AW5" s="181"/>
      <c r="AX5" s="181"/>
      <c r="AY5" s="181"/>
      <c r="AZ5" s="181"/>
      <c r="BA5" s="181"/>
      <c r="BB5" s="181"/>
      <c r="BC5" s="181"/>
      <c r="BD5" s="181"/>
      <c r="BE5" s="181"/>
      <c r="BF5" s="181"/>
      <c r="BG5" s="181"/>
      <c r="BH5" s="181"/>
      <c r="BI5" s="181"/>
      <c r="BJ5" s="181"/>
      <c r="BK5" s="181"/>
      <c r="BL5" s="181"/>
      <c r="BM5" s="181"/>
      <c r="BN5" s="181"/>
      <c r="BO5" s="181"/>
      <c r="BP5" s="181"/>
      <c r="BQ5" s="181"/>
      <c r="BR5" s="181"/>
      <c r="BS5" s="181"/>
      <c r="BT5" s="181"/>
      <c r="BU5" s="181"/>
      <c r="BV5" s="181"/>
      <c r="BW5" s="181"/>
      <c r="BX5" s="181"/>
    </row>
    <row r="6" spans="1:76" ht="23.25" x14ac:dyDescent="0.35">
      <c r="A6" s="200"/>
      <c r="B6" s="200"/>
      <c r="C6" s="197"/>
      <c r="D6" s="200"/>
      <c r="E6" s="201"/>
      <c r="F6" s="200"/>
      <c r="G6" s="200"/>
      <c r="H6" s="181"/>
      <c r="I6" s="181"/>
      <c r="J6" s="181"/>
      <c r="K6" s="181"/>
      <c r="L6" s="181"/>
      <c r="M6" s="202"/>
      <c r="N6" s="202"/>
      <c r="O6" s="181"/>
      <c r="P6" s="181"/>
      <c r="Q6" s="181"/>
      <c r="R6" s="181"/>
      <c r="S6" s="181"/>
      <c r="T6" s="181"/>
      <c r="U6" s="181"/>
      <c r="V6" s="181"/>
      <c r="W6" s="181"/>
      <c r="X6" s="176"/>
      <c r="Y6" s="176"/>
      <c r="Z6" s="176"/>
      <c r="AA6" s="176"/>
      <c r="AB6" s="176"/>
      <c r="AC6" s="176"/>
      <c r="AD6" s="176"/>
      <c r="AE6" s="176"/>
      <c r="AF6" s="176"/>
      <c r="AG6" s="176"/>
      <c r="AH6" s="176"/>
      <c r="AI6" s="176"/>
      <c r="AJ6" s="176"/>
      <c r="AK6" s="176"/>
      <c r="AL6" s="176"/>
      <c r="AM6" s="176"/>
      <c r="AN6" s="176"/>
      <c r="AO6" s="270"/>
      <c r="AP6" s="270"/>
      <c r="AQ6" s="270"/>
      <c r="AR6" s="270"/>
      <c r="AS6" s="181"/>
      <c r="AT6" s="181"/>
      <c r="AU6" s="181"/>
      <c r="AV6" s="181"/>
      <c r="AW6" s="181"/>
      <c r="AX6" s="181"/>
      <c r="AY6" s="181"/>
      <c r="AZ6" s="181"/>
      <c r="BA6" s="181"/>
      <c r="BB6" s="181"/>
      <c r="BC6" s="181"/>
      <c r="BD6" s="181"/>
      <c r="BE6" s="181"/>
      <c r="BF6" s="181"/>
      <c r="BG6" s="181"/>
      <c r="BH6" s="181"/>
      <c r="BI6" s="181"/>
      <c r="BJ6" s="181"/>
      <c r="BK6" s="181"/>
      <c r="BL6" s="181"/>
      <c r="BM6" s="181"/>
      <c r="BN6" s="181"/>
      <c r="BO6" s="181"/>
      <c r="BP6" s="181"/>
      <c r="BQ6" s="181"/>
      <c r="BR6" s="181"/>
      <c r="BS6" s="181"/>
      <c r="BT6" s="181"/>
      <c r="BU6" s="181"/>
      <c r="BV6" s="181"/>
      <c r="BW6" s="181"/>
      <c r="BX6" s="181"/>
    </row>
    <row r="7" spans="1:76" ht="49.5" customHeight="1" x14ac:dyDescent="0.3">
      <c r="A7" s="290" t="s">
        <v>69</v>
      </c>
      <c r="B7" s="291"/>
      <c r="C7" s="291"/>
      <c r="D7" s="291"/>
      <c r="E7" s="292"/>
      <c r="F7" s="614" t="s">
        <v>1078</v>
      </c>
      <c r="G7" s="615"/>
      <c r="H7" s="615"/>
      <c r="I7" s="615"/>
      <c r="J7" s="615"/>
      <c r="K7" s="615"/>
      <c r="L7" s="615"/>
      <c r="M7" s="615"/>
      <c r="N7" s="615"/>
      <c r="O7" s="615"/>
      <c r="P7" s="615"/>
      <c r="Q7" s="615"/>
      <c r="R7" s="615"/>
      <c r="S7" s="615"/>
      <c r="T7" s="615"/>
      <c r="U7" s="615"/>
      <c r="V7" s="616"/>
      <c r="W7" s="308"/>
      <c r="X7" s="308"/>
      <c r="Y7" s="308"/>
      <c r="Z7" s="181"/>
      <c r="AA7" s="181"/>
      <c r="AB7" s="181"/>
      <c r="AC7" s="181"/>
      <c r="AD7" s="181"/>
      <c r="AE7" s="181"/>
      <c r="AF7" s="181"/>
      <c r="AG7" s="181"/>
      <c r="AH7" s="181"/>
      <c r="AI7" s="181"/>
      <c r="AJ7" s="181"/>
      <c r="AK7" s="181"/>
      <c r="AL7" s="181"/>
      <c r="AM7" s="181"/>
      <c r="AN7" s="181"/>
      <c r="AO7" s="181"/>
      <c r="AP7" s="181"/>
      <c r="AQ7" s="181"/>
      <c r="AR7" s="181"/>
      <c r="AS7" s="181"/>
      <c r="AT7" s="181"/>
      <c r="AU7" s="181"/>
      <c r="AV7" s="181"/>
      <c r="AW7" s="181"/>
      <c r="AX7" s="181"/>
      <c r="AY7" s="181"/>
      <c r="AZ7" s="181"/>
      <c r="BA7" s="181"/>
      <c r="BB7" s="181"/>
      <c r="BC7" s="181"/>
      <c r="BD7" s="181"/>
      <c r="BE7" s="181"/>
      <c r="BF7" s="181"/>
      <c r="BG7" s="181"/>
      <c r="BH7" s="181"/>
      <c r="BI7" s="181"/>
      <c r="BJ7" s="181"/>
      <c r="BK7" s="181"/>
      <c r="BL7" s="181"/>
      <c r="BM7" s="181"/>
      <c r="BN7" s="181"/>
      <c r="BO7" s="181"/>
      <c r="BP7" s="181"/>
      <c r="BQ7" s="181"/>
      <c r="BR7" s="181"/>
      <c r="BS7" s="181"/>
      <c r="BT7" s="181"/>
      <c r="BU7" s="181"/>
      <c r="BV7" s="181"/>
      <c r="BW7" s="181"/>
      <c r="BX7" s="181"/>
    </row>
    <row r="8" spans="1:76" ht="49.5" customHeight="1" x14ac:dyDescent="0.3">
      <c r="A8" s="293" t="s">
        <v>70</v>
      </c>
      <c r="B8" s="294"/>
      <c r="C8" s="294"/>
      <c r="D8" s="294"/>
      <c r="E8" s="295"/>
      <c r="F8" s="617" t="s">
        <v>1079</v>
      </c>
      <c r="G8" s="618"/>
      <c r="H8" s="618"/>
      <c r="I8" s="618"/>
      <c r="J8" s="618"/>
      <c r="K8" s="618"/>
      <c r="L8" s="618"/>
      <c r="M8" s="618"/>
      <c r="N8" s="618"/>
      <c r="O8" s="618"/>
      <c r="P8" s="618"/>
      <c r="Q8" s="618"/>
      <c r="R8" s="618"/>
      <c r="S8" s="618"/>
      <c r="T8" s="618"/>
      <c r="U8" s="618"/>
      <c r="V8" s="619"/>
      <c r="W8" s="181"/>
      <c r="X8" s="181"/>
      <c r="Y8" s="181"/>
      <c r="Z8" s="181"/>
      <c r="AA8" s="181"/>
      <c r="AB8" s="181"/>
      <c r="AC8" s="181"/>
      <c r="AD8" s="181"/>
      <c r="AE8" s="181"/>
      <c r="AF8" s="181"/>
      <c r="AG8" s="181"/>
      <c r="AH8" s="181"/>
      <c r="AI8" s="181"/>
      <c r="AJ8" s="181"/>
      <c r="AK8" s="181"/>
      <c r="AL8" s="181"/>
      <c r="AM8" s="181"/>
      <c r="AN8" s="181"/>
      <c r="AO8" s="181"/>
      <c r="AP8" s="181"/>
      <c r="AQ8" s="181"/>
      <c r="AR8" s="181"/>
      <c r="AS8" s="181"/>
      <c r="AT8" s="181"/>
      <c r="AU8" s="181"/>
      <c r="AV8" s="181"/>
      <c r="AW8" s="181"/>
      <c r="AX8" s="181"/>
      <c r="AY8" s="181"/>
      <c r="AZ8" s="181"/>
      <c r="BA8" s="181"/>
      <c r="BB8" s="181"/>
      <c r="BC8" s="181"/>
      <c r="BD8" s="181"/>
      <c r="BE8" s="181"/>
      <c r="BF8" s="181"/>
      <c r="BG8" s="181"/>
      <c r="BH8" s="181"/>
      <c r="BI8" s="181"/>
      <c r="BJ8" s="181"/>
      <c r="BK8" s="181"/>
      <c r="BL8" s="181"/>
      <c r="BM8" s="181"/>
      <c r="BN8" s="181"/>
      <c r="BO8" s="181"/>
      <c r="BP8" s="181"/>
      <c r="BQ8" s="181"/>
      <c r="BR8" s="181"/>
      <c r="BS8" s="181"/>
      <c r="BT8" s="181"/>
      <c r="BU8" s="181"/>
      <c r="BV8" s="181"/>
      <c r="BW8" s="181"/>
      <c r="BX8" s="181"/>
    </row>
    <row r="9" spans="1:76" ht="69" customHeight="1" x14ac:dyDescent="0.3">
      <c r="A9" s="290" t="s">
        <v>71</v>
      </c>
      <c r="B9" s="291"/>
      <c r="C9" s="291"/>
      <c r="D9" s="291"/>
      <c r="E9" s="292"/>
      <c r="F9" s="617" t="s">
        <v>1080</v>
      </c>
      <c r="G9" s="618"/>
      <c r="H9" s="618"/>
      <c r="I9" s="618"/>
      <c r="J9" s="618"/>
      <c r="K9" s="618"/>
      <c r="L9" s="618"/>
      <c r="M9" s="618"/>
      <c r="N9" s="618"/>
      <c r="O9" s="618"/>
      <c r="P9" s="618"/>
      <c r="Q9" s="618"/>
      <c r="R9" s="618"/>
      <c r="S9" s="618"/>
      <c r="T9" s="618"/>
      <c r="U9" s="618"/>
      <c r="V9" s="619"/>
      <c r="W9" s="181"/>
      <c r="X9" s="181"/>
      <c r="Y9" s="181"/>
      <c r="Z9" s="181"/>
      <c r="AA9" s="181"/>
      <c r="AB9" s="181"/>
      <c r="AC9" s="181"/>
      <c r="AD9" s="181"/>
      <c r="AE9" s="181"/>
      <c r="AF9" s="181"/>
      <c r="AG9" s="181"/>
      <c r="AH9" s="181"/>
      <c r="AI9" s="181"/>
      <c r="AJ9" s="181"/>
      <c r="AK9" s="181"/>
      <c r="AL9" s="181"/>
      <c r="AM9" s="181"/>
      <c r="AN9" s="181"/>
      <c r="AO9" s="181"/>
      <c r="AP9" s="181"/>
      <c r="AQ9" s="181"/>
      <c r="AR9" s="181"/>
      <c r="AS9" s="181"/>
      <c r="AT9" s="181"/>
      <c r="AU9" s="181"/>
      <c r="AV9" s="181"/>
      <c r="AW9" s="181"/>
      <c r="AX9" s="181"/>
      <c r="AY9" s="181"/>
      <c r="AZ9" s="181"/>
      <c r="BA9" s="181"/>
      <c r="BB9" s="181"/>
      <c r="BC9" s="181"/>
      <c r="BD9" s="181"/>
      <c r="BE9" s="181"/>
      <c r="BF9" s="181"/>
      <c r="BG9" s="181"/>
      <c r="BH9" s="181"/>
      <c r="BI9" s="181"/>
      <c r="BJ9" s="181"/>
      <c r="BK9" s="181"/>
      <c r="BL9" s="181"/>
      <c r="BM9" s="181"/>
      <c r="BN9" s="181"/>
      <c r="BO9" s="181"/>
      <c r="BP9" s="181"/>
      <c r="BQ9" s="181"/>
      <c r="BR9" s="181"/>
      <c r="BS9" s="181"/>
      <c r="BT9" s="181"/>
      <c r="BU9" s="181"/>
      <c r="BV9" s="181"/>
      <c r="BW9" s="181"/>
      <c r="BX9" s="181"/>
    </row>
    <row r="10" spans="1:76" s="204" customFormat="1" ht="41.25" customHeight="1" x14ac:dyDescent="0.25">
      <c r="A10" s="309" t="s">
        <v>72</v>
      </c>
      <c r="B10" s="309"/>
      <c r="C10" s="309"/>
      <c r="D10" s="309"/>
      <c r="E10" s="309"/>
      <c r="F10" s="309"/>
      <c r="G10" s="309"/>
      <c r="H10" s="309"/>
      <c r="I10" s="309"/>
      <c r="J10" s="309"/>
      <c r="K10" s="309"/>
      <c r="L10" s="309"/>
      <c r="M10" s="309"/>
      <c r="N10" s="309"/>
      <c r="O10" s="309"/>
      <c r="P10" s="309" t="s">
        <v>73</v>
      </c>
      <c r="Q10" s="309"/>
      <c r="R10" s="309"/>
      <c r="S10" s="309"/>
      <c r="T10" s="309"/>
      <c r="U10" s="309"/>
      <c r="V10" s="309"/>
      <c r="W10" s="285" t="s">
        <v>74</v>
      </c>
      <c r="X10" s="285"/>
      <c r="Y10" s="285"/>
      <c r="Z10" s="285"/>
      <c r="AA10" s="285"/>
      <c r="AB10" s="285"/>
      <c r="AC10" s="285"/>
      <c r="AD10" s="285"/>
      <c r="AE10" s="285"/>
      <c r="AF10" s="285" t="s">
        <v>75</v>
      </c>
      <c r="AG10" s="285"/>
      <c r="AH10" s="285"/>
      <c r="AI10" s="285"/>
      <c r="AJ10" s="285"/>
      <c r="AK10" s="285"/>
      <c r="AL10" s="286"/>
      <c r="AM10" s="289" t="s">
        <v>76</v>
      </c>
      <c r="AN10" s="285"/>
      <c r="AO10" s="285"/>
      <c r="AP10" s="285"/>
      <c r="AQ10" s="285"/>
      <c r="AR10" s="285"/>
      <c r="AS10" s="203"/>
      <c r="AT10" s="203"/>
      <c r="AU10" s="203"/>
      <c r="AV10" s="203"/>
      <c r="AW10" s="203"/>
      <c r="AX10" s="203"/>
      <c r="AY10" s="203"/>
      <c r="AZ10" s="203"/>
      <c r="BA10" s="203"/>
      <c r="BB10" s="203"/>
      <c r="BC10" s="203"/>
      <c r="BD10" s="203"/>
      <c r="BE10" s="203"/>
      <c r="BF10" s="203"/>
      <c r="BG10" s="203"/>
      <c r="BH10" s="203"/>
      <c r="BI10" s="203"/>
      <c r="BJ10" s="203"/>
      <c r="BK10" s="203"/>
      <c r="BL10" s="203"/>
      <c r="BM10" s="203"/>
      <c r="BN10" s="203"/>
      <c r="BO10" s="203"/>
      <c r="BP10" s="203"/>
      <c r="BQ10" s="203"/>
      <c r="BR10" s="203"/>
      <c r="BS10" s="203"/>
      <c r="BT10" s="203"/>
      <c r="BU10" s="203"/>
      <c r="BV10" s="203"/>
      <c r="BW10" s="203"/>
      <c r="BX10" s="203"/>
    </row>
    <row r="11" spans="1:76" ht="78.75" customHeight="1" x14ac:dyDescent="0.3">
      <c r="A11" s="302" t="s">
        <v>77</v>
      </c>
      <c r="B11" s="284" t="s">
        <v>78</v>
      </c>
      <c r="C11" s="284" t="s">
        <v>7</v>
      </c>
      <c r="D11" s="285" t="s">
        <v>79</v>
      </c>
      <c r="E11" s="285" t="s">
        <v>15</v>
      </c>
      <c r="F11" s="284" t="s">
        <v>17</v>
      </c>
      <c r="G11" s="284" t="s">
        <v>19</v>
      </c>
      <c r="H11" s="285" t="s">
        <v>21</v>
      </c>
      <c r="I11" s="303" t="s">
        <v>80</v>
      </c>
      <c r="J11" s="304"/>
      <c r="K11" s="304"/>
      <c r="L11" s="305"/>
      <c r="M11" s="284" t="s">
        <v>23</v>
      </c>
      <c r="N11" s="310" t="s">
        <v>81</v>
      </c>
      <c r="O11" s="284" t="s">
        <v>82</v>
      </c>
      <c r="P11" s="284" t="s">
        <v>83</v>
      </c>
      <c r="Q11" s="285" t="s">
        <v>84</v>
      </c>
      <c r="R11" s="284" t="s">
        <v>85</v>
      </c>
      <c r="S11" s="284" t="s">
        <v>86</v>
      </c>
      <c r="T11" s="284" t="s">
        <v>87</v>
      </c>
      <c r="U11" s="285" t="s">
        <v>84</v>
      </c>
      <c r="V11" s="284" t="s">
        <v>29</v>
      </c>
      <c r="W11" s="273" t="s">
        <v>88</v>
      </c>
      <c r="X11" s="284" t="s">
        <v>89</v>
      </c>
      <c r="Y11" s="284" t="s">
        <v>33</v>
      </c>
      <c r="Z11" s="284" t="s">
        <v>90</v>
      </c>
      <c r="AA11" s="284"/>
      <c r="AB11" s="284"/>
      <c r="AC11" s="284"/>
      <c r="AD11" s="284"/>
      <c r="AE11" s="284"/>
      <c r="AF11" s="273" t="s">
        <v>91</v>
      </c>
      <c r="AG11" s="273" t="s">
        <v>92</v>
      </c>
      <c r="AH11" s="273" t="s">
        <v>84</v>
      </c>
      <c r="AI11" s="273" t="s">
        <v>93</v>
      </c>
      <c r="AJ11" s="273" t="s">
        <v>84</v>
      </c>
      <c r="AK11" s="273" t="s">
        <v>94</v>
      </c>
      <c r="AL11" s="288" t="s">
        <v>49</v>
      </c>
      <c r="AM11" s="287" t="s">
        <v>76</v>
      </c>
      <c r="AN11" s="284" t="s">
        <v>95</v>
      </c>
      <c r="AO11" s="284" t="s">
        <v>96</v>
      </c>
      <c r="AP11" s="284" t="s">
        <v>97</v>
      </c>
      <c r="AQ11" s="284" t="s">
        <v>98</v>
      </c>
      <c r="AR11" s="284" t="s">
        <v>53</v>
      </c>
      <c r="AS11" s="181"/>
      <c r="AT11" s="181"/>
      <c r="AU11" s="181"/>
      <c r="AV11" s="181"/>
      <c r="AW11" s="181"/>
      <c r="AX11" s="181"/>
      <c r="AY11" s="181"/>
      <c r="AZ11" s="181"/>
      <c r="BA11" s="181"/>
      <c r="BB11" s="181"/>
      <c r="BC11" s="181"/>
      <c r="BD11" s="181"/>
      <c r="BE11" s="181"/>
      <c r="BF11" s="181"/>
      <c r="BG11" s="181"/>
      <c r="BH11" s="181"/>
      <c r="BI11" s="181"/>
      <c r="BJ11" s="181"/>
      <c r="BK11" s="181"/>
      <c r="BL11" s="181"/>
      <c r="BM11" s="181"/>
      <c r="BN11" s="181"/>
      <c r="BO11" s="181"/>
      <c r="BP11" s="181"/>
      <c r="BQ11" s="181"/>
      <c r="BR11" s="181"/>
      <c r="BS11" s="181"/>
      <c r="BT11" s="181"/>
      <c r="BU11" s="181"/>
      <c r="BV11" s="181"/>
      <c r="BW11" s="181"/>
      <c r="BX11" s="181"/>
    </row>
    <row r="12" spans="1:76" s="206" customFormat="1" ht="159.75" customHeight="1" x14ac:dyDescent="0.25">
      <c r="A12" s="302"/>
      <c r="B12" s="284"/>
      <c r="C12" s="284"/>
      <c r="D12" s="285"/>
      <c r="E12" s="285"/>
      <c r="F12" s="284"/>
      <c r="G12" s="284"/>
      <c r="H12" s="285"/>
      <c r="I12" s="209" t="s">
        <v>99</v>
      </c>
      <c r="J12" s="209" t="s">
        <v>100</v>
      </c>
      <c r="K12" s="210" t="s">
        <v>101</v>
      </c>
      <c r="L12" s="209" t="s">
        <v>102</v>
      </c>
      <c r="M12" s="284"/>
      <c r="N12" s="311"/>
      <c r="O12" s="284"/>
      <c r="P12" s="284"/>
      <c r="Q12" s="285"/>
      <c r="R12" s="284"/>
      <c r="S12" s="284"/>
      <c r="T12" s="285"/>
      <c r="U12" s="285"/>
      <c r="V12" s="284"/>
      <c r="W12" s="273"/>
      <c r="X12" s="284"/>
      <c r="Y12" s="284"/>
      <c r="Z12" s="209" t="s">
        <v>103</v>
      </c>
      <c r="AA12" s="209" t="s">
        <v>104</v>
      </c>
      <c r="AB12" s="209" t="s">
        <v>105</v>
      </c>
      <c r="AC12" s="209" t="s">
        <v>106</v>
      </c>
      <c r="AD12" s="209" t="s">
        <v>107</v>
      </c>
      <c r="AE12" s="209" t="s">
        <v>108</v>
      </c>
      <c r="AF12" s="273"/>
      <c r="AG12" s="273"/>
      <c r="AH12" s="273"/>
      <c r="AI12" s="273"/>
      <c r="AJ12" s="273"/>
      <c r="AK12" s="273"/>
      <c r="AL12" s="288"/>
      <c r="AM12" s="287"/>
      <c r="AN12" s="284"/>
      <c r="AO12" s="284"/>
      <c r="AP12" s="284"/>
      <c r="AQ12" s="284"/>
      <c r="AR12" s="284"/>
      <c r="AS12" s="205"/>
      <c r="AT12" s="205"/>
      <c r="AU12" s="205"/>
      <c r="AV12" s="205"/>
      <c r="AW12" s="205"/>
      <c r="AX12" s="205"/>
      <c r="AY12" s="205"/>
      <c r="AZ12" s="205"/>
      <c r="BA12" s="205"/>
      <c r="BB12" s="205"/>
      <c r="BC12" s="205"/>
      <c r="BD12" s="205"/>
      <c r="BE12" s="205"/>
      <c r="BF12" s="205"/>
      <c r="BG12" s="205"/>
      <c r="BH12" s="205"/>
      <c r="BI12" s="205"/>
      <c r="BJ12" s="205"/>
      <c r="BK12" s="205"/>
      <c r="BL12" s="205"/>
      <c r="BM12" s="205"/>
      <c r="BN12" s="205"/>
      <c r="BO12" s="205"/>
      <c r="BP12" s="205"/>
      <c r="BQ12" s="205"/>
      <c r="BR12" s="205"/>
      <c r="BS12" s="205"/>
      <c r="BT12" s="205"/>
      <c r="BU12" s="205"/>
      <c r="BV12" s="205"/>
      <c r="BW12" s="205"/>
      <c r="BX12" s="205"/>
    </row>
    <row r="13" spans="1:76" s="141" customFormat="1" ht="132.75" customHeight="1" x14ac:dyDescent="0.25">
      <c r="A13" s="299">
        <v>1</v>
      </c>
      <c r="B13" s="354" t="s">
        <v>473</v>
      </c>
      <c r="C13" s="274" t="s">
        <v>273</v>
      </c>
      <c r="D13" s="277" t="s">
        <v>474</v>
      </c>
      <c r="E13" s="283" t="s">
        <v>248</v>
      </c>
      <c r="F13" s="300" t="s">
        <v>475</v>
      </c>
      <c r="G13" s="300" t="s">
        <v>477</v>
      </c>
      <c r="H13" s="301" t="s">
        <v>476</v>
      </c>
      <c r="I13" s="267"/>
      <c r="J13" s="267"/>
      <c r="K13" s="267"/>
      <c r="L13" s="267"/>
      <c r="M13" s="283" t="s">
        <v>247</v>
      </c>
      <c r="N13" s="274"/>
      <c r="O13" s="271">
        <v>5000</v>
      </c>
      <c r="P13" s="272" t="str">
        <f>IF(O13&lt;=0,"",IF(O13&lt;=2,"Muy Baja",IF(O13&lt;=24,"Baja",IF(O13&lt;=500,"Media",IF(O13&lt;=5000,"Alta","Muy Alta")))))</f>
        <v>Alta</v>
      </c>
      <c r="Q13" s="281">
        <f>IF(P13="","",IF(P13="Muy Baja",0.2,IF(P13="Baja",0.4,IF(P13="Media",0.6,IF(P13="Alta",0.8,IF(P13="Muy Alta",1,))))))</f>
        <v>0.8</v>
      </c>
      <c r="R13" s="282" t="s">
        <v>195</v>
      </c>
      <c r="S13" s="281" t="str">
        <f>IF(NOT(ISERROR(MATCH(R13,'Tabla Impacto'!$B$221:$B$223,0))),'Tabla Impacto'!$F$223&amp;"Por favor no seleccionar los criterios de impacto(Afectación Económica o presupuestal y Pérdida Reputacional)",R13)</f>
        <v>El riesgo afecta la imagen de la entidad internamente, de conocimiento general, nivel interno, de junta dircetiva y accionistas y/o de provedores</v>
      </c>
      <c r="T13" s="272" t="str">
        <f>+IF(OR(S13='[1]Tabla Impacto'!$C$11,S13='[1]Tabla Impacto'!$D$11),"Leve",IF(OR(S13='[1]Tabla Impacto'!$C$12,S13='[1]Tabla Impacto'!$D$12),"Menor",IF(OR(S13='[1]Tabla Impacto'!$C$13,S13='[1]Tabla Impacto'!$D$13),"Moderado",IF(OR(S13='[1]Tabla Impacto'!$C$14,S13='[1]Tabla Impacto'!$D$14),"Mayor",IF(OR(S13='[1]Tabla Impacto'!$C$15,S13='[1]Tabla Impacto'!$D$15),"Catastrófico","")))))</f>
        <v>Menor</v>
      </c>
      <c r="U13" s="281">
        <f>IF(T13="","",IF(T13="Leve",0.2,IF(T13="Menor",0.4,IF(T13="Moderado",0.6,IF(T13="Mayor",0.8,IF(T13="Catastrófico",1,))))))</f>
        <v>0.4</v>
      </c>
      <c r="V13" s="280" t="str">
        <f>IF(OR(AND(P13="Muy Baja",T13="Leve"),AND(P13="Muy Baja",T13="Menor"),AND(P13="Baja",T13="Leve")),"Bajo",IF(OR(AND(P13="Muy baja",T13="Moderado"),AND(P13="Baja",T13="Menor"),AND(P13="Baja",T13="Moderado"),AND(P13="Media",T13="Leve"),AND(P13="Media",T13="Menor"),AND(P13="Media",T13="Moderado"),AND(P13="Alta",T13="Leve"),AND(P13="Alta",T13="Menor")),"Moderado",IF(OR(AND(P13="Muy Baja",T13="Mayor"),AND(P13="Baja",T13="Mayor"),AND(P13="Media",T13="Mayor"),AND(P13="Alta",T13="Moderado"),AND(P13="Alta",T13="Mayor"),AND(P13="Muy Alta",T13="Leve"),AND(P13="Muy Alta",T13="Menor"),AND(P13="Muy Alta",T13="Moderado"),AND(P13="Muy Alta",T13="Mayor")),"Alto",IF(OR(AND(P13="Muy Baja",T13="Catastrófico"),AND(P13="Baja",T13="Catastrófico"),AND(P13="Media",T13="Catastrófico"),AND(P13="Alta",T13="Catastrófico"),AND(P13="Muy Alta",T13="Catastrófico")),"Extremo",""))))</f>
        <v>Moderado</v>
      </c>
      <c r="W13" s="169">
        <v>1</v>
      </c>
      <c r="X13" s="225" t="s">
        <v>478</v>
      </c>
      <c r="Y13" s="165" t="str">
        <f>IF(OR(Z13="Preventivo",Z13="Detectivo"),"Probabilidad",IF(Z13="Correctivo","Impacto",""))</f>
        <v>Probabilidad</v>
      </c>
      <c r="Z13" s="109" t="s">
        <v>216</v>
      </c>
      <c r="AA13" s="109" t="s">
        <v>224</v>
      </c>
      <c r="AB13" s="166" t="str">
        <f>IF(AND(Z13="Preventivo",AA13="Automático"),"50%",IF(AND(Z13="Preventivo",AA13="Manual"),"40%",IF(AND(Z13="Detectivo",AA13="Automático"),"40%",IF(AND(Z13="Detectivo",AA13="Manual"),"30%",IF(AND(Z13="Correctivo",AA13="Automático"),"35%",IF(AND(Z13="Correctivo",AA13="Manual"),"25%",""))))))</f>
        <v>40%</v>
      </c>
      <c r="AC13" s="109" t="s">
        <v>227</v>
      </c>
      <c r="AD13" s="109" t="s">
        <v>232</v>
      </c>
      <c r="AE13" s="109" t="s">
        <v>236</v>
      </c>
      <c r="AF13" s="208">
        <f>IFERROR(IF(Y13="Probabilidad",(Q13-(+Q13*AB13)),IF(Y13="Impacto",Q13,"")),"")</f>
        <v>0.48</v>
      </c>
      <c r="AG13" s="167" t="str">
        <f>IFERROR(IF(AF13="","",IF(AF13&lt;=0.2,"Muy Baja",IF(AF13&lt;=0.4,"Baja",IF(AF13&lt;=0.6,"Media",IF(AF13&lt;=0.8,"Alta","Muy Alta"))))),"")</f>
        <v>Media</v>
      </c>
      <c r="AH13" s="166">
        <f>+AF13</f>
        <v>0.48</v>
      </c>
      <c r="AI13" s="167" t="str">
        <f>IFERROR(IF(AJ13="","",IF(AJ13&lt;=0.2,"Leve",IF(AJ13&lt;=0.4,"Menor",IF(AJ13&lt;=0.6,"Moderado",IF(AJ13&lt;=0.8,"Mayor","Catastrófico"))))),"")</f>
        <v>Menor</v>
      </c>
      <c r="AJ13" s="166">
        <f>IFERROR(IF(Y13="Impacto",(U13-(+U13*AB13)),IF(Y13="Probabilidad",U13,"")),"")</f>
        <v>0.4</v>
      </c>
      <c r="AK13" s="168" t="str">
        <f>IFERROR(IF(OR(AND(AG13="Muy Baja",AI13="Leve"),AND(AG13="Muy Baja",AI13="Menor"),AND(AG13="Baja",AI13="Leve")),"Bajo",IF(OR(AND(AG13="Muy baja",AI13="Moderado"),AND(AG13="Baja",AI13="Menor"),AND(AG13="Baja",AI13="Moderado"),AND(AG13="Media",AI13="Leve"),AND(AG13="Media",AI13="Menor"),AND(AG13="Media",AI13="Moderado"),AND(AG13="Alta",AI13="Leve"),AND(AG13="Alta",AI13="Menor")),"Moderado",IF(OR(AND(AG13="Muy Baja",AI13="Mayor"),AND(AG13="Baja",AI13="Mayor"),AND(AG13="Media",AI13="Mayor"),AND(AG13="Alta",AI13="Moderado"),AND(AG13="Alta",AI13="Mayor"),AND(AG13="Muy Alta",AI13="Leve"),AND(AG13="Muy Alta",AI13="Menor"),AND(AG13="Muy Alta",AI13="Moderado"),AND(AG13="Muy Alta",AI13="Mayor")),"Alto",IF(OR(AND(AG13="Muy Baja",AI13="Catastrófico"),AND(AG13="Baja",AI13="Catastrófico"),AND(AG13="Media",AI13="Catastrófico"),AND(AG13="Alta",AI13="Catastrófico"),AND(AG13="Muy Alta",AI13="Catastrófico")),"Extremo","")))),"")</f>
        <v>Moderado</v>
      </c>
      <c r="AL13" s="212" t="s">
        <v>263</v>
      </c>
      <c r="AM13" s="213"/>
      <c r="AN13" s="169"/>
      <c r="AO13" s="110"/>
      <c r="AP13" s="110"/>
      <c r="AQ13" s="211"/>
      <c r="AR13" s="169"/>
      <c r="AS13" s="140"/>
      <c r="AT13" s="140"/>
      <c r="AU13" s="140"/>
      <c r="AV13" s="140"/>
      <c r="AW13" s="140"/>
      <c r="AX13" s="140"/>
      <c r="AY13" s="140"/>
      <c r="AZ13" s="140"/>
      <c r="BA13" s="140"/>
      <c r="BB13" s="140"/>
      <c r="BC13" s="140"/>
      <c r="BD13" s="140"/>
      <c r="BE13" s="140"/>
      <c r="BF13" s="140"/>
      <c r="BG13" s="140"/>
      <c r="BH13" s="140"/>
      <c r="BI13" s="140"/>
      <c r="BJ13" s="140"/>
      <c r="BK13" s="140"/>
      <c r="BL13" s="140"/>
      <c r="BM13" s="140"/>
      <c r="BN13" s="140"/>
      <c r="BO13" s="140"/>
      <c r="BP13" s="140"/>
      <c r="BQ13" s="140"/>
      <c r="BR13" s="140"/>
      <c r="BS13" s="140"/>
      <c r="BT13" s="140"/>
      <c r="BU13" s="140"/>
      <c r="BV13" s="140"/>
      <c r="BW13" s="140"/>
      <c r="BX13" s="140"/>
    </row>
    <row r="14" spans="1:76" s="141" customFormat="1" ht="132.75" customHeight="1" x14ac:dyDescent="0.25">
      <c r="A14" s="299"/>
      <c r="B14" s="278"/>
      <c r="C14" s="275"/>
      <c r="D14" s="278"/>
      <c r="E14" s="283"/>
      <c r="F14" s="300"/>
      <c r="G14" s="300"/>
      <c r="H14" s="301"/>
      <c r="I14" s="268"/>
      <c r="J14" s="268"/>
      <c r="K14" s="268"/>
      <c r="L14" s="268"/>
      <c r="M14" s="283"/>
      <c r="N14" s="275"/>
      <c r="O14" s="271"/>
      <c r="P14" s="272"/>
      <c r="Q14" s="281"/>
      <c r="R14" s="282"/>
      <c r="S14" s="281">
        <f ca="1">IF(NOT(ISERROR(MATCH(R14,_xlfn.ANCHORARRAY(H25),0))),Q27&amp;"Por favor no seleccionar los criterios de impacto",R14)</f>
        <v>0</v>
      </c>
      <c r="T14" s="272"/>
      <c r="U14" s="281"/>
      <c r="V14" s="280"/>
      <c r="W14" s="169">
        <v>2</v>
      </c>
      <c r="X14" s="216" t="s">
        <v>479</v>
      </c>
      <c r="Y14" s="165" t="str">
        <f t="shared" ref="Y14:Y19" si="0">IF(OR(Z14="Preventivo",Z14="Detectivo"),"Probabilidad",IF(Z14="Correctivo","Impacto",""))</f>
        <v>Probabilidad</v>
      </c>
      <c r="Z14" s="109" t="s">
        <v>216</v>
      </c>
      <c r="AA14" s="109" t="s">
        <v>224</v>
      </c>
      <c r="AB14" s="166" t="str">
        <f>IF(AND(Z14="Preventivo",AA14="Automático"),"50%",IF(AND(Z14="Preventivo",AA14="Manual"),"40%",IF(AND(Z14="Detectivo",AA14="Automático"),"40%",IF(AND(Z14="Detectivo",AA14="Manual"),"30%",IF(AND(Z14="Correctivo",AA14="Automático"),"35%",IF(AND(Z14="Correctivo",AA14="Manual"),"25%",""))))))</f>
        <v>40%</v>
      </c>
      <c r="AC14" s="109" t="s">
        <v>227</v>
      </c>
      <c r="AD14" s="109" t="s">
        <v>232</v>
      </c>
      <c r="AE14" s="109" t="s">
        <v>236</v>
      </c>
      <c r="AF14" s="208">
        <f>IFERROR(IF(AND(Y13="Probabilidad",Y14="Probabilidad"),(AH13-(+AH13*AB14)),IF(Y14="Probabilidad",(Q13-(+Q13*AB14)),IF(Y14="Impacto",AH13,""))),"")</f>
        <v>0.28799999999999998</v>
      </c>
      <c r="AG14" s="167" t="str">
        <f t="shared" ref="AG14:AG19" si="1">IFERROR(IF(AF14="","",IF(AF14&lt;=0.2,"Muy Baja",IF(AF14&lt;=0.4,"Baja",IF(AF14&lt;=0.6,"Media",IF(AF14&lt;=0.8,"Alta","Muy Alta"))))),"")</f>
        <v>Baja</v>
      </c>
      <c r="AH14" s="166">
        <f t="shared" ref="AH14:AH19" si="2">+AF14</f>
        <v>0.28799999999999998</v>
      </c>
      <c r="AI14" s="167" t="str">
        <f t="shared" ref="AI14:AI19" si="3">IFERROR(IF(AJ14="","",IF(AJ14&lt;=0.2,"Leve",IF(AJ14&lt;=0.4,"Menor",IF(AJ14&lt;=0.6,"Moderado",IF(AJ14&lt;=0.8,"Mayor","Catastrófico"))))),"")</f>
        <v>Menor</v>
      </c>
      <c r="AJ14" s="166">
        <f>IFERROR(IF(AND(Y13="Impacto",Y14="Impacto"),(AJ13-(+AJ13*AB14)),IF(Y14="Impacto",(U13-(+U13*AB14)),IF(Y14="Probabilidad",AJ13,""))),"")</f>
        <v>0.4</v>
      </c>
      <c r="AK14" s="168" t="str">
        <f t="shared" ref="AK14:AK19" si="4">IFERROR(IF(OR(AND(AG14="Muy Baja",AI14="Leve"),AND(AG14="Muy Baja",AI14="Menor"),AND(AG14="Baja",AI14="Leve")),"Bajo",IF(OR(AND(AG14="Muy baja",AI14="Moderado"),AND(AG14="Baja",AI14="Menor"),AND(AG14="Baja",AI14="Moderado"),AND(AG14="Media",AI14="Leve"),AND(AG14="Media",AI14="Menor"),AND(AG14="Media",AI14="Moderado"),AND(AG14="Alta",AI14="Leve"),AND(AG14="Alta",AI14="Menor")),"Moderado",IF(OR(AND(AG14="Muy Baja",AI14="Mayor"),AND(AG14="Baja",AI14="Mayor"),AND(AG14="Media",AI14="Mayor"),AND(AG14="Alta",AI14="Moderado"),AND(AG14="Alta",AI14="Mayor"),AND(AG14="Muy Alta",AI14="Leve"),AND(AG14="Muy Alta",AI14="Menor"),AND(AG14="Muy Alta",AI14="Moderado"),AND(AG14="Muy Alta",AI14="Mayor")),"Alto",IF(OR(AND(AG14="Muy Baja",AI14="Catastrófico"),AND(AG14="Baja",AI14="Catastrófico"),AND(AG14="Media",AI14="Catastrófico"),AND(AG14="Alta",AI14="Catastrófico"),AND(AG14="Muy Alta",AI14="Catastrófico")),"Extremo","")))),"")</f>
        <v>Moderado</v>
      </c>
      <c r="AL14" s="212" t="s">
        <v>263</v>
      </c>
      <c r="AM14" s="213"/>
      <c r="AN14" s="169"/>
      <c r="AO14" s="110"/>
      <c r="AP14" s="110"/>
      <c r="AQ14" s="211"/>
      <c r="AR14" s="169"/>
      <c r="AS14" s="140"/>
      <c r="AT14" s="140"/>
      <c r="AU14" s="140"/>
      <c r="AV14" s="140"/>
      <c r="AW14" s="140"/>
      <c r="AX14" s="140"/>
      <c r="AY14" s="140"/>
      <c r="AZ14" s="140"/>
      <c r="BA14" s="140"/>
      <c r="BB14" s="140"/>
      <c r="BC14" s="140"/>
      <c r="BD14" s="140"/>
      <c r="BE14" s="140"/>
      <c r="BF14" s="140"/>
      <c r="BG14" s="140"/>
      <c r="BH14" s="140"/>
      <c r="BI14" s="140"/>
      <c r="BJ14" s="140"/>
      <c r="BK14" s="140"/>
      <c r="BL14" s="140"/>
      <c r="BM14" s="140"/>
      <c r="BN14" s="140"/>
      <c r="BO14" s="140"/>
      <c r="BP14" s="140"/>
      <c r="BQ14" s="140"/>
      <c r="BR14" s="140"/>
      <c r="BS14" s="140"/>
      <c r="BT14" s="140"/>
      <c r="BU14" s="140"/>
      <c r="BV14" s="140"/>
      <c r="BW14" s="140"/>
      <c r="BX14" s="140"/>
    </row>
    <row r="15" spans="1:76" s="141" customFormat="1" ht="69" hidden="1" customHeight="1" x14ac:dyDescent="0.25">
      <c r="A15" s="299"/>
      <c r="B15" s="278"/>
      <c r="C15" s="275"/>
      <c r="D15" s="278"/>
      <c r="E15" s="283"/>
      <c r="F15" s="300"/>
      <c r="G15" s="300"/>
      <c r="H15" s="301"/>
      <c r="I15" s="268"/>
      <c r="J15" s="268"/>
      <c r="K15" s="268"/>
      <c r="L15" s="268"/>
      <c r="M15" s="283"/>
      <c r="N15" s="275"/>
      <c r="O15" s="271"/>
      <c r="P15" s="272"/>
      <c r="Q15" s="281"/>
      <c r="R15" s="282"/>
      <c r="S15" s="281">
        <f ca="1">IF(NOT(ISERROR(MATCH(R15,_xlfn.ANCHORARRAY(H26),0))),Q28&amp;"Por favor no seleccionar los criterios de impacto",R15)</f>
        <v>0</v>
      </c>
      <c r="T15" s="272"/>
      <c r="U15" s="281"/>
      <c r="V15" s="280"/>
      <c r="W15" s="169">
        <v>3</v>
      </c>
      <c r="X15" s="108"/>
      <c r="Y15" s="165" t="str">
        <f t="shared" si="0"/>
        <v/>
      </c>
      <c r="Z15" s="109"/>
      <c r="AA15" s="109"/>
      <c r="AB15" s="166" t="str">
        <f t="shared" ref="AB15:AB20" si="5">IF(AND(Z15="Preventivo",AA15="Automático"),"50%",IF(AND(Z15="Preventivo",AA15="Manual"),"40%",IF(AND(Z15="Detectivo",AA15="Automático"),"40%",IF(AND(Z15="Detectivo",AA15="Manual"),"30%",IF(AND(Z15="Correctivo",AA15="Automático"),"35%",IF(AND(Z15="Correctivo",AA15="Manual"),"25%",""))))))</f>
        <v/>
      </c>
      <c r="AC15" s="109"/>
      <c r="AD15" s="109"/>
      <c r="AE15" s="109"/>
      <c r="AF15" s="208" t="str">
        <f t="shared" ref="AF15:AF17" si="6">IFERROR(IF(AND(Y14="Probabilidad",Y15="Probabilidad"),(AH14-(+AH14*AB15)),IF(Y15="Probabilidad",(Q14-(+Q14*AB15)),IF(Y15="Impacto",AH14,""))),"")</f>
        <v/>
      </c>
      <c r="AG15" s="167" t="str">
        <f t="shared" si="1"/>
        <v/>
      </c>
      <c r="AH15" s="166" t="str">
        <f t="shared" si="2"/>
        <v/>
      </c>
      <c r="AI15" s="167" t="str">
        <f t="shared" si="3"/>
        <v/>
      </c>
      <c r="AJ15" s="166" t="str">
        <f>IFERROR(IF(AND(Y14="Impacto",Y15="Impacto"),(AJ14-(+AJ14*AB15)),IF(AND(Y14="Probabilidad",Y15="Impacto"),(AJ13-(+AJ13*AB15)),IF(Y15="Probabilidad",AJ14,""))),"")</f>
        <v/>
      </c>
      <c r="AK15" s="168" t="str">
        <f t="shared" si="4"/>
        <v/>
      </c>
      <c r="AL15" s="212"/>
      <c r="AM15" s="213"/>
      <c r="AN15" s="169"/>
      <c r="AO15" s="110"/>
      <c r="AP15" s="110"/>
      <c r="AQ15" s="211"/>
      <c r="AR15" s="169"/>
      <c r="AS15" s="140"/>
      <c r="AT15" s="140"/>
      <c r="AU15" s="140"/>
      <c r="AV15" s="140"/>
      <c r="AW15" s="140"/>
      <c r="AX15" s="140"/>
      <c r="AY15" s="140"/>
      <c r="AZ15" s="140"/>
      <c r="BA15" s="140"/>
      <c r="BB15" s="140"/>
      <c r="BC15" s="140"/>
      <c r="BD15" s="140"/>
      <c r="BE15" s="140"/>
      <c r="BF15" s="140"/>
      <c r="BG15" s="140"/>
      <c r="BH15" s="140"/>
      <c r="BI15" s="140"/>
      <c r="BJ15" s="140"/>
      <c r="BK15" s="140"/>
      <c r="BL15" s="140"/>
      <c r="BM15" s="140"/>
      <c r="BN15" s="140"/>
      <c r="BO15" s="140"/>
      <c r="BP15" s="140"/>
      <c r="BQ15" s="140"/>
      <c r="BR15" s="140"/>
      <c r="BS15" s="140"/>
      <c r="BT15" s="140"/>
      <c r="BU15" s="140"/>
      <c r="BV15" s="140"/>
      <c r="BW15" s="140"/>
      <c r="BX15" s="140"/>
    </row>
    <row r="16" spans="1:76" s="141" customFormat="1" ht="69" hidden="1" customHeight="1" x14ac:dyDescent="0.25">
      <c r="A16" s="299"/>
      <c r="B16" s="278"/>
      <c r="C16" s="275"/>
      <c r="D16" s="278"/>
      <c r="E16" s="283"/>
      <c r="F16" s="300"/>
      <c r="G16" s="300"/>
      <c r="H16" s="301"/>
      <c r="I16" s="268"/>
      <c r="J16" s="268"/>
      <c r="K16" s="268"/>
      <c r="L16" s="268"/>
      <c r="M16" s="283"/>
      <c r="N16" s="275"/>
      <c r="O16" s="271"/>
      <c r="P16" s="272"/>
      <c r="Q16" s="281"/>
      <c r="R16" s="282"/>
      <c r="S16" s="281">
        <f ca="1">IF(NOT(ISERROR(MATCH(R16,_xlfn.ANCHORARRAY(H27),0))),Q29&amp;"Por favor no seleccionar los criterios de impacto",R16)</f>
        <v>0</v>
      </c>
      <c r="T16" s="272"/>
      <c r="U16" s="281"/>
      <c r="V16" s="280"/>
      <c r="W16" s="169">
        <v>4</v>
      </c>
      <c r="X16" s="108"/>
      <c r="Y16" s="165" t="str">
        <f t="shared" si="0"/>
        <v/>
      </c>
      <c r="Z16" s="109"/>
      <c r="AA16" s="109"/>
      <c r="AB16" s="166" t="str">
        <f t="shared" si="5"/>
        <v/>
      </c>
      <c r="AC16" s="109"/>
      <c r="AD16" s="109"/>
      <c r="AE16" s="109"/>
      <c r="AF16" s="208" t="str">
        <f t="shared" si="6"/>
        <v/>
      </c>
      <c r="AG16" s="167" t="str">
        <f t="shared" si="1"/>
        <v/>
      </c>
      <c r="AH16" s="166" t="str">
        <f t="shared" si="2"/>
        <v/>
      </c>
      <c r="AI16" s="167" t="str">
        <f t="shared" si="3"/>
        <v/>
      </c>
      <c r="AJ16" s="166" t="str">
        <f t="shared" ref="AJ16:AJ18" si="7">IFERROR(IF(AND(Y15="Impacto",Y16="Impacto"),(AJ15-(+AJ15*AB16)),IF(AND(Y15="Probabilidad",Y16="Impacto"),(AJ14-(+AJ14*AB16)),IF(Y16="Probabilidad",AJ15,""))),"")</f>
        <v/>
      </c>
      <c r="AK16" s="168" t="str">
        <f t="shared" si="4"/>
        <v/>
      </c>
      <c r="AL16" s="212"/>
      <c r="AM16" s="213"/>
      <c r="AN16" s="169"/>
      <c r="AO16" s="110"/>
      <c r="AP16" s="110"/>
      <c r="AQ16" s="211"/>
      <c r="AR16" s="169"/>
      <c r="AS16" s="140"/>
      <c r="AT16" s="140"/>
      <c r="AU16" s="140"/>
      <c r="AV16" s="140"/>
      <c r="AW16" s="140"/>
      <c r="AX16" s="140"/>
      <c r="AY16" s="140"/>
      <c r="AZ16" s="140"/>
      <c r="BA16" s="140"/>
      <c r="BB16" s="140"/>
      <c r="BC16" s="140"/>
      <c r="BD16" s="140"/>
      <c r="BE16" s="140"/>
      <c r="BF16" s="140"/>
      <c r="BG16" s="140"/>
      <c r="BH16" s="140"/>
      <c r="BI16" s="140"/>
      <c r="BJ16" s="140"/>
      <c r="BK16" s="140"/>
      <c r="BL16" s="140"/>
      <c r="BM16" s="140"/>
      <c r="BN16" s="140"/>
      <c r="BO16" s="140"/>
      <c r="BP16" s="140"/>
      <c r="BQ16" s="140"/>
      <c r="BR16" s="140"/>
      <c r="BS16" s="140"/>
      <c r="BT16" s="140"/>
      <c r="BU16" s="140"/>
      <c r="BV16" s="140"/>
      <c r="BW16" s="140"/>
      <c r="BX16" s="140"/>
    </row>
    <row r="17" spans="1:76" s="141" customFormat="1" ht="69" hidden="1" customHeight="1" x14ac:dyDescent="0.25">
      <c r="A17" s="299"/>
      <c r="B17" s="278"/>
      <c r="C17" s="275"/>
      <c r="D17" s="278"/>
      <c r="E17" s="283"/>
      <c r="F17" s="300"/>
      <c r="G17" s="300"/>
      <c r="H17" s="301"/>
      <c r="I17" s="268"/>
      <c r="J17" s="268"/>
      <c r="K17" s="268"/>
      <c r="L17" s="268"/>
      <c r="M17" s="283"/>
      <c r="N17" s="275"/>
      <c r="O17" s="271"/>
      <c r="P17" s="272"/>
      <c r="Q17" s="281"/>
      <c r="R17" s="282"/>
      <c r="S17" s="281">
        <f ca="1">IF(NOT(ISERROR(MATCH(R17,_xlfn.ANCHORARRAY(H28),0))),Q30&amp;"Por favor no seleccionar los criterios de impacto",R17)</f>
        <v>0</v>
      </c>
      <c r="T17" s="272"/>
      <c r="U17" s="281"/>
      <c r="V17" s="280"/>
      <c r="W17" s="169">
        <v>5</v>
      </c>
      <c r="X17" s="108"/>
      <c r="Y17" s="165" t="str">
        <f t="shared" si="0"/>
        <v/>
      </c>
      <c r="Z17" s="109"/>
      <c r="AA17" s="109"/>
      <c r="AB17" s="166" t="str">
        <f t="shared" si="5"/>
        <v/>
      </c>
      <c r="AC17" s="109"/>
      <c r="AD17" s="109"/>
      <c r="AE17" s="109"/>
      <c r="AF17" s="208" t="str">
        <f t="shared" si="6"/>
        <v/>
      </c>
      <c r="AG17" s="167" t="str">
        <f t="shared" si="1"/>
        <v/>
      </c>
      <c r="AH17" s="166" t="str">
        <f t="shared" si="2"/>
        <v/>
      </c>
      <c r="AI17" s="167" t="str">
        <f t="shared" si="3"/>
        <v/>
      </c>
      <c r="AJ17" s="166" t="str">
        <f t="shared" si="7"/>
        <v/>
      </c>
      <c r="AK17" s="168" t="str">
        <f t="shared" si="4"/>
        <v/>
      </c>
      <c r="AL17" s="212"/>
      <c r="AM17" s="213"/>
      <c r="AN17" s="169"/>
      <c r="AO17" s="110"/>
      <c r="AP17" s="110"/>
      <c r="AQ17" s="211"/>
      <c r="AR17" s="169"/>
      <c r="AS17" s="140"/>
      <c r="AT17" s="140"/>
      <c r="AU17" s="140"/>
      <c r="AV17" s="140"/>
      <c r="AW17" s="140"/>
      <c r="AX17" s="140"/>
      <c r="AY17" s="140"/>
      <c r="AZ17" s="140"/>
      <c r="BA17" s="140"/>
      <c r="BB17" s="140"/>
      <c r="BC17" s="140"/>
      <c r="BD17" s="140"/>
      <c r="BE17" s="140"/>
      <c r="BF17" s="140"/>
      <c r="BG17" s="140"/>
      <c r="BH17" s="140"/>
      <c r="BI17" s="140"/>
      <c r="BJ17" s="140"/>
      <c r="BK17" s="140"/>
      <c r="BL17" s="140"/>
      <c r="BM17" s="140"/>
      <c r="BN17" s="140"/>
      <c r="BO17" s="140"/>
      <c r="BP17" s="140"/>
      <c r="BQ17" s="140"/>
      <c r="BR17" s="140"/>
      <c r="BS17" s="140"/>
      <c r="BT17" s="140"/>
      <c r="BU17" s="140"/>
      <c r="BV17" s="140"/>
      <c r="BW17" s="140"/>
      <c r="BX17" s="140"/>
    </row>
    <row r="18" spans="1:76" s="141" customFormat="1" ht="69" hidden="1" customHeight="1" x14ac:dyDescent="0.25">
      <c r="A18" s="299"/>
      <c r="B18" s="279"/>
      <c r="C18" s="276"/>
      <c r="D18" s="279"/>
      <c r="E18" s="283"/>
      <c r="F18" s="300"/>
      <c r="G18" s="300"/>
      <c r="H18" s="301"/>
      <c r="I18" s="269"/>
      <c r="J18" s="269"/>
      <c r="K18" s="269"/>
      <c r="L18" s="269"/>
      <c r="M18" s="283"/>
      <c r="N18" s="276"/>
      <c r="O18" s="271"/>
      <c r="P18" s="272"/>
      <c r="Q18" s="281"/>
      <c r="R18" s="282"/>
      <c r="S18" s="281">
        <f ca="1">IF(NOT(ISERROR(MATCH(R18,_xlfn.ANCHORARRAY(H29),0))),Q31&amp;"Por favor no seleccionar los criterios de impacto",R18)</f>
        <v>0</v>
      </c>
      <c r="T18" s="272"/>
      <c r="U18" s="281"/>
      <c r="V18" s="280"/>
      <c r="W18" s="169">
        <v>6</v>
      </c>
      <c r="X18" s="108"/>
      <c r="Y18" s="165" t="str">
        <f t="shared" si="0"/>
        <v/>
      </c>
      <c r="Z18" s="109"/>
      <c r="AA18" s="109"/>
      <c r="AB18" s="166" t="str">
        <f t="shared" si="5"/>
        <v/>
      </c>
      <c r="AC18" s="109"/>
      <c r="AD18" s="109"/>
      <c r="AE18" s="109"/>
      <c r="AF18" s="208" t="str">
        <f t="shared" ref="AF18" si="8">IFERROR(IF(AND(Y17="Probabilidad",Y18="Probabilidad"),(AH17-(+AH17*AB18)),IF(Y18="Probabilidad",(Q17-(+Q17*AB18)),IF(Y18="Impacto",AH17,""))),"")</f>
        <v/>
      </c>
      <c r="AG18" s="167" t="str">
        <f t="shared" si="1"/>
        <v/>
      </c>
      <c r="AH18" s="166" t="str">
        <f t="shared" si="2"/>
        <v/>
      </c>
      <c r="AI18" s="167" t="str">
        <f t="shared" si="3"/>
        <v/>
      </c>
      <c r="AJ18" s="166" t="str">
        <f t="shared" si="7"/>
        <v/>
      </c>
      <c r="AK18" s="168" t="str">
        <f t="shared" si="4"/>
        <v/>
      </c>
      <c r="AL18" s="212"/>
      <c r="AM18" s="213"/>
      <c r="AN18" s="169"/>
      <c r="AO18" s="110"/>
      <c r="AP18" s="110"/>
      <c r="AQ18" s="211"/>
      <c r="AR18" s="169"/>
      <c r="AS18" s="140"/>
      <c r="AT18" s="140"/>
      <c r="AU18" s="140"/>
      <c r="AV18" s="140"/>
      <c r="AW18" s="140"/>
      <c r="AX18" s="140"/>
      <c r="AY18" s="140"/>
      <c r="AZ18" s="140"/>
      <c r="BA18" s="140"/>
      <c r="BB18" s="140"/>
      <c r="BC18" s="140"/>
      <c r="BD18" s="140"/>
      <c r="BE18" s="140"/>
      <c r="BF18" s="140"/>
      <c r="BG18" s="140"/>
      <c r="BH18" s="140"/>
      <c r="BI18" s="140"/>
      <c r="BJ18" s="140"/>
      <c r="BK18" s="140"/>
      <c r="BL18" s="140"/>
      <c r="BM18" s="140"/>
      <c r="BN18" s="140"/>
      <c r="BO18" s="140"/>
      <c r="BP18" s="140"/>
      <c r="BQ18" s="140"/>
      <c r="BR18" s="140"/>
      <c r="BS18" s="140"/>
      <c r="BT18" s="140"/>
      <c r="BU18" s="140"/>
      <c r="BV18" s="140"/>
      <c r="BW18" s="140"/>
      <c r="BX18" s="140"/>
    </row>
    <row r="19" spans="1:76" s="141" customFormat="1" ht="116.25" customHeight="1" x14ac:dyDescent="0.25">
      <c r="A19" s="299">
        <v>2</v>
      </c>
      <c r="B19" s="354" t="s">
        <v>480</v>
      </c>
      <c r="C19" s="274" t="s">
        <v>273</v>
      </c>
      <c r="D19" s="277" t="s">
        <v>481</v>
      </c>
      <c r="E19" s="283" t="s">
        <v>248</v>
      </c>
      <c r="F19" s="300" t="s">
        <v>482</v>
      </c>
      <c r="G19" s="306" t="s">
        <v>483</v>
      </c>
      <c r="H19" s="307" t="s">
        <v>484</v>
      </c>
      <c r="I19" s="267"/>
      <c r="J19" s="267"/>
      <c r="K19" s="267"/>
      <c r="L19" s="267"/>
      <c r="M19" s="283" t="s">
        <v>247</v>
      </c>
      <c r="N19" s="274"/>
      <c r="O19" s="271">
        <v>500</v>
      </c>
      <c r="P19" s="272" t="str">
        <f>IF(O19&lt;=0,"",IF(O19&lt;=2,"Muy Baja",IF(O19&lt;=24,"Baja",IF(O19&lt;=500,"Media",IF(O19&lt;=5000,"Alta","Muy Alta")))))</f>
        <v>Media</v>
      </c>
      <c r="Q19" s="281">
        <f>IF(P19="","",IF(P19="Muy Baja",0.2,IF(P19="Baja",0.4,IF(P19="Media",0.6,IF(P19="Alta",0.8,IF(P19="Muy Alta",1,))))))</f>
        <v>0.6</v>
      </c>
      <c r="R19" s="282" t="s">
        <v>198</v>
      </c>
      <c r="S19" s="281" t="str">
        <f>IF(NOT(ISERROR(MATCH(R19,'Tabla Impacto'!$B$221:$B$223,0))),'Tabla Impacto'!$F$223&amp;"Por favor no seleccionar los criterios de impacto(Afectación Económica o presupuestal y Pérdida Reputacional)",R19)</f>
        <v>El riesgo afecta la imagen de la entidad con algunos usuarios de relevancia frente al logro de los objetivos</v>
      </c>
      <c r="T19" s="272" t="str">
        <f>+IF(OR(S19='[1]Tabla Impacto'!$C$11,S19='[1]Tabla Impacto'!$D$11),"Leve",IF(OR(S19='[1]Tabla Impacto'!$C$12,S19='[1]Tabla Impacto'!$D$12),"Menor",IF(OR(S19='[1]Tabla Impacto'!$C$13,S19='[1]Tabla Impacto'!$D$13),"Moderado",IF(OR(S19='[1]Tabla Impacto'!$C$14,S19='[1]Tabla Impacto'!$D$14),"Mayor",IF(OR(S19='[1]Tabla Impacto'!$C$15,S19='[1]Tabla Impacto'!$D$15),"Catastrófico","")))))</f>
        <v>Moderado</v>
      </c>
      <c r="U19" s="281">
        <f t="shared" ref="U19" si="9">IF(T19="","",IF(T19="Leve",0.2,IF(T19="Menor",0.4,IF(T19="Moderado",0.6,IF(T19="Mayor",0.8,IF(T19="Catastrófico",1,))))))</f>
        <v>0.6</v>
      </c>
      <c r="V19" s="280" t="str">
        <f t="shared" ref="V19" si="10">IF(OR(AND(P19="Muy Baja",T19="Leve"),AND(P19="Muy Baja",T19="Menor"),AND(P19="Baja",T19="Leve")),"Bajo",IF(OR(AND(P19="Muy baja",T19="Moderado"),AND(P19="Baja",T19="Menor"),AND(P19="Baja",T19="Moderado"),AND(P19="Media",T19="Leve"),AND(P19="Media",T19="Menor"),AND(P19="Media",T19="Moderado"),AND(P19="Alta",T19="Leve"),AND(P19="Alta",T19="Menor")),"Moderado",IF(OR(AND(P19="Muy Baja",T19="Mayor"),AND(P19="Baja",T19="Mayor"),AND(P19="Media",T19="Mayor"),AND(P19="Alta",T19="Moderado"),AND(P19="Alta",T19="Mayor"),AND(P19="Muy Alta",T19="Leve"),AND(P19="Muy Alta",T19="Menor"),AND(P19="Muy Alta",T19="Moderado"),AND(P19="Muy Alta",T19="Mayor")),"Alto",IF(OR(AND(P19="Muy Baja",T19="Catastrófico"),AND(P19="Baja",T19="Catastrófico"),AND(P19="Media",T19="Catastrófico"),AND(P19="Alta",T19="Catastrófico"),AND(P19="Muy Alta",T19="Catastrófico")),"Extremo",""))))</f>
        <v>Moderado</v>
      </c>
      <c r="W19" s="169">
        <v>1</v>
      </c>
      <c r="X19" s="225" t="s">
        <v>485</v>
      </c>
      <c r="Y19" s="165" t="str">
        <f t="shared" si="0"/>
        <v>Probabilidad</v>
      </c>
      <c r="Z19" s="109" t="s">
        <v>216</v>
      </c>
      <c r="AA19" s="109" t="s">
        <v>224</v>
      </c>
      <c r="AB19" s="166" t="str">
        <f t="shared" si="5"/>
        <v>40%</v>
      </c>
      <c r="AC19" s="109" t="s">
        <v>227</v>
      </c>
      <c r="AD19" s="109" t="s">
        <v>232</v>
      </c>
      <c r="AE19" s="109" t="s">
        <v>236</v>
      </c>
      <c r="AF19" s="208">
        <f>IFERROR(IF(Y19="Probabilidad",(Q19-(+Q19*AB19)),IF(Y19="Impacto",Q19,"")),"")</f>
        <v>0.36</v>
      </c>
      <c r="AG19" s="167" t="str">
        <f t="shared" si="1"/>
        <v>Baja</v>
      </c>
      <c r="AH19" s="166">
        <f t="shared" si="2"/>
        <v>0.36</v>
      </c>
      <c r="AI19" s="167" t="str">
        <f t="shared" si="3"/>
        <v>Moderado</v>
      </c>
      <c r="AJ19" s="166">
        <f t="shared" ref="AJ19" si="11">IFERROR(IF(Y19="Impacto",(U19-(+U19*AB19)),IF(Y19="Probabilidad",U19,"")),"")</f>
        <v>0.6</v>
      </c>
      <c r="AK19" s="168" t="str">
        <f t="shared" si="4"/>
        <v>Moderado</v>
      </c>
      <c r="AL19" s="212" t="s">
        <v>263</v>
      </c>
      <c r="AM19" s="213"/>
      <c r="AN19" s="169"/>
      <c r="AO19" s="110"/>
      <c r="AP19" s="110"/>
      <c r="AQ19" s="211"/>
      <c r="AR19" s="169"/>
      <c r="AS19" s="140"/>
      <c r="AT19" s="140"/>
      <c r="AU19" s="140"/>
      <c r="AV19" s="140"/>
      <c r="AW19" s="140"/>
      <c r="AX19" s="140"/>
      <c r="AY19" s="140"/>
      <c r="AZ19" s="140"/>
      <c r="BA19" s="140"/>
      <c r="BB19" s="140"/>
      <c r="BC19" s="140"/>
      <c r="BD19" s="140"/>
      <c r="BE19" s="140"/>
      <c r="BF19" s="140"/>
      <c r="BG19" s="140"/>
      <c r="BH19" s="140"/>
      <c r="BI19" s="140"/>
      <c r="BJ19" s="140"/>
      <c r="BK19" s="140"/>
      <c r="BL19" s="140"/>
      <c r="BM19" s="140"/>
      <c r="BN19" s="140"/>
      <c r="BO19" s="140"/>
      <c r="BP19" s="140"/>
      <c r="BQ19" s="140"/>
      <c r="BR19" s="140"/>
      <c r="BS19" s="140"/>
      <c r="BT19" s="140"/>
      <c r="BU19" s="140"/>
      <c r="BV19" s="140"/>
      <c r="BW19" s="140"/>
      <c r="BX19" s="140"/>
    </row>
    <row r="20" spans="1:76" s="141" customFormat="1" ht="116.25" customHeight="1" x14ac:dyDescent="0.25">
      <c r="A20" s="299"/>
      <c r="B20" s="278"/>
      <c r="C20" s="275"/>
      <c r="D20" s="278"/>
      <c r="E20" s="283"/>
      <c r="F20" s="300"/>
      <c r="G20" s="306"/>
      <c r="H20" s="307"/>
      <c r="I20" s="268"/>
      <c r="J20" s="268"/>
      <c r="K20" s="268"/>
      <c r="L20" s="268"/>
      <c r="M20" s="283"/>
      <c r="N20" s="275"/>
      <c r="O20" s="271"/>
      <c r="P20" s="272"/>
      <c r="Q20" s="281"/>
      <c r="R20" s="282"/>
      <c r="S20" s="281">
        <f ca="1">IF(NOT(ISERROR(MATCH(R20,_xlfn.ANCHORARRAY(H31),0))),Q33&amp;"Por favor no seleccionar los criterios de impacto",R20)</f>
        <v>0</v>
      </c>
      <c r="T20" s="272"/>
      <c r="U20" s="281"/>
      <c r="V20" s="280"/>
      <c r="W20" s="169">
        <v>2</v>
      </c>
      <c r="X20" s="225" t="s">
        <v>486</v>
      </c>
      <c r="Y20" s="165" t="str">
        <f t="shared" ref="Y20:Y37" si="12">IF(OR(Z20="Preventivo",Z20="Detectivo"),"Probabilidad",IF(Z20="Correctivo","Impacto",""))</f>
        <v>Probabilidad</v>
      </c>
      <c r="Z20" s="109" t="s">
        <v>216</v>
      </c>
      <c r="AA20" s="109" t="s">
        <v>224</v>
      </c>
      <c r="AB20" s="166" t="str">
        <f t="shared" si="5"/>
        <v>40%</v>
      </c>
      <c r="AC20" s="109" t="s">
        <v>227</v>
      </c>
      <c r="AD20" s="109" t="s">
        <v>232</v>
      </c>
      <c r="AE20" s="109" t="s">
        <v>236</v>
      </c>
      <c r="AF20" s="208">
        <f>IFERROR(IF(AND(Y19="Probabilidad",Y20="Probabilidad"),(AH19-(+AH19*AB20)),IF(Y20="Probabilidad",(Q19-(+Q19*AB20)),IF(Y20="Impacto",AH19,""))),"")</f>
        <v>0.216</v>
      </c>
      <c r="AG20" s="167" t="str">
        <f t="shared" ref="AG20:AG37" si="13">IFERROR(IF(AF20="","",IF(AF20&lt;=0.2,"Muy Baja",IF(AF20&lt;=0.4,"Baja",IF(AF20&lt;=0.6,"Media",IF(AF20&lt;=0.8,"Alta","Muy Alta"))))),"")</f>
        <v>Baja</v>
      </c>
      <c r="AH20" s="166">
        <f t="shared" ref="AH20:AH37" si="14">+AF20</f>
        <v>0.216</v>
      </c>
      <c r="AI20" s="167" t="str">
        <f t="shared" ref="AI20:AI37" si="15">IFERROR(IF(AJ20="","",IF(AJ20&lt;=0.2,"Leve",IF(AJ20&lt;=0.4,"Menor",IF(AJ20&lt;=0.6,"Moderado",IF(AJ20&lt;=0.8,"Mayor","Catastrófico"))))),"")</f>
        <v>Moderado</v>
      </c>
      <c r="AJ20" s="166">
        <f t="shared" ref="AJ20" si="16">IFERROR(IF(AND(Y19="Impacto",Y20="Impacto"),(AJ19-(+AJ19*AB20)),IF(Y20="Impacto",(U19-(+U19*AB20)),IF(Y20="Probabilidad",AJ19,""))),"")</f>
        <v>0.6</v>
      </c>
      <c r="AK20" s="168" t="str">
        <f t="shared" ref="AK20:AK37" si="17">IFERROR(IF(OR(AND(AG20="Muy Baja",AI20="Leve"),AND(AG20="Muy Baja",AI20="Menor"),AND(AG20="Baja",AI20="Leve")),"Bajo",IF(OR(AND(AG20="Muy baja",AI20="Moderado"),AND(AG20="Baja",AI20="Menor"),AND(AG20="Baja",AI20="Moderado"),AND(AG20="Media",AI20="Leve"),AND(AG20="Media",AI20="Menor"),AND(AG20="Media",AI20="Moderado"),AND(AG20="Alta",AI20="Leve"),AND(AG20="Alta",AI20="Menor")),"Moderado",IF(OR(AND(AG20="Muy Baja",AI20="Mayor"),AND(AG20="Baja",AI20="Mayor"),AND(AG20="Media",AI20="Mayor"),AND(AG20="Alta",AI20="Moderado"),AND(AG20="Alta",AI20="Mayor"),AND(AG20="Muy Alta",AI20="Leve"),AND(AG20="Muy Alta",AI20="Menor"),AND(AG20="Muy Alta",AI20="Moderado"),AND(AG20="Muy Alta",AI20="Mayor")),"Alto",IF(OR(AND(AG20="Muy Baja",AI20="Catastrófico"),AND(AG20="Baja",AI20="Catastrófico"),AND(AG20="Media",AI20="Catastrófico"),AND(AG20="Alta",AI20="Catastrófico"),AND(AG20="Muy Alta",AI20="Catastrófico")),"Extremo","")))),"")</f>
        <v>Moderado</v>
      </c>
      <c r="AL20" s="212" t="s">
        <v>263</v>
      </c>
      <c r="AM20" s="213"/>
      <c r="AN20" s="169"/>
      <c r="AO20" s="110"/>
      <c r="AP20" s="110"/>
      <c r="AQ20" s="211"/>
      <c r="AR20" s="169"/>
      <c r="AS20" s="140"/>
      <c r="AT20" s="140"/>
      <c r="AU20" s="140"/>
      <c r="AV20" s="140"/>
      <c r="AW20" s="140"/>
      <c r="AX20" s="140"/>
      <c r="AY20" s="140"/>
      <c r="AZ20" s="140"/>
      <c r="BA20" s="140"/>
      <c r="BB20" s="140"/>
      <c r="BC20" s="140"/>
      <c r="BD20" s="140"/>
      <c r="BE20" s="140"/>
      <c r="BF20" s="140"/>
      <c r="BG20" s="140"/>
      <c r="BH20" s="140"/>
      <c r="BI20" s="140"/>
      <c r="BJ20" s="140"/>
      <c r="BK20" s="140"/>
      <c r="BL20" s="140"/>
      <c r="BM20" s="140"/>
      <c r="BN20" s="140"/>
      <c r="BO20" s="140"/>
      <c r="BP20" s="140"/>
      <c r="BQ20" s="140"/>
      <c r="BR20" s="140"/>
      <c r="BS20" s="140"/>
      <c r="BT20" s="140"/>
      <c r="BU20" s="140"/>
      <c r="BV20" s="140"/>
      <c r="BW20" s="140"/>
      <c r="BX20" s="140"/>
    </row>
    <row r="21" spans="1:76" s="141" customFormat="1" ht="69" hidden="1" customHeight="1" x14ac:dyDescent="0.25">
      <c r="A21" s="299"/>
      <c r="B21" s="278"/>
      <c r="C21" s="275"/>
      <c r="D21" s="278"/>
      <c r="E21" s="283"/>
      <c r="F21" s="300"/>
      <c r="G21" s="306"/>
      <c r="H21" s="307"/>
      <c r="I21" s="268"/>
      <c r="J21" s="268"/>
      <c r="K21" s="268"/>
      <c r="L21" s="268"/>
      <c r="M21" s="283"/>
      <c r="N21" s="275"/>
      <c r="O21" s="271"/>
      <c r="P21" s="272"/>
      <c r="Q21" s="281"/>
      <c r="R21" s="282"/>
      <c r="S21" s="281">
        <f ca="1">IF(NOT(ISERROR(MATCH(R21,_xlfn.ANCHORARRAY(H32),0))),Q34&amp;"Por favor no seleccionar los criterios de impacto",R21)</f>
        <v>0</v>
      </c>
      <c r="T21" s="272"/>
      <c r="U21" s="281"/>
      <c r="V21" s="280"/>
      <c r="W21" s="169">
        <v>3</v>
      </c>
      <c r="X21" s="108"/>
      <c r="Y21" s="165" t="str">
        <f t="shared" si="12"/>
        <v/>
      </c>
      <c r="Z21" s="109"/>
      <c r="AA21" s="109"/>
      <c r="AB21" s="166" t="str">
        <f t="shared" ref="AB21:AB38" si="18">IF(AND(Z21="Preventivo",AA21="Automático"),"50%",IF(AND(Z21="Preventivo",AA21="Manual"),"40%",IF(AND(Z21="Detectivo",AA21="Automático"),"40%",IF(AND(Z21="Detectivo",AA21="Manual"),"30%",IF(AND(Z21="Correctivo",AA21="Automático"),"35%",IF(AND(Z21="Correctivo",AA21="Manual"),"25%",""))))))</f>
        <v/>
      </c>
      <c r="AC21" s="109"/>
      <c r="AD21" s="109"/>
      <c r="AE21" s="109"/>
      <c r="AF21" s="208" t="str">
        <f t="shared" ref="AF21:AF24" si="19">IFERROR(IF(AND(Y20="Probabilidad",Y21="Probabilidad"),(AH20-(+AH20*AB21)),IF(Y21="Probabilidad",(Q20-(+Q20*AB21)),IF(Y21="Impacto",AH20,""))),"")</f>
        <v/>
      </c>
      <c r="AG21" s="167" t="str">
        <f t="shared" si="13"/>
        <v/>
      </c>
      <c r="AH21" s="166" t="str">
        <f t="shared" si="14"/>
        <v/>
      </c>
      <c r="AI21" s="167" t="str">
        <f t="shared" si="15"/>
        <v/>
      </c>
      <c r="AJ21" s="166" t="str">
        <f t="shared" ref="AJ21:AJ24" si="20">IFERROR(IF(AND(Y20="Impacto",Y21="Impacto"),(AJ20-(+AJ20*AB21)),IF(AND(Y20="Probabilidad",Y21="Impacto"),(AJ19-(+AJ19*AB21)),IF(Y21="Probabilidad",AJ20,""))),"")</f>
        <v/>
      </c>
      <c r="AK21" s="168" t="str">
        <f t="shared" si="17"/>
        <v/>
      </c>
      <c r="AL21" s="212"/>
      <c r="AM21" s="213"/>
      <c r="AN21" s="169"/>
      <c r="AO21" s="110"/>
      <c r="AP21" s="110"/>
      <c r="AQ21" s="211"/>
      <c r="AR21" s="169"/>
      <c r="AS21" s="140"/>
      <c r="AT21" s="140"/>
      <c r="AU21" s="140"/>
      <c r="AV21" s="140"/>
      <c r="AW21" s="140"/>
      <c r="AX21" s="140"/>
      <c r="AY21" s="140"/>
      <c r="AZ21" s="140"/>
      <c r="BA21" s="140"/>
      <c r="BB21" s="140"/>
      <c r="BC21" s="140"/>
      <c r="BD21" s="140"/>
      <c r="BE21" s="140"/>
      <c r="BF21" s="140"/>
      <c r="BG21" s="140"/>
      <c r="BH21" s="140"/>
      <c r="BI21" s="140"/>
      <c r="BJ21" s="140"/>
      <c r="BK21" s="140"/>
      <c r="BL21" s="140"/>
      <c r="BM21" s="140"/>
      <c r="BN21" s="140"/>
      <c r="BO21" s="140"/>
      <c r="BP21" s="140"/>
      <c r="BQ21" s="140"/>
      <c r="BR21" s="140"/>
      <c r="BS21" s="140"/>
      <c r="BT21" s="140"/>
      <c r="BU21" s="140"/>
      <c r="BV21" s="140"/>
      <c r="BW21" s="140"/>
      <c r="BX21" s="140"/>
    </row>
    <row r="22" spans="1:76" s="141" customFormat="1" ht="69" hidden="1" customHeight="1" x14ac:dyDescent="0.25">
      <c r="A22" s="299"/>
      <c r="B22" s="278"/>
      <c r="C22" s="275"/>
      <c r="D22" s="278"/>
      <c r="E22" s="283"/>
      <c r="F22" s="300"/>
      <c r="G22" s="306"/>
      <c r="H22" s="307"/>
      <c r="I22" s="268"/>
      <c r="J22" s="268"/>
      <c r="K22" s="268"/>
      <c r="L22" s="268"/>
      <c r="M22" s="283"/>
      <c r="N22" s="275"/>
      <c r="O22" s="271"/>
      <c r="P22" s="272"/>
      <c r="Q22" s="281"/>
      <c r="R22" s="282"/>
      <c r="S22" s="281">
        <f ca="1">IF(NOT(ISERROR(MATCH(R22,_xlfn.ANCHORARRAY(H33),0))),Q35&amp;"Por favor no seleccionar los criterios de impacto",R22)</f>
        <v>0</v>
      </c>
      <c r="T22" s="272"/>
      <c r="U22" s="281"/>
      <c r="V22" s="280"/>
      <c r="W22" s="169">
        <v>4</v>
      </c>
      <c r="X22" s="108"/>
      <c r="Y22" s="165" t="str">
        <f t="shared" si="12"/>
        <v/>
      </c>
      <c r="Z22" s="109"/>
      <c r="AA22" s="109"/>
      <c r="AB22" s="166" t="str">
        <f t="shared" si="18"/>
        <v/>
      </c>
      <c r="AC22" s="109"/>
      <c r="AD22" s="109"/>
      <c r="AE22" s="109"/>
      <c r="AF22" s="208" t="str">
        <f t="shared" si="19"/>
        <v/>
      </c>
      <c r="AG22" s="167" t="str">
        <f t="shared" si="13"/>
        <v/>
      </c>
      <c r="AH22" s="166" t="str">
        <f t="shared" si="14"/>
        <v/>
      </c>
      <c r="AI22" s="167" t="str">
        <f t="shared" si="15"/>
        <v/>
      </c>
      <c r="AJ22" s="166" t="str">
        <f t="shared" si="20"/>
        <v/>
      </c>
      <c r="AK22" s="168" t="str">
        <f t="shared" si="17"/>
        <v/>
      </c>
      <c r="AL22" s="212"/>
      <c r="AM22" s="213"/>
      <c r="AN22" s="169"/>
      <c r="AO22" s="110"/>
      <c r="AP22" s="110"/>
      <c r="AQ22" s="211"/>
      <c r="AR22" s="169"/>
      <c r="AS22" s="140"/>
      <c r="AT22" s="140"/>
      <c r="AU22" s="140"/>
      <c r="AV22" s="140"/>
      <c r="AW22" s="140"/>
      <c r="AX22" s="140"/>
      <c r="AY22" s="140"/>
      <c r="AZ22" s="140"/>
      <c r="BA22" s="140"/>
      <c r="BB22" s="140"/>
      <c r="BC22" s="140"/>
      <c r="BD22" s="140"/>
      <c r="BE22" s="140"/>
      <c r="BF22" s="140"/>
      <c r="BG22" s="140"/>
      <c r="BH22" s="140"/>
      <c r="BI22" s="140"/>
      <c r="BJ22" s="140"/>
      <c r="BK22" s="140"/>
      <c r="BL22" s="140"/>
      <c r="BM22" s="140"/>
      <c r="BN22" s="140"/>
      <c r="BO22" s="140"/>
      <c r="BP22" s="140"/>
      <c r="BQ22" s="140"/>
      <c r="BR22" s="140"/>
      <c r="BS22" s="140"/>
      <c r="BT22" s="140"/>
      <c r="BU22" s="140"/>
      <c r="BV22" s="140"/>
      <c r="BW22" s="140"/>
      <c r="BX22" s="140"/>
    </row>
    <row r="23" spans="1:76" s="141" customFormat="1" ht="69" hidden="1" customHeight="1" x14ac:dyDescent="0.25">
      <c r="A23" s="299"/>
      <c r="B23" s="278"/>
      <c r="C23" s="275"/>
      <c r="D23" s="278"/>
      <c r="E23" s="283"/>
      <c r="F23" s="300"/>
      <c r="G23" s="306"/>
      <c r="H23" s="307"/>
      <c r="I23" s="268"/>
      <c r="J23" s="268"/>
      <c r="K23" s="268"/>
      <c r="L23" s="268"/>
      <c r="M23" s="283"/>
      <c r="N23" s="275"/>
      <c r="O23" s="271"/>
      <c r="P23" s="272"/>
      <c r="Q23" s="281"/>
      <c r="R23" s="282"/>
      <c r="S23" s="281">
        <f ca="1">IF(NOT(ISERROR(MATCH(R23,_xlfn.ANCHORARRAY(H34),0))),Q36&amp;"Por favor no seleccionar los criterios de impacto",R23)</f>
        <v>0</v>
      </c>
      <c r="T23" s="272"/>
      <c r="U23" s="281"/>
      <c r="V23" s="280"/>
      <c r="W23" s="169">
        <v>5</v>
      </c>
      <c r="X23" s="108"/>
      <c r="Y23" s="165" t="str">
        <f t="shared" si="12"/>
        <v/>
      </c>
      <c r="Z23" s="109"/>
      <c r="AA23" s="109"/>
      <c r="AB23" s="166" t="str">
        <f t="shared" si="18"/>
        <v/>
      </c>
      <c r="AC23" s="109"/>
      <c r="AD23" s="109"/>
      <c r="AE23" s="109"/>
      <c r="AF23" s="208" t="str">
        <f t="shared" si="19"/>
        <v/>
      </c>
      <c r="AG23" s="167" t="str">
        <f t="shared" si="13"/>
        <v/>
      </c>
      <c r="AH23" s="166" t="str">
        <f t="shared" si="14"/>
        <v/>
      </c>
      <c r="AI23" s="167" t="str">
        <f t="shared" si="15"/>
        <v/>
      </c>
      <c r="AJ23" s="166" t="str">
        <f t="shared" si="20"/>
        <v/>
      </c>
      <c r="AK23" s="168" t="str">
        <f t="shared" si="17"/>
        <v/>
      </c>
      <c r="AL23" s="212"/>
      <c r="AM23" s="213"/>
      <c r="AN23" s="169"/>
      <c r="AO23" s="110"/>
      <c r="AP23" s="110"/>
      <c r="AQ23" s="211"/>
      <c r="AR23" s="169"/>
      <c r="AS23" s="140"/>
      <c r="AT23" s="140"/>
      <c r="AU23" s="140"/>
      <c r="AV23" s="140"/>
      <c r="AW23" s="140"/>
      <c r="AX23" s="140"/>
      <c r="AY23" s="140"/>
      <c r="AZ23" s="140"/>
      <c r="BA23" s="140"/>
      <c r="BB23" s="140"/>
      <c r="BC23" s="140"/>
      <c r="BD23" s="140"/>
      <c r="BE23" s="140"/>
      <c r="BF23" s="140"/>
      <c r="BG23" s="140"/>
      <c r="BH23" s="140"/>
      <c r="BI23" s="140"/>
      <c r="BJ23" s="140"/>
      <c r="BK23" s="140"/>
      <c r="BL23" s="140"/>
      <c r="BM23" s="140"/>
      <c r="BN23" s="140"/>
      <c r="BO23" s="140"/>
      <c r="BP23" s="140"/>
      <c r="BQ23" s="140"/>
      <c r="BR23" s="140"/>
      <c r="BS23" s="140"/>
      <c r="BT23" s="140"/>
      <c r="BU23" s="140"/>
      <c r="BV23" s="140"/>
      <c r="BW23" s="140"/>
      <c r="BX23" s="140"/>
    </row>
    <row r="24" spans="1:76" s="141" customFormat="1" ht="69" hidden="1" customHeight="1" x14ac:dyDescent="0.25">
      <c r="A24" s="299"/>
      <c r="B24" s="279"/>
      <c r="C24" s="276"/>
      <c r="D24" s="279"/>
      <c r="E24" s="283"/>
      <c r="F24" s="300"/>
      <c r="G24" s="306"/>
      <c r="H24" s="307"/>
      <c r="I24" s="269"/>
      <c r="J24" s="269"/>
      <c r="K24" s="269"/>
      <c r="L24" s="269"/>
      <c r="M24" s="283"/>
      <c r="N24" s="276"/>
      <c r="O24" s="271"/>
      <c r="P24" s="272"/>
      <c r="Q24" s="281"/>
      <c r="R24" s="282"/>
      <c r="S24" s="281">
        <f ca="1">IF(NOT(ISERROR(MATCH(R24,_xlfn.ANCHORARRAY(H35),0))),Q37&amp;"Por favor no seleccionar los criterios de impacto",R24)</f>
        <v>0</v>
      </c>
      <c r="T24" s="272"/>
      <c r="U24" s="281"/>
      <c r="V24" s="280"/>
      <c r="W24" s="169">
        <v>6</v>
      </c>
      <c r="X24" s="108"/>
      <c r="Y24" s="165" t="str">
        <f t="shared" si="12"/>
        <v/>
      </c>
      <c r="Z24" s="109"/>
      <c r="AA24" s="109"/>
      <c r="AB24" s="166" t="str">
        <f t="shared" si="18"/>
        <v/>
      </c>
      <c r="AC24" s="109"/>
      <c r="AD24" s="109"/>
      <c r="AE24" s="109"/>
      <c r="AF24" s="208" t="str">
        <f t="shared" si="19"/>
        <v/>
      </c>
      <c r="AG24" s="167" t="str">
        <f t="shared" si="13"/>
        <v/>
      </c>
      <c r="AH24" s="166" t="str">
        <f t="shared" si="14"/>
        <v/>
      </c>
      <c r="AI24" s="167" t="str">
        <f t="shared" si="15"/>
        <v/>
      </c>
      <c r="AJ24" s="166" t="str">
        <f t="shared" si="20"/>
        <v/>
      </c>
      <c r="AK24" s="168" t="str">
        <f t="shared" si="17"/>
        <v/>
      </c>
      <c r="AL24" s="212"/>
      <c r="AM24" s="213"/>
      <c r="AN24" s="169"/>
      <c r="AO24" s="110"/>
      <c r="AP24" s="110"/>
      <c r="AQ24" s="211"/>
      <c r="AR24" s="169"/>
      <c r="AS24" s="140"/>
      <c r="AT24" s="140"/>
      <c r="AU24" s="140"/>
      <c r="AV24" s="140"/>
      <c r="AW24" s="140"/>
      <c r="AX24" s="140"/>
      <c r="AY24" s="140"/>
      <c r="AZ24" s="140"/>
      <c r="BA24" s="140"/>
      <c r="BB24" s="140"/>
      <c r="BC24" s="140"/>
      <c r="BD24" s="140"/>
      <c r="BE24" s="140"/>
      <c r="BF24" s="140"/>
      <c r="BG24" s="140"/>
      <c r="BH24" s="140"/>
      <c r="BI24" s="140"/>
      <c r="BJ24" s="140"/>
      <c r="BK24" s="140"/>
      <c r="BL24" s="140"/>
      <c r="BM24" s="140"/>
      <c r="BN24" s="140"/>
      <c r="BO24" s="140"/>
      <c r="BP24" s="140"/>
      <c r="BQ24" s="140"/>
      <c r="BR24" s="140"/>
      <c r="BS24" s="140"/>
      <c r="BT24" s="140"/>
      <c r="BU24" s="140"/>
      <c r="BV24" s="140"/>
      <c r="BW24" s="140"/>
      <c r="BX24" s="140"/>
    </row>
    <row r="25" spans="1:76" s="141" customFormat="1" ht="94.5" customHeight="1" x14ac:dyDescent="0.25">
      <c r="A25" s="299">
        <v>3</v>
      </c>
      <c r="B25" s="296" t="s">
        <v>487</v>
      </c>
      <c r="C25" s="274" t="s">
        <v>274</v>
      </c>
      <c r="D25" s="274" t="s">
        <v>488</v>
      </c>
      <c r="E25" s="283" t="s">
        <v>248</v>
      </c>
      <c r="F25" s="306" t="s">
        <v>489</v>
      </c>
      <c r="G25" s="306" t="s">
        <v>490</v>
      </c>
      <c r="H25" s="307" t="s">
        <v>491</v>
      </c>
      <c r="I25" s="267"/>
      <c r="J25" s="267"/>
      <c r="K25" s="267"/>
      <c r="L25" s="267"/>
      <c r="M25" s="283" t="s">
        <v>247</v>
      </c>
      <c r="N25" s="274"/>
      <c r="O25" s="271">
        <v>1</v>
      </c>
      <c r="P25" s="272" t="str">
        <f>IF(O25&lt;=0,"",IF(O25&lt;=2,"Muy Baja",IF(O25&lt;=24,"Baja",IF(O25&lt;=500,"Media",IF(O25&lt;=5000,"Alta","Muy Alta")))))</f>
        <v>Muy Baja</v>
      </c>
      <c r="Q25" s="281">
        <f>IF(P25="","",IF(P25="Muy Baja",0.2,IF(P25="Baja",0.4,IF(P25="Media",0.6,IF(P25="Alta",0.8,IF(P25="Muy Alta",1,))))))</f>
        <v>0.2</v>
      </c>
      <c r="R25" s="282" t="s">
        <v>200</v>
      </c>
      <c r="S25" s="281" t="str">
        <f>IF(NOT(ISERROR(MATCH(R25,'Tabla Impacto'!$B$221:$B$223,0))),'Tabla Impacto'!$F$223&amp;"Por favor no seleccionar los criterios de impacto(Afectación Económica o presupuestal y Pérdida Reputacional)",R25)</f>
        <v xml:space="preserve">Entre 100 y 500 SMLMV </v>
      </c>
      <c r="T25" s="272" t="str">
        <f>+IF(OR(S25='[1]Tabla Impacto'!$C$11,S25='[1]Tabla Impacto'!$D$11),"Leve",IF(OR(S25='[1]Tabla Impacto'!$C$12,S25='[1]Tabla Impacto'!$D$12),"Menor",IF(OR(S25='[1]Tabla Impacto'!$C$13,S25='[1]Tabla Impacto'!$D$13),"Moderado",IF(OR(S25='[1]Tabla Impacto'!$C$14,S25='[1]Tabla Impacto'!$D$14),"Mayor",IF(OR(S25='[1]Tabla Impacto'!$C$15,S25='[1]Tabla Impacto'!$D$15),"Catastrófico","")))))</f>
        <v>Mayor</v>
      </c>
      <c r="U25" s="281">
        <f t="shared" ref="U25" si="21">IF(T25="","",IF(T25="Leve",0.2,IF(T25="Menor",0.4,IF(T25="Moderado",0.6,IF(T25="Mayor",0.8,IF(T25="Catastrófico",1,))))))</f>
        <v>0.8</v>
      </c>
      <c r="V25" s="280" t="str">
        <f t="shared" ref="V25" si="22">IF(OR(AND(P25="Muy Baja",T25="Leve"),AND(P25="Muy Baja",T25="Menor"),AND(P25="Baja",T25="Leve")),"Bajo",IF(OR(AND(P25="Muy baja",T25="Moderado"),AND(P25="Baja",T25="Menor"),AND(P25="Baja",T25="Moderado"),AND(P25="Media",T25="Leve"),AND(P25="Media",T25="Menor"),AND(P25="Media",T25="Moderado"),AND(P25="Alta",T25="Leve"),AND(P25="Alta",T25="Menor")),"Moderado",IF(OR(AND(P25="Muy Baja",T25="Mayor"),AND(P25="Baja",T25="Mayor"),AND(P25="Media",T25="Mayor"),AND(P25="Alta",T25="Moderado"),AND(P25="Alta",T25="Mayor"),AND(P25="Muy Alta",T25="Leve"),AND(P25="Muy Alta",T25="Menor"),AND(P25="Muy Alta",T25="Moderado"),AND(P25="Muy Alta",T25="Mayor")),"Alto",IF(OR(AND(P25="Muy Baja",T25="Catastrófico"),AND(P25="Baja",T25="Catastrófico"),AND(P25="Media",T25="Catastrófico"),AND(P25="Alta",T25="Catastrófico"),AND(P25="Muy Alta",T25="Catastrófico")),"Extremo",""))))</f>
        <v>Alto</v>
      </c>
      <c r="W25" s="169">
        <v>1</v>
      </c>
      <c r="X25" s="225" t="s">
        <v>492</v>
      </c>
      <c r="Y25" s="165" t="str">
        <f t="shared" si="12"/>
        <v>Probabilidad</v>
      </c>
      <c r="Z25" s="109" t="s">
        <v>216</v>
      </c>
      <c r="AA25" s="109" t="s">
        <v>224</v>
      </c>
      <c r="AB25" s="166" t="str">
        <f t="shared" si="18"/>
        <v>40%</v>
      </c>
      <c r="AC25" s="109" t="s">
        <v>227</v>
      </c>
      <c r="AD25" s="109" t="s">
        <v>232</v>
      </c>
      <c r="AE25" s="109" t="s">
        <v>236</v>
      </c>
      <c r="AF25" s="208">
        <f>IFERROR(IF(Y25="Probabilidad",(Q25-(+Q25*AB25)),IF(Y25="Impacto",Q25,"")),"")</f>
        <v>0.12</v>
      </c>
      <c r="AG25" s="167" t="str">
        <f t="shared" si="13"/>
        <v>Muy Baja</v>
      </c>
      <c r="AH25" s="166">
        <f t="shared" si="14"/>
        <v>0.12</v>
      </c>
      <c r="AI25" s="167" t="str">
        <f t="shared" si="15"/>
        <v>Mayor</v>
      </c>
      <c r="AJ25" s="166">
        <f t="shared" ref="AJ25" si="23">IFERROR(IF(Y25="Impacto",(U25-(+U25*AB25)),IF(Y25="Probabilidad",U25,"")),"")</f>
        <v>0.8</v>
      </c>
      <c r="AK25" s="168" t="str">
        <f t="shared" si="17"/>
        <v>Alto</v>
      </c>
      <c r="AL25" s="212" t="s">
        <v>270</v>
      </c>
      <c r="AM25" s="213"/>
      <c r="AN25" s="214"/>
      <c r="AO25" s="110"/>
      <c r="AP25" s="110"/>
      <c r="AQ25" s="211"/>
      <c r="AR25" s="169"/>
      <c r="AS25" s="140"/>
      <c r="AT25" s="140"/>
      <c r="AU25" s="140"/>
      <c r="AV25" s="140"/>
      <c r="AW25" s="140"/>
      <c r="AX25" s="140"/>
      <c r="AY25" s="140"/>
      <c r="AZ25" s="140"/>
      <c r="BA25" s="140"/>
      <c r="BB25" s="140"/>
      <c r="BC25" s="140"/>
      <c r="BD25" s="140"/>
      <c r="BE25" s="140"/>
      <c r="BF25" s="140"/>
      <c r="BG25" s="140"/>
      <c r="BH25" s="140"/>
      <c r="BI25" s="140"/>
      <c r="BJ25" s="140"/>
      <c r="BK25" s="140"/>
      <c r="BL25" s="140"/>
      <c r="BM25" s="140"/>
      <c r="BN25" s="140"/>
      <c r="BO25" s="140"/>
      <c r="BP25" s="140"/>
      <c r="BQ25" s="140"/>
      <c r="BR25" s="140"/>
      <c r="BS25" s="140"/>
      <c r="BT25" s="140"/>
      <c r="BU25" s="140"/>
      <c r="BV25" s="140"/>
      <c r="BW25" s="140"/>
      <c r="BX25" s="140"/>
    </row>
    <row r="26" spans="1:76" s="141" customFormat="1" ht="111.75" customHeight="1" x14ac:dyDescent="0.25">
      <c r="A26" s="299"/>
      <c r="B26" s="297"/>
      <c r="C26" s="275"/>
      <c r="D26" s="275"/>
      <c r="E26" s="283"/>
      <c r="F26" s="306"/>
      <c r="G26" s="306"/>
      <c r="H26" s="307"/>
      <c r="I26" s="268"/>
      <c r="J26" s="268"/>
      <c r="K26" s="268"/>
      <c r="L26" s="268"/>
      <c r="M26" s="283"/>
      <c r="N26" s="275"/>
      <c r="O26" s="271"/>
      <c r="P26" s="272"/>
      <c r="Q26" s="281"/>
      <c r="R26" s="282"/>
      <c r="S26" s="281">
        <f ca="1">IF(NOT(ISERROR(MATCH(R26,_xlfn.ANCHORARRAY(H37),0))),Q39&amp;"Por favor no seleccionar los criterios de impacto",R26)</f>
        <v>0</v>
      </c>
      <c r="T26" s="272"/>
      <c r="U26" s="281"/>
      <c r="V26" s="280"/>
      <c r="W26" s="169">
        <v>2</v>
      </c>
      <c r="X26" s="225" t="s">
        <v>493</v>
      </c>
      <c r="Y26" s="165" t="str">
        <f t="shared" si="12"/>
        <v>Probabilidad</v>
      </c>
      <c r="Z26" s="109" t="s">
        <v>216</v>
      </c>
      <c r="AA26" s="109" t="s">
        <v>224</v>
      </c>
      <c r="AB26" s="166" t="str">
        <f t="shared" si="18"/>
        <v>40%</v>
      </c>
      <c r="AC26" s="109" t="s">
        <v>495</v>
      </c>
      <c r="AD26" s="109" t="s">
        <v>232</v>
      </c>
      <c r="AE26" s="109" t="s">
        <v>236</v>
      </c>
      <c r="AF26" s="208">
        <f>IFERROR(IF(AND(Y25="Probabilidad",Y26="Probabilidad"),(AH25-(+AH25*AB26)),IF(Y26="Probabilidad",(Q25-(+Q25*AB26)),IF(Y26="Impacto",AH25,""))),"")</f>
        <v>7.1999999999999995E-2</v>
      </c>
      <c r="AG26" s="167" t="str">
        <f t="shared" si="13"/>
        <v>Muy Baja</v>
      </c>
      <c r="AH26" s="166">
        <f t="shared" si="14"/>
        <v>7.1999999999999995E-2</v>
      </c>
      <c r="AI26" s="167" t="str">
        <f t="shared" si="15"/>
        <v>Mayor</v>
      </c>
      <c r="AJ26" s="166">
        <f t="shared" ref="AJ26" si="24">IFERROR(IF(AND(Y25="Impacto",Y26="Impacto"),(AJ25-(+AJ25*AB26)),IF(Y26="Impacto",(U25-(+U25*AB26)),IF(Y26="Probabilidad",AJ25,""))),"")</f>
        <v>0.8</v>
      </c>
      <c r="AK26" s="168" t="str">
        <f t="shared" si="17"/>
        <v>Alto</v>
      </c>
      <c r="AL26" s="212" t="s">
        <v>270</v>
      </c>
      <c r="AM26" s="213"/>
      <c r="AN26" s="169"/>
      <c r="AO26" s="110"/>
      <c r="AP26" s="110"/>
      <c r="AQ26" s="211"/>
      <c r="AR26" s="169"/>
      <c r="AS26" s="140"/>
      <c r="AT26" s="140"/>
      <c r="AU26" s="140"/>
      <c r="AV26" s="140"/>
      <c r="AW26" s="140"/>
      <c r="AX26" s="140"/>
      <c r="AY26" s="140"/>
      <c r="AZ26" s="140"/>
      <c r="BA26" s="140"/>
      <c r="BB26" s="140"/>
      <c r="BC26" s="140"/>
      <c r="BD26" s="140"/>
      <c r="BE26" s="140"/>
      <c r="BF26" s="140"/>
      <c r="BG26" s="140"/>
      <c r="BH26" s="140"/>
      <c r="BI26" s="140"/>
      <c r="BJ26" s="140"/>
      <c r="BK26" s="140"/>
      <c r="BL26" s="140"/>
      <c r="BM26" s="140"/>
      <c r="BN26" s="140"/>
      <c r="BO26" s="140"/>
      <c r="BP26" s="140"/>
      <c r="BQ26" s="140"/>
      <c r="BR26" s="140"/>
      <c r="BS26" s="140"/>
      <c r="BT26" s="140"/>
      <c r="BU26" s="140"/>
      <c r="BV26" s="140"/>
      <c r="BW26" s="140"/>
      <c r="BX26" s="140"/>
    </row>
    <row r="27" spans="1:76" s="141" customFormat="1" ht="96.75" customHeight="1" x14ac:dyDescent="0.25">
      <c r="A27" s="299"/>
      <c r="B27" s="297"/>
      <c r="C27" s="275"/>
      <c r="D27" s="275"/>
      <c r="E27" s="283"/>
      <c r="F27" s="306"/>
      <c r="G27" s="306"/>
      <c r="H27" s="307"/>
      <c r="I27" s="268"/>
      <c r="J27" s="268"/>
      <c r="K27" s="268"/>
      <c r="L27" s="268"/>
      <c r="M27" s="283"/>
      <c r="N27" s="275"/>
      <c r="O27" s="271"/>
      <c r="P27" s="272"/>
      <c r="Q27" s="281"/>
      <c r="R27" s="282"/>
      <c r="S27" s="281">
        <f ca="1">IF(NOT(ISERROR(MATCH(R27,_xlfn.ANCHORARRAY(H38),0))),Q40&amp;"Por favor no seleccionar los criterios de impacto",R27)</f>
        <v>0</v>
      </c>
      <c r="T27" s="272"/>
      <c r="U27" s="281"/>
      <c r="V27" s="280"/>
      <c r="W27" s="169">
        <v>3</v>
      </c>
      <c r="X27" s="225" t="s">
        <v>494</v>
      </c>
      <c r="Y27" s="165" t="str">
        <f t="shared" si="12"/>
        <v>Probabilidad</v>
      </c>
      <c r="Z27" s="109" t="s">
        <v>216</v>
      </c>
      <c r="AA27" s="109" t="s">
        <v>224</v>
      </c>
      <c r="AB27" s="166" t="str">
        <f t="shared" si="18"/>
        <v>40%</v>
      </c>
      <c r="AC27" s="109" t="s">
        <v>227</v>
      </c>
      <c r="AD27" s="109" t="s">
        <v>232</v>
      </c>
      <c r="AE27" s="109" t="s">
        <v>236</v>
      </c>
      <c r="AF27" s="208">
        <f t="shared" ref="AF27:AF30" si="25">IFERROR(IF(AND(Y26="Probabilidad",Y27="Probabilidad"),(AH26-(+AH26*AB27)),IF(Y27="Probabilidad",(Q26-(+Q26*AB27)),IF(Y27="Impacto",AH26,""))),"")</f>
        <v>4.3199999999999995E-2</v>
      </c>
      <c r="AG27" s="167" t="str">
        <f t="shared" si="13"/>
        <v>Muy Baja</v>
      </c>
      <c r="AH27" s="166">
        <f t="shared" si="14"/>
        <v>4.3199999999999995E-2</v>
      </c>
      <c r="AI27" s="167" t="str">
        <f t="shared" si="15"/>
        <v>Mayor</v>
      </c>
      <c r="AJ27" s="166">
        <f t="shared" ref="AJ27:AJ30" si="26">IFERROR(IF(AND(Y26="Impacto",Y27="Impacto"),(AJ26-(+AJ26*AB27)),IF(AND(Y26="Probabilidad",Y27="Impacto"),(AJ25-(+AJ25*AB27)),IF(Y27="Probabilidad",AJ26,""))),"")</f>
        <v>0.8</v>
      </c>
      <c r="AK27" s="168" t="str">
        <f t="shared" si="17"/>
        <v>Alto</v>
      </c>
      <c r="AL27" s="212" t="s">
        <v>270</v>
      </c>
      <c r="AM27" s="213"/>
      <c r="AN27" s="169"/>
      <c r="AO27" s="110"/>
      <c r="AP27" s="110"/>
      <c r="AQ27" s="211"/>
      <c r="AR27" s="169"/>
      <c r="AS27" s="140"/>
      <c r="AT27" s="140"/>
      <c r="AU27" s="140"/>
      <c r="AV27" s="140"/>
      <c r="AW27" s="140"/>
      <c r="AX27" s="140"/>
      <c r="AY27" s="140"/>
      <c r="AZ27" s="140"/>
      <c r="BA27" s="140"/>
      <c r="BB27" s="140"/>
      <c r="BC27" s="140"/>
      <c r="BD27" s="140"/>
      <c r="BE27" s="140"/>
      <c r="BF27" s="140"/>
      <c r="BG27" s="140"/>
      <c r="BH27" s="140"/>
      <c r="BI27" s="140"/>
      <c r="BJ27" s="140"/>
      <c r="BK27" s="140"/>
      <c r="BL27" s="140"/>
      <c r="BM27" s="140"/>
      <c r="BN27" s="140"/>
      <c r="BO27" s="140"/>
      <c r="BP27" s="140"/>
      <c r="BQ27" s="140"/>
      <c r="BR27" s="140"/>
      <c r="BS27" s="140"/>
      <c r="BT27" s="140"/>
      <c r="BU27" s="140"/>
      <c r="BV27" s="140"/>
      <c r="BW27" s="140"/>
      <c r="BX27" s="140"/>
    </row>
    <row r="28" spans="1:76" s="141" customFormat="1" ht="69" hidden="1" customHeight="1" x14ac:dyDescent="0.25">
      <c r="A28" s="299"/>
      <c r="B28" s="297"/>
      <c r="C28" s="275"/>
      <c r="D28" s="275"/>
      <c r="E28" s="283"/>
      <c r="F28" s="306"/>
      <c r="G28" s="306"/>
      <c r="H28" s="307"/>
      <c r="I28" s="268"/>
      <c r="J28" s="268"/>
      <c r="K28" s="268"/>
      <c r="L28" s="268"/>
      <c r="M28" s="283"/>
      <c r="N28" s="275"/>
      <c r="O28" s="271"/>
      <c r="P28" s="272"/>
      <c r="Q28" s="281"/>
      <c r="R28" s="282"/>
      <c r="S28" s="281">
        <f ca="1">IF(NOT(ISERROR(MATCH(R28,_xlfn.ANCHORARRAY(H39),0))),Q41&amp;"Por favor no seleccionar los criterios de impacto",R28)</f>
        <v>0</v>
      </c>
      <c r="T28" s="272"/>
      <c r="U28" s="281"/>
      <c r="V28" s="280"/>
      <c r="W28" s="169">
        <v>4</v>
      </c>
      <c r="X28" s="108"/>
      <c r="Y28" s="165" t="str">
        <f t="shared" si="12"/>
        <v/>
      </c>
      <c r="Z28" s="109"/>
      <c r="AA28" s="109"/>
      <c r="AB28" s="166" t="str">
        <f t="shared" si="18"/>
        <v/>
      </c>
      <c r="AC28" s="109"/>
      <c r="AD28" s="109"/>
      <c r="AE28" s="109"/>
      <c r="AF28" s="208" t="str">
        <f t="shared" si="25"/>
        <v/>
      </c>
      <c r="AG28" s="167" t="str">
        <f t="shared" si="13"/>
        <v/>
      </c>
      <c r="AH28" s="166" t="str">
        <f t="shared" si="14"/>
        <v/>
      </c>
      <c r="AI28" s="167" t="str">
        <f t="shared" si="15"/>
        <v/>
      </c>
      <c r="AJ28" s="166" t="str">
        <f t="shared" si="26"/>
        <v/>
      </c>
      <c r="AK28" s="168" t="str">
        <f t="shared" si="17"/>
        <v/>
      </c>
      <c r="AL28" s="212"/>
      <c r="AM28" s="213"/>
      <c r="AN28" s="169"/>
      <c r="AO28" s="110"/>
      <c r="AP28" s="110"/>
      <c r="AQ28" s="211"/>
      <c r="AR28" s="169"/>
      <c r="AS28" s="140"/>
      <c r="AT28" s="140"/>
      <c r="AU28" s="140"/>
      <c r="AV28" s="140"/>
      <c r="AW28" s="140"/>
      <c r="AX28" s="140"/>
      <c r="AY28" s="140"/>
      <c r="AZ28" s="140"/>
      <c r="BA28" s="140"/>
      <c r="BB28" s="140"/>
      <c r="BC28" s="140"/>
      <c r="BD28" s="140"/>
      <c r="BE28" s="140"/>
      <c r="BF28" s="140"/>
      <c r="BG28" s="140"/>
      <c r="BH28" s="140"/>
      <c r="BI28" s="140"/>
      <c r="BJ28" s="140"/>
      <c r="BK28" s="140"/>
      <c r="BL28" s="140"/>
      <c r="BM28" s="140"/>
      <c r="BN28" s="140"/>
      <c r="BO28" s="140"/>
      <c r="BP28" s="140"/>
      <c r="BQ28" s="140"/>
      <c r="BR28" s="140"/>
      <c r="BS28" s="140"/>
      <c r="BT28" s="140"/>
      <c r="BU28" s="140"/>
      <c r="BV28" s="140"/>
      <c r="BW28" s="140"/>
      <c r="BX28" s="140"/>
    </row>
    <row r="29" spans="1:76" s="141" customFormat="1" ht="69" hidden="1" customHeight="1" x14ac:dyDescent="0.25">
      <c r="A29" s="299"/>
      <c r="B29" s="297"/>
      <c r="C29" s="275"/>
      <c r="D29" s="275"/>
      <c r="E29" s="283"/>
      <c r="F29" s="306"/>
      <c r="G29" s="306"/>
      <c r="H29" s="307"/>
      <c r="I29" s="268"/>
      <c r="J29" s="268"/>
      <c r="K29" s="268"/>
      <c r="L29" s="268"/>
      <c r="M29" s="283"/>
      <c r="N29" s="275"/>
      <c r="O29" s="271"/>
      <c r="P29" s="272"/>
      <c r="Q29" s="281"/>
      <c r="R29" s="282"/>
      <c r="S29" s="281">
        <f ca="1">IF(NOT(ISERROR(MATCH(R29,_xlfn.ANCHORARRAY(H40),0))),Q42&amp;"Por favor no seleccionar los criterios de impacto",R29)</f>
        <v>0</v>
      </c>
      <c r="T29" s="272"/>
      <c r="U29" s="281"/>
      <c r="V29" s="280"/>
      <c r="W29" s="169">
        <v>5</v>
      </c>
      <c r="X29" s="108"/>
      <c r="Y29" s="165" t="str">
        <f t="shared" si="12"/>
        <v/>
      </c>
      <c r="Z29" s="109"/>
      <c r="AA29" s="109"/>
      <c r="AB29" s="166" t="str">
        <f t="shared" si="18"/>
        <v/>
      </c>
      <c r="AC29" s="109"/>
      <c r="AD29" s="109"/>
      <c r="AE29" s="109"/>
      <c r="AF29" s="208" t="str">
        <f t="shared" si="25"/>
        <v/>
      </c>
      <c r="AG29" s="167" t="str">
        <f t="shared" si="13"/>
        <v/>
      </c>
      <c r="AH29" s="166" t="str">
        <f t="shared" si="14"/>
        <v/>
      </c>
      <c r="AI29" s="167" t="str">
        <f t="shared" si="15"/>
        <v/>
      </c>
      <c r="AJ29" s="166" t="str">
        <f t="shared" si="26"/>
        <v/>
      </c>
      <c r="AK29" s="168" t="str">
        <f t="shared" si="17"/>
        <v/>
      </c>
      <c r="AL29" s="212"/>
      <c r="AM29" s="213"/>
      <c r="AN29" s="169"/>
      <c r="AO29" s="110"/>
      <c r="AP29" s="110"/>
      <c r="AQ29" s="211"/>
      <c r="AR29" s="169"/>
      <c r="AS29" s="140"/>
      <c r="AT29" s="140"/>
      <c r="AU29" s="140"/>
      <c r="AV29" s="140"/>
      <c r="AW29" s="140"/>
      <c r="AX29" s="140"/>
      <c r="AY29" s="140"/>
      <c r="AZ29" s="140"/>
      <c r="BA29" s="140"/>
      <c r="BB29" s="140"/>
      <c r="BC29" s="140"/>
      <c r="BD29" s="140"/>
      <c r="BE29" s="140"/>
      <c r="BF29" s="140"/>
      <c r="BG29" s="140"/>
      <c r="BH29" s="140"/>
      <c r="BI29" s="140"/>
      <c r="BJ29" s="140"/>
      <c r="BK29" s="140"/>
      <c r="BL29" s="140"/>
      <c r="BM29" s="140"/>
      <c r="BN29" s="140"/>
      <c r="BO29" s="140"/>
      <c r="BP29" s="140"/>
      <c r="BQ29" s="140"/>
      <c r="BR29" s="140"/>
      <c r="BS29" s="140"/>
      <c r="BT29" s="140"/>
      <c r="BU29" s="140"/>
      <c r="BV29" s="140"/>
      <c r="BW29" s="140"/>
      <c r="BX29" s="140"/>
    </row>
    <row r="30" spans="1:76" s="141" customFormat="1" ht="69" hidden="1" customHeight="1" x14ac:dyDescent="0.25">
      <c r="A30" s="299"/>
      <c r="B30" s="298"/>
      <c r="C30" s="276"/>
      <c r="D30" s="276"/>
      <c r="E30" s="283"/>
      <c r="F30" s="306"/>
      <c r="G30" s="306"/>
      <c r="H30" s="307"/>
      <c r="I30" s="269"/>
      <c r="J30" s="269"/>
      <c r="K30" s="269"/>
      <c r="L30" s="269"/>
      <c r="M30" s="283"/>
      <c r="N30" s="276"/>
      <c r="O30" s="271"/>
      <c r="P30" s="272"/>
      <c r="Q30" s="281"/>
      <c r="R30" s="282"/>
      <c r="S30" s="281">
        <f ca="1">IF(NOT(ISERROR(MATCH(R30,_xlfn.ANCHORARRAY(H41),0))),Q43&amp;"Por favor no seleccionar los criterios de impacto",R30)</f>
        <v>0</v>
      </c>
      <c r="T30" s="272"/>
      <c r="U30" s="281"/>
      <c r="V30" s="280"/>
      <c r="W30" s="169">
        <v>6</v>
      </c>
      <c r="X30" s="108"/>
      <c r="Y30" s="165" t="str">
        <f t="shared" si="12"/>
        <v/>
      </c>
      <c r="Z30" s="109"/>
      <c r="AA30" s="109"/>
      <c r="AB30" s="166" t="str">
        <f t="shared" si="18"/>
        <v/>
      </c>
      <c r="AC30" s="109"/>
      <c r="AD30" s="109"/>
      <c r="AE30" s="109"/>
      <c r="AF30" s="208" t="str">
        <f t="shared" si="25"/>
        <v/>
      </c>
      <c r="AG30" s="167" t="str">
        <f t="shared" si="13"/>
        <v/>
      </c>
      <c r="AH30" s="166" t="str">
        <f t="shared" si="14"/>
        <v/>
      </c>
      <c r="AI30" s="167" t="str">
        <f t="shared" si="15"/>
        <v/>
      </c>
      <c r="AJ30" s="166" t="str">
        <f t="shared" si="26"/>
        <v/>
      </c>
      <c r="AK30" s="168" t="str">
        <f t="shared" si="17"/>
        <v/>
      </c>
      <c r="AL30" s="212"/>
      <c r="AM30" s="213"/>
      <c r="AN30" s="169"/>
      <c r="AO30" s="110"/>
      <c r="AP30" s="110"/>
      <c r="AQ30" s="211"/>
      <c r="AR30" s="169"/>
      <c r="AS30" s="140"/>
      <c r="AT30" s="140"/>
      <c r="AU30" s="140"/>
      <c r="AV30" s="140"/>
      <c r="AW30" s="140"/>
      <c r="AX30" s="140"/>
      <c r="AY30" s="140"/>
      <c r="AZ30" s="140"/>
      <c r="BA30" s="140"/>
      <c r="BB30" s="140"/>
      <c r="BC30" s="140"/>
      <c r="BD30" s="140"/>
      <c r="BE30" s="140"/>
      <c r="BF30" s="140"/>
      <c r="BG30" s="140"/>
      <c r="BH30" s="140"/>
      <c r="BI30" s="140"/>
      <c r="BJ30" s="140"/>
      <c r="BK30" s="140"/>
      <c r="BL30" s="140"/>
      <c r="BM30" s="140"/>
      <c r="BN30" s="140"/>
      <c r="BO30" s="140"/>
      <c r="BP30" s="140"/>
      <c r="BQ30" s="140"/>
      <c r="BR30" s="140"/>
      <c r="BS30" s="140"/>
      <c r="BT30" s="140"/>
      <c r="BU30" s="140"/>
      <c r="BV30" s="140"/>
      <c r="BW30" s="140"/>
      <c r="BX30" s="140"/>
    </row>
    <row r="31" spans="1:76" s="141" customFormat="1" ht="85.5" customHeight="1" x14ac:dyDescent="0.25">
      <c r="A31" s="299">
        <v>4</v>
      </c>
      <c r="B31" s="296" t="s">
        <v>496</v>
      </c>
      <c r="C31" s="274" t="s">
        <v>274</v>
      </c>
      <c r="D31" s="274" t="s">
        <v>488</v>
      </c>
      <c r="E31" s="283" t="s">
        <v>248</v>
      </c>
      <c r="F31" s="306" t="s">
        <v>497</v>
      </c>
      <c r="G31" s="306" t="s">
        <v>498</v>
      </c>
      <c r="H31" s="307" t="s">
        <v>499</v>
      </c>
      <c r="I31" s="267"/>
      <c r="J31" s="267"/>
      <c r="K31" s="267"/>
      <c r="L31" s="267"/>
      <c r="M31" s="283" t="s">
        <v>247</v>
      </c>
      <c r="N31" s="274"/>
      <c r="O31" s="271">
        <v>12</v>
      </c>
      <c r="P31" s="272" t="str">
        <f>IF(O31&lt;=0,"",IF(O31&lt;=2,"Muy Baja",IF(O31&lt;=24,"Baja",IF(O31&lt;=500,"Media",IF(O31&lt;=5000,"Alta","Muy Alta")))))</f>
        <v>Baja</v>
      </c>
      <c r="Q31" s="281">
        <f>IF(P31="","",IF(P31="Muy Baja",0.2,IF(P31="Baja",0.4,IF(P31="Media",0.6,IF(P31="Alta",0.8,IF(P31="Muy Alta",1,))))))</f>
        <v>0.4</v>
      </c>
      <c r="R31" s="282" t="s">
        <v>198</v>
      </c>
      <c r="S31" s="281" t="str">
        <f>IF(NOT(ISERROR(MATCH(R31,'Tabla Impacto'!$B$221:$B$223,0))),'Tabla Impacto'!$F$223&amp;"Por favor no seleccionar los criterios de impacto(Afectación Económica o presupuestal y Pérdida Reputacional)",R31)</f>
        <v>El riesgo afecta la imagen de la entidad con algunos usuarios de relevancia frente al logro de los objetivos</v>
      </c>
      <c r="T31" s="272" t="str">
        <f>+IF(OR(S31='[1]Tabla Impacto'!$C$11,S31='[1]Tabla Impacto'!$D$11),"Leve",IF(OR(S31='[1]Tabla Impacto'!$C$12,S31='[1]Tabla Impacto'!$D$12),"Menor",IF(OR(S31='[1]Tabla Impacto'!$C$13,S31='[1]Tabla Impacto'!$D$13),"Moderado",IF(OR(S31='[1]Tabla Impacto'!$C$14,S31='[1]Tabla Impacto'!$D$14),"Mayor",IF(OR(S31='[1]Tabla Impacto'!$C$15,S31='[1]Tabla Impacto'!$D$15),"Catastrófico","")))))</f>
        <v>Moderado</v>
      </c>
      <c r="U31" s="281">
        <f t="shared" ref="U31" si="27">IF(T31="","",IF(T31="Leve",0.2,IF(T31="Menor",0.4,IF(T31="Moderado",0.6,IF(T31="Mayor",0.8,IF(T31="Catastrófico",1,))))))</f>
        <v>0.6</v>
      </c>
      <c r="V31" s="280" t="str">
        <f t="shared" ref="V31" si="28">IF(OR(AND(P31="Muy Baja",T31="Leve"),AND(P31="Muy Baja",T31="Menor"),AND(P31="Baja",T31="Leve")),"Bajo",IF(OR(AND(P31="Muy baja",T31="Moderado"),AND(P31="Baja",T31="Menor"),AND(P31="Baja",T31="Moderado"),AND(P31="Media",T31="Leve"),AND(P31="Media",T31="Menor"),AND(P31="Media",T31="Moderado"),AND(P31="Alta",T31="Leve"),AND(P31="Alta",T31="Menor")),"Moderado",IF(OR(AND(P31="Muy Baja",T31="Mayor"),AND(P31="Baja",T31="Mayor"),AND(P31="Media",T31="Mayor"),AND(P31="Alta",T31="Moderado"),AND(P31="Alta",T31="Mayor"),AND(P31="Muy Alta",T31="Leve"),AND(P31="Muy Alta",T31="Menor"),AND(P31="Muy Alta",T31="Moderado"),AND(P31="Muy Alta",T31="Mayor")),"Alto",IF(OR(AND(P31="Muy Baja",T31="Catastrófico"),AND(P31="Baja",T31="Catastrófico"),AND(P31="Media",T31="Catastrófico"),AND(P31="Alta",T31="Catastrófico"),AND(P31="Muy Alta",T31="Catastrófico")),"Extremo",""))))</f>
        <v>Moderado</v>
      </c>
      <c r="W31" s="169">
        <v>1</v>
      </c>
      <c r="X31" s="225" t="s">
        <v>500</v>
      </c>
      <c r="Y31" s="165" t="str">
        <f t="shared" si="12"/>
        <v>Probabilidad</v>
      </c>
      <c r="Z31" s="109" t="s">
        <v>218</v>
      </c>
      <c r="AA31" s="109" t="s">
        <v>224</v>
      </c>
      <c r="AB31" s="166" t="str">
        <f t="shared" si="18"/>
        <v>30%</v>
      </c>
      <c r="AC31" s="109" t="s">
        <v>227</v>
      </c>
      <c r="AD31" s="109" t="s">
        <v>232</v>
      </c>
      <c r="AE31" s="109" t="s">
        <v>236</v>
      </c>
      <c r="AF31" s="208">
        <f>IFERROR(IF(Y31="Probabilidad",(Q31-(+Q31*AB31)),IF(Y31="Impacto",Q31,"")),"")</f>
        <v>0.28000000000000003</v>
      </c>
      <c r="AG31" s="167" t="str">
        <f t="shared" si="13"/>
        <v>Baja</v>
      </c>
      <c r="AH31" s="166">
        <f t="shared" si="14"/>
        <v>0.28000000000000003</v>
      </c>
      <c r="AI31" s="167" t="str">
        <f t="shared" si="15"/>
        <v>Moderado</v>
      </c>
      <c r="AJ31" s="166">
        <f t="shared" ref="AJ31" si="29">IFERROR(IF(Y31="Impacto",(U31-(+U31*AB31)),IF(Y31="Probabilidad",U31,"")),"")</f>
        <v>0.6</v>
      </c>
      <c r="AK31" s="168" t="str">
        <f t="shared" si="17"/>
        <v>Moderado</v>
      </c>
      <c r="AL31" s="212" t="s">
        <v>263</v>
      </c>
      <c r="AM31" s="213"/>
      <c r="AN31" s="169"/>
      <c r="AO31" s="110"/>
      <c r="AP31" s="110"/>
      <c r="AQ31" s="211"/>
      <c r="AR31" s="169"/>
      <c r="AS31" s="140"/>
      <c r="AT31" s="140"/>
      <c r="AU31" s="140"/>
      <c r="AV31" s="140"/>
      <c r="AW31" s="140"/>
      <c r="AX31" s="140"/>
      <c r="AY31" s="140"/>
      <c r="AZ31" s="140"/>
      <c r="BA31" s="140"/>
      <c r="BB31" s="140"/>
      <c r="BC31" s="140"/>
      <c r="BD31" s="140"/>
      <c r="BE31" s="140"/>
      <c r="BF31" s="140"/>
      <c r="BG31" s="140"/>
      <c r="BH31" s="140"/>
      <c r="BI31" s="140"/>
      <c r="BJ31" s="140"/>
      <c r="BK31" s="140"/>
      <c r="BL31" s="140"/>
      <c r="BM31" s="140"/>
      <c r="BN31" s="140"/>
      <c r="BO31" s="140"/>
      <c r="BP31" s="140"/>
      <c r="BQ31" s="140"/>
      <c r="BR31" s="140"/>
      <c r="BS31" s="140"/>
      <c r="BT31" s="140"/>
      <c r="BU31" s="140"/>
      <c r="BV31" s="140"/>
      <c r="BW31" s="140"/>
      <c r="BX31" s="140"/>
    </row>
    <row r="32" spans="1:76" s="141" customFormat="1" ht="92.25" customHeight="1" x14ac:dyDescent="0.25">
      <c r="A32" s="299"/>
      <c r="B32" s="297"/>
      <c r="C32" s="275"/>
      <c r="D32" s="275"/>
      <c r="E32" s="283"/>
      <c r="F32" s="306"/>
      <c r="G32" s="306"/>
      <c r="H32" s="307"/>
      <c r="I32" s="268"/>
      <c r="J32" s="268"/>
      <c r="K32" s="268"/>
      <c r="L32" s="268"/>
      <c r="M32" s="283"/>
      <c r="N32" s="275"/>
      <c r="O32" s="271"/>
      <c r="P32" s="272"/>
      <c r="Q32" s="281"/>
      <c r="R32" s="282"/>
      <c r="S32" s="281">
        <f ca="1">IF(NOT(ISERROR(MATCH(R32,_xlfn.ANCHORARRAY(H43),0))),Q45&amp;"Por favor no seleccionar los criterios de impacto",R32)</f>
        <v>0</v>
      </c>
      <c r="T32" s="272"/>
      <c r="U32" s="281"/>
      <c r="V32" s="280"/>
      <c r="W32" s="169">
        <v>2</v>
      </c>
      <c r="X32" s="225" t="s">
        <v>501</v>
      </c>
      <c r="Y32" s="165" t="str">
        <f t="shared" si="12"/>
        <v>Probabilidad</v>
      </c>
      <c r="Z32" s="109" t="s">
        <v>218</v>
      </c>
      <c r="AA32" s="109" t="s">
        <v>224</v>
      </c>
      <c r="AB32" s="166" t="str">
        <f t="shared" si="18"/>
        <v>30%</v>
      </c>
      <c r="AC32" s="109" t="s">
        <v>227</v>
      </c>
      <c r="AD32" s="109" t="s">
        <v>232</v>
      </c>
      <c r="AE32" s="109" t="s">
        <v>236</v>
      </c>
      <c r="AF32" s="208">
        <f>IFERROR(IF(AND(Y31="Probabilidad",Y32="Probabilidad"),(AH31-(+AH31*AB32)),IF(Y32="Probabilidad",(Q31-(+Q31*AB32)),IF(Y32="Impacto",AH31,""))),"")</f>
        <v>0.19600000000000001</v>
      </c>
      <c r="AG32" s="167" t="str">
        <f t="shared" si="13"/>
        <v>Muy Baja</v>
      </c>
      <c r="AH32" s="166">
        <f t="shared" si="14"/>
        <v>0.19600000000000001</v>
      </c>
      <c r="AI32" s="167" t="str">
        <f t="shared" si="15"/>
        <v>Moderado</v>
      </c>
      <c r="AJ32" s="166">
        <f t="shared" ref="AJ32" si="30">IFERROR(IF(AND(Y31="Impacto",Y32="Impacto"),(AJ31-(+AJ31*AB32)),IF(Y32="Impacto",(U31-(+U31*AB32)),IF(Y32="Probabilidad",AJ31,""))),"")</f>
        <v>0.6</v>
      </c>
      <c r="AK32" s="168" t="str">
        <f t="shared" si="17"/>
        <v>Moderado</v>
      </c>
      <c r="AL32" s="212" t="s">
        <v>263</v>
      </c>
      <c r="AM32" s="213"/>
      <c r="AN32" s="169"/>
      <c r="AO32" s="110"/>
      <c r="AP32" s="110"/>
      <c r="AQ32" s="211"/>
      <c r="AR32" s="169"/>
      <c r="AS32" s="140"/>
      <c r="AT32" s="140"/>
      <c r="AU32" s="140"/>
      <c r="AV32" s="140"/>
      <c r="AW32" s="140"/>
      <c r="AX32" s="140"/>
      <c r="AY32" s="140"/>
      <c r="AZ32" s="140"/>
      <c r="BA32" s="140"/>
      <c r="BB32" s="140"/>
      <c r="BC32" s="140"/>
      <c r="BD32" s="140"/>
      <c r="BE32" s="140"/>
      <c r="BF32" s="140"/>
      <c r="BG32" s="140"/>
      <c r="BH32" s="140"/>
      <c r="BI32" s="140"/>
      <c r="BJ32" s="140"/>
      <c r="BK32" s="140"/>
      <c r="BL32" s="140"/>
      <c r="BM32" s="140"/>
      <c r="BN32" s="140"/>
      <c r="BO32" s="140"/>
      <c r="BP32" s="140"/>
      <c r="BQ32" s="140"/>
      <c r="BR32" s="140"/>
      <c r="BS32" s="140"/>
      <c r="BT32" s="140"/>
      <c r="BU32" s="140"/>
      <c r="BV32" s="140"/>
      <c r="BW32" s="140"/>
      <c r="BX32" s="140"/>
    </row>
    <row r="33" spans="1:76" s="141" customFormat="1" ht="69" hidden="1" customHeight="1" x14ac:dyDescent="0.25">
      <c r="A33" s="299"/>
      <c r="B33" s="297"/>
      <c r="C33" s="275"/>
      <c r="D33" s="275"/>
      <c r="E33" s="283"/>
      <c r="F33" s="306"/>
      <c r="G33" s="306"/>
      <c r="H33" s="307"/>
      <c r="I33" s="268"/>
      <c r="J33" s="268"/>
      <c r="K33" s="268"/>
      <c r="L33" s="268"/>
      <c r="M33" s="283"/>
      <c r="N33" s="275"/>
      <c r="O33" s="271"/>
      <c r="P33" s="272"/>
      <c r="Q33" s="281"/>
      <c r="R33" s="282"/>
      <c r="S33" s="281">
        <f ca="1">IF(NOT(ISERROR(MATCH(R33,_xlfn.ANCHORARRAY(H44),0))),Q46&amp;"Por favor no seleccionar los criterios de impacto",R33)</f>
        <v>0</v>
      </c>
      <c r="T33" s="272"/>
      <c r="U33" s="281"/>
      <c r="V33" s="280"/>
      <c r="W33" s="169">
        <v>3</v>
      </c>
      <c r="X33" s="108"/>
      <c r="Y33" s="165" t="str">
        <f t="shared" si="12"/>
        <v/>
      </c>
      <c r="Z33" s="109"/>
      <c r="AA33" s="109"/>
      <c r="AB33" s="166" t="str">
        <f t="shared" si="18"/>
        <v/>
      </c>
      <c r="AC33" s="109"/>
      <c r="AD33" s="109"/>
      <c r="AE33" s="109"/>
      <c r="AF33" s="208" t="str">
        <f t="shared" ref="AF33:AF36" si="31">IFERROR(IF(AND(Y32="Probabilidad",Y33="Probabilidad"),(AH32-(+AH32*AB33)),IF(Y33="Probabilidad",(Q32-(+Q32*AB33)),IF(Y33="Impacto",AH32,""))),"")</f>
        <v/>
      </c>
      <c r="AG33" s="167" t="str">
        <f t="shared" si="13"/>
        <v/>
      </c>
      <c r="AH33" s="166" t="str">
        <f t="shared" si="14"/>
        <v/>
      </c>
      <c r="AI33" s="167" t="str">
        <f t="shared" si="15"/>
        <v/>
      </c>
      <c r="AJ33" s="166" t="str">
        <f t="shared" ref="AJ33:AJ36" si="32">IFERROR(IF(AND(Y32="Impacto",Y33="Impacto"),(AJ32-(+AJ32*AB33)),IF(AND(Y32="Probabilidad",Y33="Impacto"),(AJ31-(+AJ31*AB33)),IF(Y33="Probabilidad",AJ32,""))),"")</f>
        <v/>
      </c>
      <c r="AK33" s="168" t="str">
        <f t="shared" si="17"/>
        <v/>
      </c>
      <c r="AL33" s="212"/>
      <c r="AM33" s="213"/>
      <c r="AN33" s="169"/>
      <c r="AO33" s="110"/>
      <c r="AP33" s="110"/>
      <c r="AQ33" s="211"/>
      <c r="AR33" s="169"/>
      <c r="AS33" s="140"/>
      <c r="AT33" s="140"/>
      <c r="AU33" s="140"/>
      <c r="AV33" s="140"/>
      <c r="AW33" s="140"/>
      <c r="AX33" s="140"/>
      <c r="AY33" s="140"/>
      <c r="AZ33" s="140"/>
      <c r="BA33" s="140"/>
      <c r="BB33" s="140"/>
      <c r="BC33" s="140"/>
      <c r="BD33" s="140"/>
      <c r="BE33" s="140"/>
      <c r="BF33" s="140"/>
      <c r="BG33" s="140"/>
      <c r="BH33" s="140"/>
      <c r="BI33" s="140"/>
      <c r="BJ33" s="140"/>
      <c r="BK33" s="140"/>
      <c r="BL33" s="140"/>
      <c r="BM33" s="140"/>
      <c r="BN33" s="140"/>
      <c r="BO33" s="140"/>
      <c r="BP33" s="140"/>
      <c r="BQ33" s="140"/>
      <c r="BR33" s="140"/>
      <c r="BS33" s="140"/>
      <c r="BT33" s="140"/>
      <c r="BU33" s="140"/>
      <c r="BV33" s="140"/>
      <c r="BW33" s="140"/>
      <c r="BX33" s="140"/>
    </row>
    <row r="34" spans="1:76" s="141" customFormat="1" ht="69" hidden="1" customHeight="1" x14ac:dyDescent="0.25">
      <c r="A34" s="299"/>
      <c r="B34" s="297"/>
      <c r="C34" s="275"/>
      <c r="D34" s="275"/>
      <c r="E34" s="283"/>
      <c r="F34" s="306"/>
      <c r="G34" s="306"/>
      <c r="H34" s="307"/>
      <c r="I34" s="268"/>
      <c r="J34" s="268"/>
      <c r="K34" s="268"/>
      <c r="L34" s="268"/>
      <c r="M34" s="283"/>
      <c r="N34" s="275"/>
      <c r="O34" s="271"/>
      <c r="P34" s="272"/>
      <c r="Q34" s="281"/>
      <c r="R34" s="282"/>
      <c r="S34" s="281">
        <f ca="1">IF(NOT(ISERROR(MATCH(R34,_xlfn.ANCHORARRAY(H45),0))),Q47&amp;"Por favor no seleccionar los criterios de impacto",R34)</f>
        <v>0</v>
      </c>
      <c r="T34" s="272"/>
      <c r="U34" s="281"/>
      <c r="V34" s="280"/>
      <c r="W34" s="169">
        <v>4</v>
      </c>
      <c r="X34" s="108"/>
      <c r="Y34" s="165" t="str">
        <f t="shared" si="12"/>
        <v/>
      </c>
      <c r="Z34" s="109"/>
      <c r="AA34" s="109"/>
      <c r="AB34" s="166" t="str">
        <f t="shared" si="18"/>
        <v/>
      </c>
      <c r="AC34" s="109"/>
      <c r="AD34" s="109"/>
      <c r="AE34" s="109"/>
      <c r="AF34" s="208" t="str">
        <f t="shared" si="31"/>
        <v/>
      </c>
      <c r="AG34" s="167" t="str">
        <f t="shared" si="13"/>
        <v/>
      </c>
      <c r="AH34" s="166" t="str">
        <f t="shared" si="14"/>
        <v/>
      </c>
      <c r="AI34" s="167" t="str">
        <f t="shared" si="15"/>
        <v/>
      </c>
      <c r="AJ34" s="166" t="str">
        <f t="shared" si="32"/>
        <v/>
      </c>
      <c r="AK34" s="168" t="str">
        <f t="shared" si="17"/>
        <v/>
      </c>
      <c r="AL34" s="212"/>
      <c r="AM34" s="213"/>
      <c r="AN34" s="169"/>
      <c r="AO34" s="110"/>
      <c r="AP34" s="110"/>
      <c r="AQ34" s="211"/>
      <c r="AR34" s="169"/>
      <c r="AS34" s="140"/>
      <c r="AT34" s="140"/>
      <c r="AU34" s="140"/>
      <c r="AV34" s="140"/>
      <c r="AW34" s="140"/>
      <c r="AX34" s="140"/>
      <c r="AY34" s="140"/>
      <c r="AZ34" s="140"/>
      <c r="BA34" s="140"/>
      <c r="BB34" s="140"/>
      <c r="BC34" s="140"/>
      <c r="BD34" s="140"/>
      <c r="BE34" s="140"/>
      <c r="BF34" s="140"/>
      <c r="BG34" s="140"/>
      <c r="BH34" s="140"/>
      <c r="BI34" s="140"/>
      <c r="BJ34" s="140"/>
      <c r="BK34" s="140"/>
      <c r="BL34" s="140"/>
      <c r="BM34" s="140"/>
      <c r="BN34" s="140"/>
      <c r="BO34" s="140"/>
      <c r="BP34" s="140"/>
      <c r="BQ34" s="140"/>
      <c r="BR34" s="140"/>
      <c r="BS34" s="140"/>
      <c r="BT34" s="140"/>
      <c r="BU34" s="140"/>
      <c r="BV34" s="140"/>
      <c r="BW34" s="140"/>
      <c r="BX34" s="140"/>
    </row>
    <row r="35" spans="1:76" s="141" customFormat="1" ht="69" hidden="1" customHeight="1" x14ac:dyDescent="0.25">
      <c r="A35" s="299"/>
      <c r="B35" s="297"/>
      <c r="C35" s="275"/>
      <c r="D35" s="275"/>
      <c r="E35" s="283"/>
      <c r="F35" s="306"/>
      <c r="G35" s="306"/>
      <c r="H35" s="307"/>
      <c r="I35" s="268"/>
      <c r="J35" s="268"/>
      <c r="K35" s="268"/>
      <c r="L35" s="268"/>
      <c r="M35" s="283"/>
      <c r="N35" s="275"/>
      <c r="O35" s="271"/>
      <c r="P35" s="272"/>
      <c r="Q35" s="281"/>
      <c r="R35" s="282"/>
      <c r="S35" s="281">
        <f ca="1">IF(NOT(ISERROR(MATCH(R35,_xlfn.ANCHORARRAY(H46),0))),Q48&amp;"Por favor no seleccionar los criterios de impacto",R35)</f>
        <v>0</v>
      </c>
      <c r="T35" s="272"/>
      <c r="U35" s="281"/>
      <c r="V35" s="280"/>
      <c r="W35" s="169">
        <v>5</v>
      </c>
      <c r="X35" s="108"/>
      <c r="Y35" s="165" t="str">
        <f t="shared" si="12"/>
        <v/>
      </c>
      <c r="Z35" s="109"/>
      <c r="AA35" s="109"/>
      <c r="AB35" s="166" t="str">
        <f t="shared" si="18"/>
        <v/>
      </c>
      <c r="AC35" s="109"/>
      <c r="AD35" s="109"/>
      <c r="AE35" s="109"/>
      <c r="AF35" s="208" t="str">
        <f t="shared" si="31"/>
        <v/>
      </c>
      <c r="AG35" s="167" t="str">
        <f t="shared" si="13"/>
        <v/>
      </c>
      <c r="AH35" s="166" t="str">
        <f t="shared" si="14"/>
        <v/>
      </c>
      <c r="AI35" s="167" t="str">
        <f t="shared" si="15"/>
        <v/>
      </c>
      <c r="AJ35" s="166" t="str">
        <f t="shared" si="32"/>
        <v/>
      </c>
      <c r="AK35" s="168" t="str">
        <f t="shared" si="17"/>
        <v/>
      </c>
      <c r="AL35" s="212"/>
      <c r="AM35" s="213"/>
      <c r="AN35" s="169"/>
      <c r="AO35" s="110"/>
      <c r="AP35" s="110"/>
      <c r="AQ35" s="211"/>
      <c r="AR35" s="169"/>
      <c r="AS35" s="140"/>
      <c r="AT35" s="140"/>
      <c r="AU35" s="140"/>
      <c r="AV35" s="140"/>
      <c r="AW35" s="140"/>
      <c r="AX35" s="140"/>
      <c r="AY35" s="140"/>
      <c r="AZ35" s="140"/>
      <c r="BA35" s="140"/>
      <c r="BB35" s="140"/>
      <c r="BC35" s="140"/>
      <c r="BD35" s="140"/>
      <c r="BE35" s="140"/>
      <c r="BF35" s="140"/>
      <c r="BG35" s="140"/>
      <c r="BH35" s="140"/>
      <c r="BI35" s="140"/>
      <c r="BJ35" s="140"/>
      <c r="BK35" s="140"/>
      <c r="BL35" s="140"/>
      <c r="BM35" s="140"/>
      <c r="BN35" s="140"/>
      <c r="BO35" s="140"/>
      <c r="BP35" s="140"/>
      <c r="BQ35" s="140"/>
      <c r="BR35" s="140"/>
      <c r="BS35" s="140"/>
      <c r="BT35" s="140"/>
      <c r="BU35" s="140"/>
      <c r="BV35" s="140"/>
      <c r="BW35" s="140"/>
      <c r="BX35" s="140"/>
    </row>
    <row r="36" spans="1:76" s="141" customFormat="1" ht="69" hidden="1" customHeight="1" x14ac:dyDescent="0.25">
      <c r="A36" s="299"/>
      <c r="B36" s="298"/>
      <c r="C36" s="276"/>
      <c r="D36" s="276"/>
      <c r="E36" s="283"/>
      <c r="F36" s="306"/>
      <c r="G36" s="306"/>
      <c r="H36" s="307"/>
      <c r="I36" s="269"/>
      <c r="J36" s="269"/>
      <c r="K36" s="269"/>
      <c r="L36" s="269"/>
      <c r="M36" s="283"/>
      <c r="N36" s="276"/>
      <c r="O36" s="271"/>
      <c r="P36" s="272"/>
      <c r="Q36" s="281"/>
      <c r="R36" s="282"/>
      <c r="S36" s="281">
        <f ca="1">IF(NOT(ISERROR(MATCH(R36,_xlfn.ANCHORARRAY(H47),0))),Q49&amp;"Por favor no seleccionar los criterios de impacto",R36)</f>
        <v>0</v>
      </c>
      <c r="T36" s="272"/>
      <c r="U36" s="281"/>
      <c r="V36" s="280"/>
      <c r="W36" s="169">
        <v>6</v>
      </c>
      <c r="X36" s="108"/>
      <c r="Y36" s="165" t="str">
        <f t="shared" si="12"/>
        <v/>
      </c>
      <c r="Z36" s="109"/>
      <c r="AA36" s="109"/>
      <c r="AB36" s="166" t="str">
        <f t="shared" si="18"/>
        <v/>
      </c>
      <c r="AC36" s="109"/>
      <c r="AD36" s="109"/>
      <c r="AE36" s="109"/>
      <c r="AF36" s="208" t="str">
        <f t="shared" si="31"/>
        <v/>
      </c>
      <c r="AG36" s="167" t="str">
        <f t="shared" si="13"/>
        <v/>
      </c>
      <c r="AH36" s="166" t="str">
        <f t="shared" si="14"/>
        <v/>
      </c>
      <c r="AI36" s="167" t="str">
        <f t="shared" si="15"/>
        <v/>
      </c>
      <c r="AJ36" s="166" t="str">
        <f t="shared" si="32"/>
        <v/>
      </c>
      <c r="AK36" s="168" t="str">
        <f t="shared" si="17"/>
        <v/>
      </c>
      <c r="AL36" s="212"/>
      <c r="AM36" s="213"/>
      <c r="AN36" s="169"/>
      <c r="AO36" s="110"/>
      <c r="AP36" s="110"/>
      <c r="AQ36" s="211"/>
      <c r="AR36" s="169"/>
      <c r="AS36" s="140"/>
      <c r="AT36" s="140"/>
      <c r="AU36" s="140"/>
      <c r="AV36" s="140"/>
      <c r="AW36" s="140"/>
      <c r="AX36" s="140"/>
      <c r="AY36" s="140"/>
      <c r="AZ36" s="140"/>
      <c r="BA36" s="140"/>
      <c r="BB36" s="140"/>
      <c r="BC36" s="140"/>
      <c r="BD36" s="140"/>
      <c r="BE36" s="140"/>
      <c r="BF36" s="140"/>
      <c r="BG36" s="140"/>
      <c r="BH36" s="140"/>
      <c r="BI36" s="140"/>
      <c r="BJ36" s="140"/>
      <c r="BK36" s="140"/>
      <c r="BL36" s="140"/>
      <c r="BM36" s="140"/>
      <c r="BN36" s="140"/>
      <c r="BO36" s="140"/>
      <c r="BP36" s="140"/>
      <c r="BQ36" s="140"/>
      <c r="BR36" s="140"/>
      <c r="BS36" s="140"/>
      <c r="BT36" s="140"/>
      <c r="BU36" s="140"/>
      <c r="BV36" s="140"/>
      <c r="BW36" s="140"/>
      <c r="BX36" s="140"/>
    </row>
    <row r="37" spans="1:76" s="141" customFormat="1" ht="120.75" customHeight="1" x14ac:dyDescent="0.25">
      <c r="A37" s="299">
        <v>5</v>
      </c>
      <c r="B37" s="296" t="s">
        <v>502</v>
      </c>
      <c r="C37" s="274" t="s">
        <v>274</v>
      </c>
      <c r="D37" s="274" t="s">
        <v>488</v>
      </c>
      <c r="E37" s="283" t="s">
        <v>246</v>
      </c>
      <c r="F37" s="306" t="s">
        <v>503</v>
      </c>
      <c r="G37" s="306" t="s">
        <v>505</v>
      </c>
      <c r="H37" s="307" t="s">
        <v>504</v>
      </c>
      <c r="I37" s="267"/>
      <c r="J37" s="267"/>
      <c r="K37" s="267"/>
      <c r="L37" s="267"/>
      <c r="M37" s="283" t="s">
        <v>247</v>
      </c>
      <c r="N37" s="274"/>
      <c r="O37" s="271">
        <v>1</v>
      </c>
      <c r="P37" s="272" t="str">
        <f>IF(O37&lt;=0,"",IF(O37&lt;=2,"Muy Baja",IF(O37&lt;=24,"Baja",IF(O37&lt;=500,"Media",IF(O37&lt;=5000,"Alta","Muy Alta")))))</f>
        <v>Muy Baja</v>
      </c>
      <c r="Q37" s="281">
        <f>IF(P37="","",IF(P37="Muy Baja",0.2,IF(P37="Baja",0.4,IF(P37="Media",0.6,IF(P37="Alta",0.8,IF(P37="Muy Alta",1,))))))</f>
        <v>0.2</v>
      </c>
      <c r="R37" s="282" t="s">
        <v>201</v>
      </c>
      <c r="S37" s="281" t="str">
        <f>IF(NOT(ISERROR(MATCH(R37,'Tabla Impacto'!$B$221:$B$223,0))),'Tabla Impacto'!$F$223&amp;"Por favor no seleccionar los criterios de impacto(Afectación Económica o presupuestal y Pérdida Reputacional)",R37)</f>
        <v>El riesgo afecta la imagen de de la entidad con efecto publicitario sostenido a nivel de sector administrativo, nivel departamental o municipal</v>
      </c>
      <c r="T37" s="272" t="str">
        <f>+IF(OR(S37='[1]Tabla Impacto'!$C$11,S37='[1]Tabla Impacto'!$D$11),"Leve",IF(OR(S37='[1]Tabla Impacto'!$C$12,S37='[1]Tabla Impacto'!$D$12),"Menor",IF(OR(S37='[1]Tabla Impacto'!$C$13,S37='[1]Tabla Impacto'!$D$13),"Moderado",IF(OR(S37='[1]Tabla Impacto'!$C$14,S37='[1]Tabla Impacto'!$D$14),"Mayor",IF(OR(S37='[1]Tabla Impacto'!$C$15,S37='[1]Tabla Impacto'!$D$15),"Catastrófico","")))))</f>
        <v>Mayor</v>
      </c>
      <c r="U37" s="281">
        <f t="shared" ref="U37" si="33">IF(T37="","",IF(T37="Leve",0.2,IF(T37="Menor",0.4,IF(T37="Moderado",0.6,IF(T37="Mayor",0.8,IF(T37="Catastrófico",1,))))))</f>
        <v>0.8</v>
      </c>
      <c r="V37" s="280" t="str">
        <f t="shared" ref="V37" si="34">IF(OR(AND(P37="Muy Baja",T37="Leve"),AND(P37="Muy Baja",T37="Menor"),AND(P37="Baja",T37="Leve")),"Bajo",IF(OR(AND(P37="Muy baja",T37="Moderado"),AND(P37="Baja",T37="Menor"),AND(P37="Baja",T37="Moderado"),AND(P37="Media",T37="Leve"),AND(P37="Media",T37="Menor"),AND(P37="Media",T37="Moderado"),AND(P37="Alta",T37="Leve"),AND(P37="Alta",T37="Menor")),"Moderado",IF(OR(AND(P37="Muy Baja",T37="Mayor"),AND(P37="Baja",T37="Mayor"),AND(P37="Media",T37="Mayor"),AND(P37="Alta",T37="Moderado"),AND(P37="Alta",T37="Mayor"),AND(P37="Muy Alta",T37="Leve"),AND(P37="Muy Alta",T37="Menor"),AND(P37="Muy Alta",T37="Moderado"),AND(P37="Muy Alta",T37="Mayor")),"Alto",IF(OR(AND(P37="Muy Baja",T37="Catastrófico"),AND(P37="Baja",T37="Catastrófico"),AND(P37="Media",T37="Catastrófico"),AND(P37="Alta",T37="Catastrófico"),AND(P37="Muy Alta",T37="Catastrófico")),"Extremo",""))))</f>
        <v>Alto</v>
      </c>
      <c r="W37" s="169">
        <v>1</v>
      </c>
      <c r="X37" s="216" t="s">
        <v>506</v>
      </c>
      <c r="Y37" s="165" t="str">
        <f t="shared" si="12"/>
        <v>Probabilidad</v>
      </c>
      <c r="Z37" s="109" t="s">
        <v>216</v>
      </c>
      <c r="AA37" s="109" t="s">
        <v>224</v>
      </c>
      <c r="AB37" s="166" t="str">
        <f t="shared" si="18"/>
        <v>40%</v>
      </c>
      <c r="AC37" s="109" t="s">
        <v>230</v>
      </c>
      <c r="AD37" s="109" t="s">
        <v>232</v>
      </c>
      <c r="AE37" s="109" t="s">
        <v>236</v>
      </c>
      <c r="AF37" s="208">
        <f>IFERROR(IF(Y37="Probabilidad",(Q37-(+Q37*AB37)),IF(Y37="Impacto",Q37,"")),"")</f>
        <v>0.12</v>
      </c>
      <c r="AG37" s="167" t="str">
        <f t="shared" si="13"/>
        <v>Muy Baja</v>
      </c>
      <c r="AH37" s="166">
        <f t="shared" si="14"/>
        <v>0.12</v>
      </c>
      <c r="AI37" s="167" t="str">
        <f t="shared" si="15"/>
        <v>Mayor</v>
      </c>
      <c r="AJ37" s="166">
        <f t="shared" ref="AJ37" si="35">IFERROR(IF(Y37="Impacto",(U37-(+U37*AB37)),IF(Y37="Probabilidad",U37,"")),"")</f>
        <v>0.8</v>
      </c>
      <c r="AK37" s="168" t="str">
        <f t="shared" si="17"/>
        <v>Alto</v>
      </c>
      <c r="AL37" s="212" t="s">
        <v>270</v>
      </c>
      <c r="AM37" s="213" t="s">
        <v>509</v>
      </c>
      <c r="AN37" s="214" t="s">
        <v>510</v>
      </c>
      <c r="AO37" s="110" t="s">
        <v>511</v>
      </c>
      <c r="AP37" s="217" t="s">
        <v>512</v>
      </c>
      <c r="AQ37" s="214" t="s">
        <v>513</v>
      </c>
      <c r="AR37" s="215" t="s">
        <v>267</v>
      </c>
      <c r="AS37" s="140"/>
      <c r="AT37" s="140"/>
      <c r="AU37" s="140"/>
      <c r="AV37" s="140"/>
      <c r="AW37" s="140"/>
      <c r="AX37" s="140"/>
      <c r="AY37" s="140"/>
      <c r="AZ37" s="140"/>
      <c r="BA37" s="140"/>
      <c r="BB37" s="140"/>
      <c r="BC37" s="140"/>
      <c r="BD37" s="140"/>
      <c r="BE37" s="140"/>
      <c r="BF37" s="140"/>
      <c r="BG37" s="140"/>
      <c r="BH37" s="140"/>
      <c r="BI37" s="140"/>
      <c r="BJ37" s="140"/>
      <c r="BK37" s="140"/>
      <c r="BL37" s="140"/>
      <c r="BM37" s="140"/>
      <c r="BN37" s="140"/>
      <c r="BO37" s="140"/>
      <c r="BP37" s="140"/>
      <c r="BQ37" s="140"/>
      <c r="BR37" s="140"/>
      <c r="BS37" s="140"/>
      <c r="BT37" s="140"/>
      <c r="BU37" s="140"/>
      <c r="BV37" s="140"/>
      <c r="BW37" s="140"/>
      <c r="BX37" s="140"/>
    </row>
    <row r="38" spans="1:76" s="141" customFormat="1" ht="111" customHeight="1" x14ac:dyDescent="0.25">
      <c r="A38" s="299"/>
      <c r="B38" s="297"/>
      <c r="C38" s="275"/>
      <c r="D38" s="275"/>
      <c r="E38" s="283"/>
      <c r="F38" s="306"/>
      <c r="G38" s="306"/>
      <c r="H38" s="307"/>
      <c r="I38" s="268"/>
      <c r="J38" s="268"/>
      <c r="K38" s="268"/>
      <c r="L38" s="268"/>
      <c r="M38" s="283"/>
      <c r="N38" s="275"/>
      <c r="O38" s="271"/>
      <c r="P38" s="272"/>
      <c r="Q38" s="281"/>
      <c r="R38" s="282"/>
      <c r="S38" s="281">
        <f ca="1">IF(NOT(ISERROR(MATCH(R38,_xlfn.ANCHORARRAY(H49),0))),Q51&amp;"Por favor no seleccionar los criterios de impacto",R38)</f>
        <v>0</v>
      </c>
      <c r="T38" s="272"/>
      <c r="U38" s="281"/>
      <c r="V38" s="280"/>
      <c r="W38" s="169">
        <v>2</v>
      </c>
      <c r="X38" s="216" t="s">
        <v>507</v>
      </c>
      <c r="Y38" s="165" t="str">
        <f t="shared" ref="Y38:Y84" si="36">IF(OR(Z38="Preventivo",Z38="Detectivo"),"Probabilidad",IF(Z38="Correctivo","Impacto",""))</f>
        <v>Probabilidad</v>
      </c>
      <c r="Z38" s="109" t="s">
        <v>216</v>
      </c>
      <c r="AA38" s="109" t="s">
        <v>224</v>
      </c>
      <c r="AB38" s="166" t="str">
        <f t="shared" si="18"/>
        <v>40%</v>
      </c>
      <c r="AC38" s="109" t="s">
        <v>230</v>
      </c>
      <c r="AD38" s="109" t="s">
        <v>232</v>
      </c>
      <c r="AE38" s="109" t="s">
        <v>236</v>
      </c>
      <c r="AF38" s="208">
        <f>IFERROR(IF(AND(Y37="Probabilidad",Y38="Probabilidad"),(AH37-(+AH37*AB38)),IF(Y38="Probabilidad",(Q37-(+Q37*AB38)),IF(Y38="Impacto",AH37,""))),"")</f>
        <v>7.1999999999999995E-2</v>
      </c>
      <c r="AG38" s="167" t="str">
        <f t="shared" ref="AG38:AG84" si="37">IFERROR(IF(AF38="","",IF(AF38&lt;=0.2,"Muy Baja",IF(AF38&lt;=0.4,"Baja",IF(AF38&lt;=0.6,"Media",IF(AF38&lt;=0.8,"Alta","Muy Alta"))))),"")</f>
        <v>Muy Baja</v>
      </c>
      <c r="AH38" s="166">
        <f t="shared" ref="AH38:AH84" si="38">+AF38</f>
        <v>7.1999999999999995E-2</v>
      </c>
      <c r="AI38" s="167" t="str">
        <f t="shared" ref="AI38:AI84" si="39">IFERROR(IF(AJ38="","",IF(AJ38&lt;=0.2,"Leve",IF(AJ38&lt;=0.4,"Menor",IF(AJ38&lt;=0.6,"Moderado",IF(AJ38&lt;=0.8,"Mayor","Catastrófico"))))),"")</f>
        <v>Mayor</v>
      </c>
      <c r="AJ38" s="166">
        <f t="shared" ref="AJ38" si="40">IFERROR(IF(AND(Y37="Impacto",Y38="Impacto"),(AJ37-(+AJ37*AB38)),IF(Y38="Impacto",(U37-(+U37*AB38)),IF(Y38="Probabilidad",AJ37,""))),"")</f>
        <v>0.8</v>
      </c>
      <c r="AK38" s="168" t="str">
        <f t="shared" ref="AK38:AK84" si="41">IFERROR(IF(OR(AND(AG38="Muy Baja",AI38="Leve"),AND(AG38="Muy Baja",AI38="Menor"),AND(AG38="Baja",AI38="Leve")),"Bajo",IF(OR(AND(AG38="Muy baja",AI38="Moderado"),AND(AG38="Baja",AI38="Menor"),AND(AG38="Baja",AI38="Moderado"),AND(AG38="Media",AI38="Leve"),AND(AG38="Media",AI38="Menor"),AND(AG38="Media",AI38="Moderado"),AND(AG38="Alta",AI38="Leve"),AND(AG38="Alta",AI38="Menor")),"Moderado",IF(OR(AND(AG38="Muy Baja",AI38="Mayor"),AND(AG38="Baja",AI38="Mayor"),AND(AG38="Media",AI38="Mayor"),AND(AG38="Alta",AI38="Moderado"),AND(AG38="Alta",AI38="Mayor"),AND(AG38="Muy Alta",AI38="Leve"),AND(AG38="Muy Alta",AI38="Menor"),AND(AG38="Muy Alta",AI38="Moderado"),AND(AG38="Muy Alta",AI38="Mayor")),"Alto",IF(OR(AND(AG38="Muy Baja",AI38="Catastrófico"),AND(AG38="Baja",AI38="Catastrófico"),AND(AG38="Media",AI38="Catastrófico"),AND(AG38="Alta",AI38="Catastrófico"),AND(AG38="Muy Alta",AI38="Catastrófico")),"Extremo","")))),"")</f>
        <v>Alto</v>
      </c>
      <c r="AL38" s="212" t="s">
        <v>270</v>
      </c>
      <c r="AM38" s="213" t="s">
        <v>509</v>
      </c>
      <c r="AN38" s="214" t="s">
        <v>510</v>
      </c>
      <c r="AO38" s="110" t="s">
        <v>511</v>
      </c>
      <c r="AP38" s="217" t="s">
        <v>512</v>
      </c>
      <c r="AQ38" s="211" t="s">
        <v>513</v>
      </c>
      <c r="AR38" s="169" t="s">
        <v>267</v>
      </c>
      <c r="AS38" s="140"/>
      <c r="AT38" s="140"/>
      <c r="AU38" s="140"/>
      <c r="AV38" s="140"/>
      <c r="AW38" s="140"/>
      <c r="AX38" s="140"/>
      <c r="AY38" s="140"/>
      <c r="AZ38" s="140"/>
      <c r="BA38" s="140"/>
      <c r="BB38" s="140"/>
      <c r="BC38" s="140"/>
      <c r="BD38" s="140"/>
      <c r="BE38" s="140"/>
      <c r="BF38" s="140"/>
      <c r="BG38" s="140"/>
      <c r="BH38" s="140"/>
      <c r="BI38" s="140"/>
      <c r="BJ38" s="140"/>
      <c r="BK38" s="140"/>
      <c r="BL38" s="140"/>
      <c r="BM38" s="140"/>
      <c r="BN38" s="140"/>
      <c r="BO38" s="140"/>
      <c r="BP38" s="140"/>
      <c r="BQ38" s="140"/>
      <c r="BR38" s="140"/>
      <c r="BS38" s="140"/>
      <c r="BT38" s="140"/>
      <c r="BU38" s="140"/>
      <c r="BV38" s="140"/>
      <c r="BW38" s="140"/>
      <c r="BX38" s="140"/>
    </row>
    <row r="39" spans="1:76" s="141" customFormat="1" ht="96" customHeight="1" x14ac:dyDescent="0.25">
      <c r="A39" s="299"/>
      <c r="B39" s="297"/>
      <c r="C39" s="275"/>
      <c r="D39" s="275"/>
      <c r="E39" s="283"/>
      <c r="F39" s="306"/>
      <c r="G39" s="306"/>
      <c r="H39" s="307"/>
      <c r="I39" s="268"/>
      <c r="J39" s="268"/>
      <c r="K39" s="268"/>
      <c r="L39" s="268"/>
      <c r="M39" s="283"/>
      <c r="N39" s="275"/>
      <c r="O39" s="271"/>
      <c r="P39" s="272"/>
      <c r="Q39" s="281"/>
      <c r="R39" s="282"/>
      <c r="S39" s="281">
        <f ca="1">IF(NOT(ISERROR(MATCH(R39,_xlfn.ANCHORARRAY(H50),0))),Q52&amp;"Por favor no seleccionar los criterios de impacto",R39)</f>
        <v>0</v>
      </c>
      <c r="T39" s="272"/>
      <c r="U39" s="281"/>
      <c r="V39" s="280"/>
      <c r="W39" s="169">
        <v>3</v>
      </c>
      <c r="X39" s="216" t="s">
        <v>508</v>
      </c>
      <c r="Y39" s="165" t="str">
        <f t="shared" si="36"/>
        <v>Probabilidad</v>
      </c>
      <c r="Z39" s="109" t="s">
        <v>216</v>
      </c>
      <c r="AA39" s="109" t="s">
        <v>224</v>
      </c>
      <c r="AB39" s="166" t="str">
        <f t="shared" ref="AB39:AB84" si="42">IF(AND(Z39="Preventivo",AA39="Automático"),"50%",IF(AND(Z39="Preventivo",AA39="Manual"),"40%",IF(AND(Z39="Detectivo",AA39="Automático"),"40%",IF(AND(Z39="Detectivo",AA39="Manual"),"30%",IF(AND(Z39="Correctivo",AA39="Automático"),"35%",IF(AND(Z39="Correctivo",AA39="Manual"),"25%",""))))))</f>
        <v>40%</v>
      </c>
      <c r="AC39" s="109" t="s">
        <v>230</v>
      </c>
      <c r="AD39" s="109" t="s">
        <v>232</v>
      </c>
      <c r="AE39" s="109" t="s">
        <v>236</v>
      </c>
      <c r="AF39" s="208">
        <f t="shared" ref="AF39:AF42" si="43">IFERROR(IF(AND(Y38="Probabilidad",Y39="Probabilidad"),(AH38-(+AH38*AB39)),IF(Y39="Probabilidad",(Q38-(+Q38*AB39)),IF(Y39="Impacto",AH38,""))),"")</f>
        <v>4.3199999999999995E-2</v>
      </c>
      <c r="AG39" s="167" t="str">
        <f t="shared" si="37"/>
        <v>Muy Baja</v>
      </c>
      <c r="AH39" s="166">
        <f t="shared" si="38"/>
        <v>4.3199999999999995E-2</v>
      </c>
      <c r="AI39" s="167" t="str">
        <f t="shared" si="39"/>
        <v>Mayor</v>
      </c>
      <c r="AJ39" s="166">
        <f t="shared" ref="AJ39:AJ42" si="44">IFERROR(IF(AND(Y38="Impacto",Y39="Impacto"),(AJ38-(+AJ38*AB39)),IF(AND(Y38="Probabilidad",Y39="Impacto"),(AJ37-(+AJ37*AB39)),IF(Y39="Probabilidad",AJ38,""))),"")</f>
        <v>0.8</v>
      </c>
      <c r="AK39" s="168" t="str">
        <f t="shared" si="41"/>
        <v>Alto</v>
      </c>
      <c r="AL39" s="212" t="s">
        <v>270</v>
      </c>
      <c r="AM39" s="213" t="s">
        <v>509</v>
      </c>
      <c r="AN39" s="214" t="s">
        <v>510</v>
      </c>
      <c r="AO39" s="110" t="s">
        <v>511</v>
      </c>
      <c r="AP39" s="217" t="s">
        <v>512</v>
      </c>
      <c r="AQ39" s="214" t="s">
        <v>513</v>
      </c>
      <c r="AR39" s="215" t="s">
        <v>267</v>
      </c>
      <c r="AS39" s="140"/>
      <c r="AT39" s="140"/>
      <c r="AU39" s="140"/>
      <c r="AV39" s="140"/>
      <c r="AW39" s="140"/>
      <c r="AX39" s="140"/>
      <c r="AY39" s="140"/>
      <c r="AZ39" s="140"/>
      <c r="BA39" s="140"/>
      <c r="BB39" s="140"/>
      <c r="BC39" s="140"/>
      <c r="BD39" s="140"/>
      <c r="BE39" s="140"/>
      <c r="BF39" s="140"/>
      <c r="BG39" s="140"/>
      <c r="BH39" s="140"/>
      <c r="BI39" s="140"/>
      <c r="BJ39" s="140"/>
      <c r="BK39" s="140"/>
      <c r="BL39" s="140"/>
      <c r="BM39" s="140"/>
      <c r="BN39" s="140"/>
      <c r="BO39" s="140"/>
      <c r="BP39" s="140"/>
      <c r="BQ39" s="140"/>
      <c r="BR39" s="140"/>
      <c r="BS39" s="140"/>
      <c r="BT39" s="140"/>
      <c r="BU39" s="140"/>
      <c r="BV39" s="140"/>
      <c r="BW39" s="140"/>
      <c r="BX39" s="140"/>
    </row>
    <row r="40" spans="1:76" s="141" customFormat="1" ht="69" hidden="1" customHeight="1" x14ac:dyDescent="0.25">
      <c r="A40" s="299"/>
      <c r="B40" s="297"/>
      <c r="C40" s="275"/>
      <c r="D40" s="275"/>
      <c r="E40" s="283"/>
      <c r="F40" s="306"/>
      <c r="G40" s="306"/>
      <c r="H40" s="307"/>
      <c r="I40" s="268"/>
      <c r="J40" s="268"/>
      <c r="K40" s="268"/>
      <c r="L40" s="268"/>
      <c r="M40" s="283"/>
      <c r="N40" s="275"/>
      <c r="O40" s="271"/>
      <c r="P40" s="272"/>
      <c r="Q40" s="281"/>
      <c r="R40" s="282"/>
      <c r="S40" s="281">
        <f ca="1">IF(NOT(ISERROR(MATCH(R40,_xlfn.ANCHORARRAY(H51),0))),Q53&amp;"Por favor no seleccionar los criterios de impacto",R40)</f>
        <v>0</v>
      </c>
      <c r="T40" s="272"/>
      <c r="U40" s="281"/>
      <c r="V40" s="280"/>
      <c r="W40" s="169">
        <v>4</v>
      </c>
      <c r="X40" s="108"/>
      <c r="Y40" s="165" t="str">
        <f t="shared" si="36"/>
        <v/>
      </c>
      <c r="Z40" s="109"/>
      <c r="AA40" s="109"/>
      <c r="AB40" s="166" t="str">
        <f t="shared" si="42"/>
        <v/>
      </c>
      <c r="AC40" s="109"/>
      <c r="AD40" s="109"/>
      <c r="AE40" s="109"/>
      <c r="AF40" s="208" t="str">
        <f t="shared" si="43"/>
        <v/>
      </c>
      <c r="AG40" s="167" t="str">
        <f t="shared" si="37"/>
        <v/>
      </c>
      <c r="AH40" s="166" t="str">
        <f t="shared" si="38"/>
        <v/>
      </c>
      <c r="AI40" s="167" t="str">
        <f t="shared" si="39"/>
        <v/>
      </c>
      <c r="AJ40" s="166" t="str">
        <f t="shared" si="44"/>
        <v/>
      </c>
      <c r="AK40" s="168" t="str">
        <f t="shared" si="41"/>
        <v/>
      </c>
      <c r="AL40" s="212"/>
      <c r="AM40" s="213"/>
      <c r="AN40" s="169"/>
      <c r="AO40" s="110"/>
      <c r="AP40" s="110"/>
      <c r="AQ40" s="211"/>
      <c r="AR40" s="169"/>
      <c r="AS40" s="140"/>
      <c r="AT40" s="140"/>
      <c r="AU40" s="140"/>
      <c r="AV40" s="140"/>
      <c r="AW40" s="140"/>
      <c r="AX40" s="140"/>
      <c r="AY40" s="140"/>
      <c r="AZ40" s="140"/>
      <c r="BA40" s="140"/>
      <c r="BB40" s="140"/>
      <c r="BC40" s="140"/>
      <c r="BD40" s="140"/>
      <c r="BE40" s="140"/>
      <c r="BF40" s="140"/>
      <c r="BG40" s="140"/>
      <c r="BH40" s="140"/>
      <c r="BI40" s="140"/>
      <c r="BJ40" s="140"/>
      <c r="BK40" s="140"/>
      <c r="BL40" s="140"/>
      <c r="BM40" s="140"/>
      <c r="BN40" s="140"/>
      <c r="BO40" s="140"/>
      <c r="BP40" s="140"/>
      <c r="BQ40" s="140"/>
      <c r="BR40" s="140"/>
      <c r="BS40" s="140"/>
      <c r="BT40" s="140"/>
      <c r="BU40" s="140"/>
      <c r="BV40" s="140"/>
      <c r="BW40" s="140"/>
      <c r="BX40" s="140"/>
    </row>
    <row r="41" spans="1:76" s="141" customFormat="1" ht="69" hidden="1" customHeight="1" x14ac:dyDescent="0.25">
      <c r="A41" s="299"/>
      <c r="B41" s="297"/>
      <c r="C41" s="275"/>
      <c r="D41" s="275"/>
      <c r="E41" s="283"/>
      <c r="F41" s="306"/>
      <c r="G41" s="306"/>
      <c r="H41" s="307"/>
      <c r="I41" s="268"/>
      <c r="J41" s="268"/>
      <c r="K41" s="268"/>
      <c r="L41" s="268"/>
      <c r="M41" s="283"/>
      <c r="N41" s="275"/>
      <c r="O41" s="271"/>
      <c r="P41" s="272"/>
      <c r="Q41" s="281"/>
      <c r="R41" s="282"/>
      <c r="S41" s="281">
        <f ca="1">IF(NOT(ISERROR(MATCH(R41,_xlfn.ANCHORARRAY(H52),0))),Q54&amp;"Por favor no seleccionar los criterios de impacto",R41)</f>
        <v>0</v>
      </c>
      <c r="T41" s="272"/>
      <c r="U41" s="281"/>
      <c r="V41" s="280"/>
      <c r="W41" s="169">
        <v>5</v>
      </c>
      <c r="X41" s="108"/>
      <c r="Y41" s="165" t="str">
        <f t="shared" si="36"/>
        <v/>
      </c>
      <c r="Z41" s="109"/>
      <c r="AA41" s="109"/>
      <c r="AB41" s="166" t="str">
        <f t="shared" si="42"/>
        <v/>
      </c>
      <c r="AC41" s="109"/>
      <c r="AD41" s="109"/>
      <c r="AE41" s="109"/>
      <c r="AF41" s="208" t="str">
        <f t="shared" si="43"/>
        <v/>
      </c>
      <c r="AG41" s="167" t="str">
        <f t="shared" si="37"/>
        <v/>
      </c>
      <c r="AH41" s="166" t="str">
        <f t="shared" si="38"/>
        <v/>
      </c>
      <c r="AI41" s="167" t="str">
        <f t="shared" si="39"/>
        <v/>
      </c>
      <c r="AJ41" s="166" t="str">
        <f t="shared" si="44"/>
        <v/>
      </c>
      <c r="AK41" s="168" t="str">
        <f t="shared" si="41"/>
        <v/>
      </c>
      <c r="AL41" s="212"/>
      <c r="AM41" s="213"/>
      <c r="AN41" s="169"/>
      <c r="AO41" s="110"/>
      <c r="AP41" s="110"/>
      <c r="AQ41" s="211"/>
      <c r="AR41" s="169"/>
      <c r="AS41" s="140"/>
      <c r="AT41" s="140"/>
      <c r="AU41" s="140"/>
      <c r="AV41" s="140"/>
      <c r="AW41" s="140"/>
      <c r="AX41" s="140"/>
      <c r="AY41" s="140"/>
      <c r="AZ41" s="140"/>
      <c r="BA41" s="140"/>
      <c r="BB41" s="140"/>
      <c r="BC41" s="140"/>
      <c r="BD41" s="140"/>
      <c r="BE41" s="140"/>
      <c r="BF41" s="140"/>
      <c r="BG41" s="140"/>
      <c r="BH41" s="140"/>
      <c r="BI41" s="140"/>
      <c r="BJ41" s="140"/>
      <c r="BK41" s="140"/>
      <c r="BL41" s="140"/>
      <c r="BM41" s="140"/>
      <c r="BN41" s="140"/>
      <c r="BO41" s="140"/>
      <c r="BP41" s="140"/>
      <c r="BQ41" s="140"/>
      <c r="BR41" s="140"/>
      <c r="BS41" s="140"/>
      <c r="BT41" s="140"/>
      <c r="BU41" s="140"/>
      <c r="BV41" s="140"/>
      <c r="BW41" s="140"/>
      <c r="BX41" s="140"/>
    </row>
    <row r="42" spans="1:76" s="141" customFormat="1" ht="69" hidden="1" customHeight="1" x14ac:dyDescent="0.25">
      <c r="A42" s="299"/>
      <c r="B42" s="298"/>
      <c r="C42" s="276"/>
      <c r="D42" s="276"/>
      <c r="E42" s="283"/>
      <c r="F42" s="306"/>
      <c r="G42" s="306"/>
      <c r="H42" s="307"/>
      <c r="I42" s="269"/>
      <c r="J42" s="269"/>
      <c r="K42" s="269"/>
      <c r="L42" s="269"/>
      <c r="M42" s="283"/>
      <c r="N42" s="276"/>
      <c r="O42" s="271"/>
      <c r="P42" s="272"/>
      <c r="Q42" s="281"/>
      <c r="R42" s="282"/>
      <c r="S42" s="281">
        <f ca="1">IF(NOT(ISERROR(MATCH(R42,_xlfn.ANCHORARRAY(H53),0))),Q55&amp;"Por favor no seleccionar los criterios de impacto",R42)</f>
        <v>0</v>
      </c>
      <c r="T42" s="272"/>
      <c r="U42" s="281"/>
      <c r="V42" s="280"/>
      <c r="W42" s="169">
        <v>6</v>
      </c>
      <c r="X42" s="108"/>
      <c r="Y42" s="165" t="str">
        <f t="shared" si="36"/>
        <v/>
      </c>
      <c r="Z42" s="109"/>
      <c r="AA42" s="109"/>
      <c r="AB42" s="166" t="str">
        <f t="shared" si="42"/>
        <v/>
      </c>
      <c r="AC42" s="109"/>
      <c r="AD42" s="109"/>
      <c r="AE42" s="109"/>
      <c r="AF42" s="208" t="str">
        <f t="shared" si="43"/>
        <v/>
      </c>
      <c r="AG42" s="167" t="str">
        <f t="shared" si="37"/>
        <v/>
      </c>
      <c r="AH42" s="166" t="str">
        <f t="shared" si="38"/>
        <v/>
      </c>
      <c r="AI42" s="167" t="str">
        <f t="shared" si="39"/>
        <v/>
      </c>
      <c r="AJ42" s="166" t="str">
        <f t="shared" si="44"/>
        <v/>
      </c>
      <c r="AK42" s="168" t="str">
        <f t="shared" si="41"/>
        <v/>
      </c>
      <c r="AL42" s="212"/>
      <c r="AM42" s="213"/>
      <c r="AN42" s="169"/>
      <c r="AO42" s="110"/>
      <c r="AP42" s="110"/>
      <c r="AQ42" s="211"/>
      <c r="AR42" s="169"/>
      <c r="AS42" s="140"/>
      <c r="AT42" s="140"/>
      <c r="AU42" s="140"/>
      <c r="AV42" s="140"/>
      <c r="AW42" s="140"/>
      <c r="AX42" s="140"/>
      <c r="AY42" s="140"/>
      <c r="AZ42" s="140"/>
      <c r="BA42" s="140"/>
      <c r="BB42" s="140"/>
      <c r="BC42" s="140"/>
      <c r="BD42" s="140"/>
      <c r="BE42" s="140"/>
      <c r="BF42" s="140"/>
      <c r="BG42" s="140"/>
      <c r="BH42" s="140"/>
      <c r="BI42" s="140"/>
      <c r="BJ42" s="140"/>
      <c r="BK42" s="140"/>
      <c r="BL42" s="140"/>
      <c r="BM42" s="140"/>
      <c r="BN42" s="140"/>
      <c r="BO42" s="140"/>
      <c r="BP42" s="140"/>
      <c r="BQ42" s="140"/>
      <c r="BR42" s="140"/>
      <c r="BS42" s="140"/>
      <c r="BT42" s="140"/>
      <c r="BU42" s="140"/>
      <c r="BV42" s="140"/>
      <c r="BW42" s="140"/>
      <c r="BX42" s="140"/>
    </row>
    <row r="43" spans="1:76" s="141" customFormat="1" ht="101.25" customHeight="1" x14ac:dyDescent="0.25">
      <c r="A43" s="299">
        <v>6</v>
      </c>
      <c r="B43" s="296" t="s">
        <v>514</v>
      </c>
      <c r="C43" s="274" t="s">
        <v>274</v>
      </c>
      <c r="D43" s="355" t="s">
        <v>515</v>
      </c>
      <c r="E43" s="283" t="s">
        <v>248</v>
      </c>
      <c r="F43" s="306" t="s">
        <v>516</v>
      </c>
      <c r="G43" s="306" t="s">
        <v>517</v>
      </c>
      <c r="H43" s="307" t="s">
        <v>518</v>
      </c>
      <c r="I43" s="267"/>
      <c r="J43" s="267"/>
      <c r="K43" s="267"/>
      <c r="L43" s="267"/>
      <c r="M43" s="283" t="s">
        <v>247</v>
      </c>
      <c r="N43" s="274"/>
      <c r="O43" s="271">
        <v>365</v>
      </c>
      <c r="P43" s="272" t="str">
        <f>IF(O43&lt;=0,"",IF(O43&lt;=2,"Muy Baja",IF(O43&lt;=24,"Baja",IF(O43&lt;=500,"Media",IF(O43&lt;=5000,"Alta","Muy Alta")))))</f>
        <v>Media</v>
      </c>
      <c r="Q43" s="281">
        <f>IF(P43="","",IF(P43="Muy Baja",0.2,IF(P43="Baja",0.4,IF(P43="Media",0.6,IF(P43="Alta",0.8,IF(P43="Muy Alta",1,))))))</f>
        <v>0.6</v>
      </c>
      <c r="R43" s="282" t="s">
        <v>198</v>
      </c>
      <c r="S43" s="281" t="str">
        <f>IF(NOT(ISERROR(MATCH(R43,'Tabla Impacto'!$B$221:$B$223,0))),'Tabla Impacto'!$F$223&amp;"Por favor no seleccionar los criterios de impacto(Afectación Económica o presupuestal y Pérdida Reputacional)",R43)</f>
        <v>El riesgo afecta la imagen de la entidad con algunos usuarios de relevancia frente al logro de los objetivos</v>
      </c>
      <c r="T43" s="272" t="str">
        <f>+IF(OR(S43='[1]Tabla Impacto'!$C$11,S43='[1]Tabla Impacto'!$D$11),"Leve",IF(OR(S43='[1]Tabla Impacto'!$C$12,S43='[1]Tabla Impacto'!$D$12),"Menor",IF(OR(S43='[1]Tabla Impacto'!$C$13,S43='[1]Tabla Impacto'!$D$13),"Moderado",IF(OR(S43='[1]Tabla Impacto'!$C$14,S43='[1]Tabla Impacto'!$D$14),"Mayor",IF(OR(S43='[1]Tabla Impacto'!$C$15,S43='[1]Tabla Impacto'!$D$15),"Catastrófico","")))))</f>
        <v>Moderado</v>
      </c>
      <c r="U43" s="281">
        <f t="shared" ref="U43" si="45">IF(T43="","",IF(T43="Leve",0.2,IF(T43="Menor",0.4,IF(T43="Moderado",0.6,IF(T43="Mayor",0.8,IF(T43="Catastrófico",1,))))))</f>
        <v>0.6</v>
      </c>
      <c r="V43" s="280" t="str">
        <f t="shared" ref="V43" si="46">IF(OR(AND(P43="Muy Baja",T43="Leve"),AND(P43="Muy Baja",T43="Menor"),AND(P43="Baja",T43="Leve")),"Bajo",IF(OR(AND(P43="Muy baja",T43="Moderado"),AND(P43="Baja",T43="Menor"),AND(P43="Baja",T43="Moderado"),AND(P43="Media",T43="Leve"),AND(P43="Media",T43="Menor"),AND(P43="Media",T43="Moderado"),AND(P43="Alta",T43="Leve"),AND(P43="Alta",T43="Menor")),"Moderado",IF(OR(AND(P43="Muy Baja",T43="Mayor"),AND(P43="Baja",T43="Mayor"),AND(P43="Media",T43="Mayor"),AND(P43="Alta",T43="Moderado"),AND(P43="Alta",T43="Mayor"),AND(P43="Muy Alta",T43="Leve"),AND(P43="Muy Alta",T43="Menor"),AND(P43="Muy Alta",T43="Moderado"),AND(P43="Muy Alta",T43="Mayor")),"Alto",IF(OR(AND(P43="Muy Baja",T43="Catastrófico"),AND(P43="Baja",T43="Catastrófico"),AND(P43="Media",T43="Catastrófico"),AND(P43="Alta",T43="Catastrófico"),AND(P43="Muy Alta",T43="Catastrófico")),"Extremo",""))))</f>
        <v>Moderado</v>
      </c>
      <c r="W43" s="169">
        <v>1</v>
      </c>
      <c r="X43" s="225" t="s">
        <v>520</v>
      </c>
      <c r="Y43" s="165" t="str">
        <f t="shared" si="36"/>
        <v>Probabilidad</v>
      </c>
      <c r="Z43" s="109" t="s">
        <v>216</v>
      </c>
      <c r="AA43" s="109" t="s">
        <v>224</v>
      </c>
      <c r="AB43" s="166" t="str">
        <f t="shared" si="42"/>
        <v>40%</v>
      </c>
      <c r="AC43" s="109" t="s">
        <v>227</v>
      </c>
      <c r="AD43" s="109" t="s">
        <v>232</v>
      </c>
      <c r="AE43" s="109" t="s">
        <v>236</v>
      </c>
      <c r="AF43" s="208">
        <f t="shared" ref="AF43" si="47">IFERROR(IF(Y43="Probabilidad",(Q43-(+Q43*AB43)),IF(Y43="Impacto",Q43,"")),"")</f>
        <v>0.36</v>
      </c>
      <c r="AG43" s="167" t="str">
        <f t="shared" si="37"/>
        <v>Baja</v>
      </c>
      <c r="AH43" s="166">
        <f t="shared" si="38"/>
        <v>0.36</v>
      </c>
      <c r="AI43" s="167" t="str">
        <f t="shared" si="39"/>
        <v>Moderado</v>
      </c>
      <c r="AJ43" s="166">
        <f t="shared" ref="AJ43" si="48">IFERROR(IF(Y43="Impacto",(U43-(+U43*AB43)),IF(Y43="Probabilidad",U43,"")),"")</f>
        <v>0.6</v>
      </c>
      <c r="AK43" s="168" t="str">
        <f t="shared" si="41"/>
        <v>Moderado</v>
      </c>
      <c r="AL43" s="212" t="s">
        <v>263</v>
      </c>
      <c r="AM43" s="213"/>
      <c r="AN43" s="169"/>
      <c r="AO43" s="110"/>
      <c r="AP43" s="110"/>
      <c r="AQ43" s="211"/>
      <c r="AR43" s="169"/>
      <c r="AS43" s="140"/>
      <c r="AT43" s="140"/>
      <c r="AU43" s="140"/>
      <c r="AV43" s="140"/>
      <c r="AW43" s="140"/>
      <c r="AX43" s="140"/>
      <c r="AY43" s="140"/>
      <c r="AZ43" s="140"/>
      <c r="BA43" s="140"/>
      <c r="BB43" s="140"/>
      <c r="BC43" s="140"/>
      <c r="BD43" s="140"/>
      <c r="BE43" s="140"/>
      <c r="BF43" s="140"/>
      <c r="BG43" s="140"/>
      <c r="BH43" s="140"/>
      <c r="BI43" s="140"/>
      <c r="BJ43" s="140"/>
      <c r="BK43" s="140"/>
      <c r="BL43" s="140"/>
      <c r="BM43" s="140"/>
      <c r="BN43" s="140"/>
      <c r="BO43" s="140"/>
      <c r="BP43" s="140"/>
      <c r="BQ43" s="140"/>
      <c r="BR43" s="140"/>
      <c r="BS43" s="140"/>
      <c r="BT43" s="140"/>
      <c r="BU43" s="140"/>
      <c r="BV43" s="140"/>
      <c r="BW43" s="140"/>
      <c r="BX43" s="140"/>
    </row>
    <row r="44" spans="1:76" s="141" customFormat="1" ht="86.25" customHeight="1" x14ac:dyDescent="0.25">
      <c r="A44" s="299"/>
      <c r="B44" s="297"/>
      <c r="C44" s="275"/>
      <c r="D44" s="356"/>
      <c r="E44" s="283"/>
      <c r="F44" s="306"/>
      <c r="G44" s="306"/>
      <c r="H44" s="307"/>
      <c r="I44" s="268"/>
      <c r="J44" s="268"/>
      <c r="K44" s="268"/>
      <c r="L44" s="268"/>
      <c r="M44" s="283"/>
      <c r="N44" s="275"/>
      <c r="O44" s="271"/>
      <c r="P44" s="272"/>
      <c r="Q44" s="281"/>
      <c r="R44" s="282"/>
      <c r="S44" s="281">
        <f ca="1">IF(NOT(ISERROR(MATCH(R44,_xlfn.ANCHORARRAY(H55),0))),Q57&amp;"Por favor no seleccionar los criterios de impacto",R44)</f>
        <v>0</v>
      </c>
      <c r="T44" s="272"/>
      <c r="U44" s="281"/>
      <c r="V44" s="280"/>
      <c r="W44" s="169">
        <v>2</v>
      </c>
      <c r="X44" s="225" t="s">
        <v>519</v>
      </c>
      <c r="Y44" s="165" t="str">
        <f t="shared" si="36"/>
        <v>Probabilidad</v>
      </c>
      <c r="Z44" s="109" t="s">
        <v>216</v>
      </c>
      <c r="AA44" s="109" t="s">
        <v>224</v>
      </c>
      <c r="AB44" s="166" t="str">
        <f t="shared" si="42"/>
        <v>40%</v>
      </c>
      <c r="AC44" s="109" t="s">
        <v>227</v>
      </c>
      <c r="AD44" s="109" t="s">
        <v>232</v>
      </c>
      <c r="AE44" s="109" t="s">
        <v>236</v>
      </c>
      <c r="AF44" s="208">
        <f t="shared" ref="AF44:AF48" si="49">IFERROR(IF(AND(Y43="Probabilidad",Y44="Probabilidad"),(AH43-(+AH43*AB44)),IF(Y44="Probabilidad",(Q43-(+Q43*AB44)),IF(Y44="Impacto",AH43,""))),"")</f>
        <v>0.216</v>
      </c>
      <c r="AG44" s="167" t="str">
        <f t="shared" si="37"/>
        <v>Baja</v>
      </c>
      <c r="AH44" s="166">
        <f t="shared" si="38"/>
        <v>0.216</v>
      </c>
      <c r="AI44" s="167" t="str">
        <f t="shared" si="39"/>
        <v>Moderado</v>
      </c>
      <c r="AJ44" s="166">
        <f t="shared" ref="AJ44" si="50">IFERROR(IF(AND(Y43="Impacto",Y44="Impacto"),(AJ43-(+AJ43*AB44)),IF(Y44="Impacto",(U43-(+U43*AB44)),IF(Y44="Probabilidad",AJ43,""))),"")</f>
        <v>0.6</v>
      </c>
      <c r="AK44" s="168" t="str">
        <f t="shared" si="41"/>
        <v>Moderado</v>
      </c>
      <c r="AL44" s="212" t="s">
        <v>263</v>
      </c>
      <c r="AM44" s="213"/>
      <c r="AN44" s="169"/>
      <c r="AO44" s="110"/>
      <c r="AP44" s="110"/>
      <c r="AQ44" s="211"/>
      <c r="AR44" s="169"/>
      <c r="AS44" s="140"/>
      <c r="AT44" s="140"/>
      <c r="AU44" s="140"/>
      <c r="AV44" s="140"/>
      <c r="AW44" s="140"/>
      <c r="AX44" s="140"/>
      <c r="AY44" s="140"/>
      <c r="AZ44" s="140"/>
      <c r="BA44" s="140"/>
      <c r="BB44" s="140"/>
      <c r="BC44" s="140"/>
      <c r="BD44" s="140"/>
      <c r="BE44" s="140"/>
      <c r="BF44" s="140"/>
      <c r="BG44" s="140"/>
      <c r="BH44" s="140"/>
      <c r="BI44" s="140"/>
      <c r="BJ44" s="140"/>
      <c r="BK44" s="140"/>
      <c r="BL44" s="140"/>
      <c r="BM44" s="140"/>
      <c r="BN44" s="140"/>
      <c r="BO44" s="140"/>
      <c r="BP44" s="140"/>
      <c r="BQ44" s="140"/>
      <c r="BR44" s="140"/>
      <c r="BS44" s="140"/>
      <c r="BT44" s="140"/>
      <c r="BU44" s="140"/>
      <c r="BV44" s="140"/>
      <c r="BW44" s="140"/>
      <c r="BX44" s="140"/>
    </row>
    <row r="45" spans="1:76" s="141" customFormat="1" ht="69" hidden="1" customHeight="1" x14ac:dyDescent="0.25">
      <c r="A45" s="299"/>
      <c r="B45" s="297"/>
      <c r="C45" s="275"/>
      <c r="D45" s="356"/>
      <c r="E45" s="283"/>
      <c r="F45" s="306"/>
      <c r="G45" s="306"/>
      <c r="H45" s="307"/>
      <c r="I45" s="268"/>
      <c r="J45" s="268"/>
      <c r="K45" s="268"/>
      <c r="L45" s="268"/>
      <c r="M45" s="283"/>
      <c r="N45" s="275"/>
      <c r="O45" s="271"/>
      <c r="P45" s="272"/>
      <c r="Q45" s="281"/>
      <c r="R45" s="282"/>
      <c r="S45" s="281">
        <f ca="1">IF(NOT(ISERROR(MATCH(R45,_xlfn.ANCHORARRAY(H56),0))),Q58&amp;"Por favor no seleccionar los criterios de impacto",R45)</f>
        <v>0</v>
      </c>
      <c r="T45" s="272"/>
      <c r="U45" s="281"/>
      <c r="V45" s="280"/>
      <c r="W45" s="169">
        <v>3</v>
      </c>
      <c r="X45" s="108"/>
      <c r="Y45" s="165" t="str">
        <f t="shared" si="36"/>
        <v/>
      </c>
      <c r="Z45" s="109"/>
      <c r="AA45" s="109"/>
      <c r="AB45" s="166" t="str">
        <f t="shared" si="42"/>
        <v/>
      </c>
      <c r="AC45" s="109"/>
      <c r="AD45" s="109"/>
      <c r="AE45" s="109"/>
      <c r="AF45" s="208" t="str">
        <f t="shared" si="49"/>
        <v/>
      </c>
      <c r="AG45" s="167" t="str">
        <f t="shared" si="37"/>
        <v/>
      </c>
      <c r="AH45" s="166" t="str">
        <f t="shared" si="38"/>
        <v/>
      </c>
      <c r="AI45" s="167" t="str">
        <f t="shared" si="39"/>
        <v/>
      </c>
      <c r="AJ45" s="166" t="str">
        <f t="shared" ref="AJ45:AJ48" si="51">IFERROR(IF(AND(Y44="Impacto",Y45="Impacto"),(AJ44-(+AJ44*AB45)),IF(AND(Y44="Probabilidad",Y45="Impacto"),(AJ43-(+AJ43*AB45)),IF(Y45="Probabilidad",AJ44,""))),"")</f>
        <v/>
      </c>
      <c r="AK45" s="168" t="str">
        <f t="shared" si="41"/>
        <v/>
      </c>
      <c r="AL45" s="212"/>
      <c r="AM45" s="213"/>
      <c r="AN45" s="169"/>
      <c r="AO45" s="110"/>
      <c r="AP45" s="110"/>
      <c r="AQ45" s="211"/>
      <c r="AR45" s="169"/>
      <c r="AS45" s="140"/>
      <c r="AT45" s="140"/>
      <c r="AU45" s="140"/>
      <c r="AV45" s="140"/>
      <c r="AW45" s="140"/>
      <c r="AX45" s="140"/>
      <c r="AY45" s="140"/>
      <c r="AZ45" s="140"/>
      <c r="BA45" s="140"/>
      <c r="BB45" s="140"/>
      <c r="BC45" s="140"/>
      <c r="BD45" s="140"/>
      <c r="BE45" s="140"/>
      <c r="BF45" s="140"/>
      <c r="BG45" s="140"/>
      <c r="BH45" s="140"/>
      <c r="BI45" s="140"/>
      <c r="BJ45" s="140"/>
      <c r="BK45" s="140"/>
      <c r="BL45" s="140"/>
      <c r="BM45" s="140"/>
      <c r="BN45" s="140"/>
      <c r="BO45" s="140"/>
      <c r="BP45" s="140"/>
      <c r="BQ45" s="140"/>
      <c r="BR45" s="140"/>
      <c r="BS45" s="140"/>
      <c r="BT45" s="140"/>
      <c r="BU45" s="140"/>
      <c r="BV45" s="140"/>
      <c r="BW45" s="140"/>
      <c r="BX45" s="140"/>
    </row>
    <row r="46" spans="1:76" s="141" customFormat="1" ht="69" hidden="1" customHeight="1" x14ac:dyDescent="0.25">
      <c r="A46" s="299"/>
      <c r="B46" s="297"/>
      <c r="C46" s="275"/>
      <c r="D46" s="356"/>
      <c r="E46" s="283"/>
      <c r="F46" s="306"/>
      <c r="G46" s="306"/>
      <c r="H46" s="307"/>
      <c r="I46" s="268"/>
      <c r="J46" s="268"/>
      <c r="K46" s="268"/>
      <c r="L46" s="268"/>
      <c r="M46" s="283"/>
      <c r="N46" s="275"/>
      <c r="O46" s="271"/>
      <c r="P46" s="272"/>
      <c r="Q46" s="281"/>
      <c r="R46" s="282"/>
      <c r="S46" s="281">
        <f ca="1">IF(NOT(ISERROR(MATCH(R46,_xlfn.ANCHORARRAY(H57),0))),Q59&amp;"Por favor no seleccionar los criterios de impacto",R46)</f>
        <v>0</v>
      </c>
      <c r="T46" s="272"/>
      <c r="U46" s="281"/>
      <c r="V46" s="280"/>
      <c r="W46" s="169">
        <v>4</v>
      </c>
      <c r="X46" s="108"/>
      <c r="Y46" s="165" t="str">
        <f t="shared" si="36"/>
        <v/>
      </c>
      <c r="Z46" s="109"/>
      <c r="AA46" s="109"/>
      <c r="AB46" s="166" t="str">
        <f t="shared" si="42"/>
        <v/>
      </c>
      <c r="AC46" s="109"/>
      <c r="AD46" s="109"/>
      <c r="AE46" s="109"/>
      <c r="AF46" s="208" t="str">
        <f t="shared" si="49"/>
        <v/>
      </c>
      <c r="AG46" s="167" t="str">
        <f t="shared" si="37"/>
        <v/>
      </c>
      <c r="AH46" s="166" t="str">
        <f t="shared" si="38"/>
        <v/>
      </c>
      <c r="AI46" s="167" t="str">
        <f t="shared" si="39"/>
        <v/>
      </c>
      <c r="AJ46" s="166" t="str">
        <f t="shared" si="51"/>
        <v/>
      </c>
      <c r="AK46" s="168" t="str">
        <f t="shared" si="41"/>
        <v/>
      </c>
      <c r="AL46" s="212"/>
      <c r="AM46" s="213"/>
      <c r="AN46" s="169"/>
      <c r="AO46" s="110"/>
      <c r="AP46" s="110"/>
      <c r="AQ46" s="211"/>
      <c r="AR46" s="169"/>
      <c r="AS46" s="140"/>
      <c r="AT46" s="140"/>
      <c r="AU46" s="140"/>
      <c r="AV46" s="140"/>
      <c r="AW46" s="140"/>
      <c r="AX46" s="140"/>
      <c r="AY46" s="140"/>
      <c r="AZ46" s="140"/>
      <c r="BA46" s="140"/>
      <c r="BB46" s="140"/>
      <c r="BC46" s="140"/>
      <c r="BD46" s="140"/>
      <c r="BE46" s="140"/>
      <c r="BF46" s="140"/>
      <c r="BG46" s="140"/>
      <c r="BH46" s="140"/>
      <c r="BI46" s="140"/>
      <c r="BJ46" s="140"/>
      <c r="BK46" s="140"/>
      <c r="BL46" s="140"/>
      <c r="BM46" s="140"/>
      <c r="BN46" s="140"/>
      <c r="BO46" s="140"/>
      <c r="BP46" s="140"/>
      <c r="BQ46" s="140"/>
      <c r="BR46" s="140"/>
      <c r="BS46" s="140"/>
      <c r="BT46" s="140"/>
      <c r="BU46" s="140"/>
      <c r="BV46" s="140"/>
      <c r="BW46" s="140"/>
      <c r="BX46" s="140"/>
    </row>
    <row r="47" spans="1:76" s="141" customFormat="1" ht="69" hidden="1" customHeight="1" x14ac:dyDescent="0.25">
      <c r="A47" s="299"/>
      <c r="B47" s="297"/>
      <c r="C47" s="275"/>
      <c r="D47" s="356"/>
      <c r="E47" s="283"/>
      <c r="F47" s="306"/>
      <c r="G47" s="306"/>
      <c r="H47" s="307"/>
      <c r="I47" s="268"/>
      <c r="J47" s="268"/>
      <c r="K47" s="268"/>
      <c r="L47" s="268"/>
      <c r="M47" s="283"/>
      <c r="N47" s="275"/>
      <c r="O47" s="271"/>
      <c r="P47" s="272"/>
      <c r="Q47" s="281"/>
      <c r="R47" s="282"/>
      <c r="S47" s="281">
        <f ca="1">IF(NOT(ISERROR(MATCH(R47,_xlfn.ANCHORARRAY(H58),0))),Q60&amp;"Por favor no seleccionar los criterios de impacto",R47)</f>
        <v>0</v>
      </c>
      <c r="T47" s="272"/>
      <c r="U47" s="281"/>
      <c r="V47" s="280"/>
      <c r="W47" s="169">
        <v>5</v>
      </c>
      <c r="X47" s="108"/>
      <c r="Y47" s="165" t="str">
        <f t="shared" si="36"/>
        <v/>
      </c>
      <c r="Z47" s="109"/>
      <c r="AA47" s="109"/>
      <c r="AB47" s="166" t="str">
        <f t="shared" si="42"/>
        <v/>
      </c>
      <c r="AC47" s="109"/>
      <c r="AD47" s="109"/>
      <c r="AE47" s="109"/>
      <c r="AF47" s="208" t="str">
        <f t="shared" si="49"/>
        <v/>
      </c>
      <c r="AG47" s="167" t="str">
        <f t="shared" si="37"/>
        <v/>
      </c>
      <c r="AH47" s="166" t="str">
        <f t="shared" si="38"/>
        <v/>
      </c>
      <c r="AI47" s="167" t="str">
        <f t="shared" si="39"/>
        <v/>
      </c>
      <c r="AJ47" s="166" t="str">
        <f t="shared" si="51"/>
        <v/>
      </c>
      <c r="AK47" s="168" t="str">
        <f t="shared" si="41"/>
        <v/>
      </c>
      <c r="AL47" s="212"/>
      <c r="AM47" s="213"/>
      <c r="AN47" s="169"/>
      <c r="AO47" s="110"/>
      <c r="AP47" s="110"/>
      <c r="AQ47" s="211"/>
      <c r="AR47" s="169"/>
      <c r="AS47" s="140"/>
      <c r="AT47" s="140"/>
      <c r="AU47" s="140"/>
      <c r="AV47" s="140"/>
      <c r="AW47" s="140"/>
      <c r="AX47" s="140"/>
      <c r="AY47" s="140"/>
      <c r="AZ47" s="140"/>
      <c r="BA47" s="140"/>
      <c r="BB47" s="140"/>
      <c r="BC47" s="140"/>
      <c r="BD47" s="140"/>
      <c r="BE47" s="140"/>
      <c r="BF47" s="140"/>
      <c r="BG47" s="140"/>
      <c r="BH47" s="140"/>
      <c r="BI47" s="140"/>
      <c r="BJ47" s="140"/>
      <c r="BK47" s="140"/>
      <c r="BL47" s="140"/>
      <c r="BM47" s="140"/>
      <c r="BN47" s="140"/>
      <c r="BO47" s="140"/>
      <c r="BP47" s="140"/>
      <c r="BQ47" s="140"/>
      <c r="BR47" s="140"/>
      <c r="BS47" s="140"/>
      <c r="BT47" s="140"/>
      <c r="BU47" s="140"/>
      <c r="BV47" s="140"/>
      <c r="BW47" s="140"/>
      <c r="BX47" s="140"/>
    </row>
    <row r="48" spans="1:76" s="141" customFormat="1" ht="69" hidden="1" customHeight="1" x14ac:dyDescent="0.25">
      <c r="A48" s="299"/>
      <c r="B48" s="298"/>
      <c r="C48" s="276"/>
      <c r="D48" s="357"/>
      <c r="E48" s="283"/>
      <c r="F48" s="306"/>
      <c r="G48" s="306"/>
      <c r="H48" s="307"/>
      <c r="I48" s="269"/>
      <c r="J48" s="269"/>
      <c r="K48" s="269"/>
      <c r="L48" s="269"/>
      <c r="M48" s="283"/>
      <c r="N48" s="276"/>
      <c r="O48" s="271"/>
      <c r="P48" s="272"/>
      <c r="Q48" s="281"/>
      <c r="R48" s="282"/>
      <c r="S48" s="281">
        <f ca="1">IF(NOT(ISERROR(MATCH(R48,_xlfn.ANCHORARRAY(H59),0))),Q61&amp;"Por favor no seleccionar los criterios de impacto",R48)</f>
        <v>0</v>
      </c>
      <c r="T48" s="272"/>
      <c r="U48" s="281"/>
      <c r="V48" s="280"/>
      <c r="W48" s="169">
        <v>6</v>
      </c>
      <c r="X48" s="108"/>
      <c r="Y48" s="165" t="str">
        <f t="shared" si="36"/>
        <v/>
      </c>
      <c r="Z48" s="109"/>
      <c r="AA48" s="109"/>
      <c r="AB48" s="166" t="str">
        <f t="shared" si="42"/>
        <v/>
      </c>
      <c r="AC48" s="109"/>
      <c r="AD48" s="109"/>
      <c r="AE48" s="109"/>
      <c r="AF48" s="208" t="str">
        <f t="shared" si="49"/>
        <v/>
      </c>
      <c r="AG48" s="167" t="str">
        <f t="shared" si="37"/>
        <v/>
      </c>
      <c r="AH48" s="166" t="str">
        <f t="shared" si="38"/>
        <v/>
      </c>
      <c r="AI48" s="167" t="str">
        <f t="shared" si="39"/>
        <v/>
      </c>
      <c r="AJ48" s="166" t="str">
        <f t="shared" si="51"/>
        <v/>
      </c>
      <c r="AK48" s="168" t="str">
        <f t="shared" si="41"/>
        <v/>
      </c>
      <c r="AL48" s="212"/>
      <c r="AM48" s="213"/>
      <c r="AN48" s="169"/>
      <c r="AO48" s="110"/>
      <c r="AP48" s="110"/>
      <c r="AQ48" s="211"/>
      <c r="AR48" s="169"/>
      <c r="AS48" s="140"/>
      <c r="AT48" s="140"/>
      <c r="AU48" s="140"/>
      <c r="AV48" s="140"/>
      <c r="AW48" s="140"/>
      <c r="AX48" s="140"/>
      <c r="AY48" s="140"/>
      <c r="AZ48" s="140"/>
      <c r="BA48" s="140"/>
      <c r="BB48" s="140"/>
      <c r="BC48" s="140"/>
      <c r="BD48" s="140"/>
      <c r="BE48" s="140"/>
      <c r="BF48" s="140"/>
      <c r="BG48" s="140"/>
      <c r="BH48" s="140"/>
      <c r="BI48" s="140"/>
      <c r="BJ48" s="140"/>
      <c r="BK48" s="140"/>
      <c r="BL48" s="140"/>
      <c r="BM48" s="140"/>
      <c r="BN48" s="140"/>
      <c r="BO48" s="140"/>
      <c r="BP48" s="140"/>
      <c r="BQ48" s="140"/>
      <c r="BR48" s="140"/>
      <c r="BS48" s="140"/>
      <c r="BT48" s="140"/>
      <c r="BU48" s="140"/>
      <c r="BV48" s="140"/>
      <c r="BW48" s="140"/>
      <c r="BX48" s="140"/>
    </row>
    <row r="49" spans="1:76" s="141" customFormat="1" ht="91.5" customHeight="1" x14ac:dyDescent="0.25">
      <c r="A49" s="299">
        <v>7</v>
      </c>
      <c r="B49" s="296" t="s">
        <v>521</v>
      </c>
      <c r="C49" s="274" t="s">
        <v>274</v>
      </c>
      <c r="D49" s="355" t="s">
        <v>515</v>
      </c>
      <c r="E49" s="283" t="s">
        <v>248</v>
      </c>
      <c r="F49" s="306" t="s">
        <v>522</v>
      </c>
      <c r="G49" s="306" t="s">
        <v>523</v>
      </c>
      <c r="H49" s="307" t="s">
        <v>524</v>
      </c>
      <c r="I49" s="267"/>
      <c r="J49" s="267"/>
      <c r="K49" s="267"/>
      <c r="L49" s="267"/>
      <c r="M49" s="283" t="s">
        <v>247</v>
      </c>
      <c r="N49" s="274"/>
      <c r="O49" s="271">
        <v>365</v>
      </c>
      <c r="P49" s="272" t="str">
        <f>IF(O49&lt;=0,"",IF(O49&lt;=2,"Muy Baja",IF(O49&lt;=24,"Baja",IF(O49&lt;=500,"Media",IF(O49&lt;=5000,"Alta","Muy Alta")))))</f>
        <v>Media</v>
      </c>
      <c r="Q49" s="281">
        <f>IF(P49="","",IF(P49="Muy Baja",0.2,IF(P49="Baja",0.4,IF(P49="Media",0.6,IF(P49="Alta",0.8,IF(P49="Muy Alta",1,))))))</f>
        <v>0.6</v>
      </c>
      <c r="R49" s="282" t="s">
        <v>198</v>
      </c>
      <c r="S49" s="281" t="str">
        <f>IF(NOT(ISERROR(MATCH(R49,'Tabla Impacto'!$B$221:$B$223,0))),'Tabla Impacto'!$F$223&amp;"Por favor no seleccionar los criterios de impacto(Afectación Económica o presupuestal y Pérdida Reputacional)",R49)</f>
        <v>El riesgo afecta la imagen de la entidad con algunos usuarios de relevancia frente al logro de los objetivos</v>
      </c>
      <c r="T49" s="272" t="str">
        <f>+IF(OR(S49='[1]Tabla Impacto'!$C$11,S49='[1]Tabla Impacto'!$D$11),"Leve",IF(OR(S49='[1]Tabla Impacto'!$C$12,S49='[1]Tabla Impacto'!$D$12),"Menor",IF(OR(S49='[1]Tabla Impacto'!$C$13,S49='[1]Tabla Impacto'!$D$13),"Moderado",IF(OR(S49='[1]Tabla Impacto'!$C$14,S49='[1]Tabla Impacto'!$D$14),"Mayor",IF(OR(S49='[1]Tabla Impacto'!$C$15,S49='[1]Tabla Impacto'!$D$15),"Catastrófico","")))))</f>
        <v>Moderado</v>
      </c>
      <c r="U49" s="281">
        <f t="shared" ref="U49" si="52">IF(T49="","",IF(T49="Leve",0.2,IF(T49="Menor",0.4,IF(T49="Moderado",0.6,IF(T49="Mayor",0.8,IF(T49="Catastrófico",1,))))))</f>
        <v>0.6</v>
      </c>
      <c r="V49" s="280" t="str">
        <f t="shared" ref="V49" si="53">IF(OR(AND(P49="Muy Baja",T49="Leve"),AND(P49="Muy Baja",T49="Menor"),AND(P49="Baja",T49="Leve")),"Bajo",IF(OR(AND(P49="Muy baja",T49="Moderado"),AND(P49="Baja",T49="Menor"),AND(P49="Baja",T49="Moderado"),AND(P49="Media",T49="Leve"),AND(P49="Media",T49="Menor"),AND(P49="Media",T49="Moderado"),AND(P49="Alta",T49="Leve"),AND(P49="Alta",T49="Menor")),"Moderado",IF(OR(AND(P49="Muy Baja",T49="Mayor"),AND(P49="Baja",T49="Mayor"),AND(P49="Media",T49="Mayor"),AND(P49="Alta",T49="Moderado"),AND(P49="Alta",T49="Mayor"),AND(P49="Muy Alta",T49="Leve"),AND(P49="Muy Alta",T49="Menor"),AND(P49="Muy Alta",T49="Moderado"),AND(P49="Muy Alta",T49="Mayor")),"Alto",IF(OR(AND(P49="Muy Baja",T49="Catastrófico"),AND(P49="Baja",T49="Catastrófico"),AND(P49="Media",T49="Catastrófico"),AND(P49="Alta",T49="Catastrófico"),AND(P49="Muy Alta",T49="Catastrófico")),"Extremo",""))))</f>
        <v>Moderado</v>
      </c>
      <c r="W49" s="169">
        <v>1</v>
      </c>
      <c r="X49" s="225" t="s">
        <v>525</v>
      </c>
      <c r="Y49" s="165" t="str">
        <f t="shared" si="36"/>
        <v>Probabilidad</v>
      </c>
      <c r="Z49" s="109" t="s">
        <v>216</v>
      </c>
      <c r="AA49" s="109" t="s">
        <v>224</v>
      </c>
      <c r="AB49" s="166" t="str">
        <f t="shared" si="42"/>
        <v>40%</v>
      </c>
      <c r="AC49" s="109" t="s">
        <v>227</v>
      </c>
      <c r="AD49" s="109" t="s">
        <v>232</v>
      </c>
      <c r="AE49" s="109" t="s">
        <v>236</v>
      </c>
      <c r="AF49" s="208">
        <f t="shared" ref="AF49" si="54">IFERROR(IF(Y49="Probabilidad",(Q49-(+Q49*AB49)),IF(Y49="Impacto",Q49,"")),"")</f>
        <v>0.36</v>
      </c>
      <c r="AG49" s="167" t="str">
        <f t="shared" si="37"/>
        <v>Baja</v>
      </c>
      <c r="AH49" s="166">
        <f t="shared" si="38"/>
        <v>0.36</v>
      </c>
      <c r="AI49" s="167" t="str">
        <f t="shared" si="39"/>
        <v>Moderado</v>
      </c>
      <c r="AJ49" s="166">
        <f t="shared" ref="AJ49" si="55">IFERROR(IF(Y49="Impacto",(U49-(+U49*AB49)),IF(Y49="Probabilidad",U49,"")),"")</f>
        <v>0.6</v>
      </c>
      <c r="AK49" s="168" t="str">
        <f t="shared" si="41"/>
        <v>Moderado</v>
      </c>
      <c r="AL49" s="212" t="s">
        <v>263</v>
      </c>
      <c r="AM49" s="213"/>
      <c r="AN49" s="169"/>
      <c r="AO49" s="110"/>
      <c r="AP49" s="110"/>
      <c r="AQ49" s="211"/>
      <c r="AR49" s="169"/>
      <c r="AS49" s="140"/>
      <c r="AT49" s="140"/>
      <c r="AU49" s="140"/>
      <c r="AV49" s="140"/>
      <c r="AW49" s="140"/>
      <c r="AX49" s="140"/>
      <c r="AY49" s="140"/>
      <c r="AZ49" s="140"/>
      <c r="BA49" s="140"/>
      <c r="BB49" s="140"/>
      <c r="BC49" s="140"/>
      <c r="BD49" s="140"/>
      <c r="BE49" s="140"/>
      <c r="BF49" s="140"/>
      <c r="BG49" s="140"/>
      <c r="BH49" s="140"/>
      <c r="BI49" s="140"/>
      <c r="BJ49" s="140"/>
      <c r="BK49" s="140"/>
      <c r="BL49" s="140"/>
      <c r="BM49" s="140"/>
      <c r="BN49" s="140"/>
      <c r="BO49" s="140"/>
      <c r="BP49" s="140"/>
      <c r="BQ49" s="140"/>
      <c r="BR49" s="140"/>
      <c r="BS49" s="140"/>
      <c r="BT49" s="140"/>
      <c r="BU49" s="140"/>
      <c r="BV49" s="140"/>
      <c r="BW49" s="140"/>
      <c r="BX49" s="140"/>
    </row>
    <row r="50" spans="1:76" s="141" customFormat="1" ht="91.5" customHeight="1" x14ac:dyDescent="0.25">
      <c r="A50" s="299"/>
      <c r="B50" s="297"/>
      <c r="C50" s="275"/>
      <c r="D50" s="356"/>
      <c r="E50" s="283"/>
      <c r="F50" s="306"/>
      <c r="G50" s="306"/>
      <c r="H50" s="307"/>
      <c r="I50" s="268"/>
      <c r="J50" s="268"/>
      <c r="K50" s="268"/>
      <c r="L50" s="268"/>
      <c r="M50" s="283"/>
      <c r="N50" s="275"/>
      <c r="O50" s="271"/>
      <c r="P50" s="272"/>
      <c r="Q50" s="281"/>
      <c r="R50" s="282"/>
      <c r="S50" s="281">
        <f ca="1">IF(NOT(ISERROR(MATCH(R50,_xlfn.ANCHORARRAY(H61),0))),Q63&amp;"Por favor no seleccionar los criterios de impacto",R50)</f>
        <v>0</v>
      </c>
      <c r="T50" s="272"/>
      <c r="U50" s="281"/>
      <c r="V50" s="280"/>
      <c r="W50" s="169">
        <v>2</v>
      </c>
      <c r="X50" s="225" t="s">
        <v>526</v>
      </c>
      <c r="Y50" s="165" t="str">
        <f t="shared" si="36"/>
        <v>Probabilidad</v>
      </c>
      <c r="Z50" s="109" t="s">
        <v>216</v>
      </c>
      <c r="AA50" s="109" t="s">
        <v>224</v>
      </c>
      <c r="AB50" s="166" t="str">
        <f t="shared" si="42"/>
        <v>40%</v>
      </c>
      <c r="AC50" s="109" t="s">
        <v>227</v>
      </c>
      <c r="AD50" s="109" t="s">
        <v>232</v>
      </c>
      <c r="AE50" s="109" t="s">
        <v>236</v>
      </c>
      <c r="AF50" s="208">
        <f t="shared" ref="AF50:AF54" si="56">IFERROR(IF(AND(Y49="Probabilidad",Y50="Probabilidad"),(AH49-(+AH49*AB50)),IF(Y50="Probabilidad",(Q49-(+Q49*AB50)),IF(Y50="Impacto",AH49,""))),"")</f>
        <v>0.216</v>
      </c>
      <c r="AG50" s="167" t="str">
        <f t="shared" si="37"/>
        <v>Baja</v>
      </c>
      <c r="AH50" s="166">
        <f t="shared" si="38"/>
        <v>0.216</v>
      </c>
      <c r="AI50" s="167" t="str">
        <f t="shared" si="39"/>
        <v>Moderado</v>
      </c>
      <c r="AJ50" s="166">
        <f t="shared" ref="AJ50" si="57">IFERROR(IF(AND(Y49="Impacto",Y50="Impacto"),(AJ49-(+AJ49*AB50)),IF(Y50="Impacto",(U49-(+U49*AB50)),IF(Y50="Probabilidad",AJ49,""))),"")</f>
        <v>0.6</v>
      </c>
      <c r="AK50" s="168" t="str">
        <f t="shared" si="41"/>
        <v>Moderado</v>
      </c>
      <c r="AL50" s="212" t="s">
        <v>263</v>
      </c>
      <c r="AM50" s="213"/>
      <c r="AN50" s="169"/>
      <c r="AO50" s="110"/>
      <c r="AP50" s="110"/>
      <c r="AQ50" s="211"/>
      <c r="AR50" s="169"/>
      <c r="AS50" s="140"/>
      <c r="AT50" s="140"/>
      <c r="AU50" s="140"/>
      <c r="AV50" s="140"/>
      <c r="AW50" s="140"/>
      <c r="AX50" s="140"/>
      <c r="AY50" s="140"/>
      <c r="AZ50" s="140"/>
      <c r="BA50" s="140"/>
      <c r="BB50" s="140"/>
      <c r="BC50" s="140"/>
      <c r="BD50" s="140"/>
      <c r="BE50" s="140"/>
      <c r="BF50" s="140"/>
      <c r="BG50" s="140"/>
      <c r="BH50" s="140"/>
      <c r="BI50" s="140"/>
      <c r="BJ50" s="140"/>
      <c r="BK50" s="140"/>
      <c r="BL50" s="140"/>
      <c r="BM50" s="140"/>
      <c r="BN50" s="140"/>
      <c r="BO50" s="140"/>
      <c r="BP50" s="140"/>
      <c r="BQ50" s="140"/>
      <c r="BR50" s="140"/>
      <c r="BS50" s="140"/>
      <c r="BT50" s="140"/>
      <c r="BU50" s="140"/>
      <c r="BV50" s="140"/>
      <c r="BW50" s="140"/>
      <c r="BX50" s="140"/>
    </row>
    <row r="51" spans="1:76" s="141" customFormat="1" ht="69" hidden="1" customHeight="1" x14ac:dyDescent="0.25">
      <c r="A51" s="299"/>
      <c r="B51" s="297"/>
      <c r="C51" s="275"/>
      <c r="D51" s="356"/>
      <c r="E51" s="283"/>
      <c r="F51" s="306"/>
      <c r="G51" s="306"/>
      <c r="H51" s="307"/>
      <c r="I51" s="268"/>
      <c r="J51" s="268"/>
      <c r="K51" s="268"/>
      <c r="L51" s="268"/>
      <c r="M51" s="283"/>
      <c r="N51" s="275"/>
      <c r="O51" s="271"/>
      <c r="P51" s="272"/>
      <c r="Q51" s="281"/>
      <c r="R51" s="282"/>
      <c r="S51" s="281">
        <f ca="1">IF(NOT(ISERROR(MATCH(R51,_xlfn.ANCHORARRAY(H62),0))),Q64&amp;"Por favor no seleccionar los criterios de impacto",R51)</f>
        <v>0</v>
      </c>
      <c r="T51" s="272"/>
      <c r="U51" s="281"/>
      <c r="V51" s="280"/>
      <c r="W51" s="169">
        <v>3</v>
      </c>
      <c r="X51" s="108"/>
      <c r="Y51" s="165" t="str">
        <f t="shared" si="36"/>
        <v/>
      </c>
      <c r="Z51" s="109"/>
      <c r="AA51" s="109"/>
      <c r="AB51" s="166" t="str">
        <f t="shared" si="42"/>
        <v/>
      </c>
      <c r="AC51" s="109"/>
      <c r="AD51" s="109"/>
      <c r="AE51" s="109"/>
      <c r="AF51" s="208" t="str">
        <f t="shared" si="56"/>
        <v/>
      </c>
      <c r="AG51" s="167" t="str">
        <f t="shared" si="37"/>
        <v/>
      </c>
      <c r="AH51" s="166" t="str">
        <f t="shared" si="38"/>
        <v/>
      </c>
      <c r="AI51" s="167" t="str">
        <f t="shared" si="39"/>
        <v/>
      </c>
      <c r="AJ51" s="166" t="str">
        <f t="shared" ref="AJ51:AJ54" si="58">IFERROR(IF(AND(Y50="Impacto",Y51="Impacto"),(AJ50-(+AJ50*AB51)),IF(AND(Y50="Probabilidad",Y51="Impacto"),(AJ49-(+AJ49*AB51)),IF(Y51="Probabilidad",AJ50,""))),"")</f>
        <v/>
      </c>
      <c r="AK51" s="168" t="str">
        <f t="shared" si="41"/>
        <v/>
      </c>
      <c r="AL51" s="212"/>
      <c r="AM51" s="213"/>
      <c r="AN51" s="169"/>
      <c r="AO51" s="110"/>
      <c r="AP51" s="110"/>
      <c r="AQ51" s="211"/>
      <c r="AR51" s="169"/>
      <c r="AS51" s="140"/>
      <c r="AT51" s="140"/>
      <c r="AU51" s="140"/>
      <c r="AV51" s="140"/>
      <c r="AW51" s="140"/>
      <c r="AX51" s="140"/>
      <c r="AY51" s="140"/>
      <c r="AZ51" s="140"/>
      <c r="BA51" s="140"/>
      <c r="BB51" s="140"/>
      <c r="BC51" s="140"/>
      <c r="BD51" s="140"/>
      <c r="BE51" s="140"/>
      <c r="BF51" s="140"/>
      <c r="BG51" s="140"/>
      <c r="BH51" s="140"/>
      <c r="BI51" s="140"/>
      <c r="BJ51" s="140"/>
      <c r="BK51" s="140"/>
      <c r="BL51" s="140"/>
      <c r="BM51" s="140"/>
      <c r="BN51" s="140"/>
      <c r="BO51" s="140"/>
      <c r="BP51" s="140"/>
      <c r="BQ51" s="140"/>
      <c r="BR51" s="140"/>
      <c r="BS51" s="140"/>
      <c r="BT51" s="140"/>
      <c r="BU51" s="140"/>
      <c r="BV51" s="140"/>
      <c r="BW51" s="140"/>
      <c r="BX51" s="140"/>
    </row>
    <row r="52" spans="1:76" s="141" customFormat="1" ht="69" hidden="1" customHeight="1" x14ac:dyDescent="0.25">
      <c r="A52" s="299"/>
      <c r="B52" s="297"/>
      <c r="C52" s="275"/>
      <c r="D52" s="356"/>
      <c r="E52" s="283"/>
      <c r="F52" s="306"/>
      <c r="G52" s="306"/>
      <c r="H52" s="307"/>
      <c r="I52" s="268"/>
      <c r="J52" s="268"/>
      <c r="K52" s="268"/>
      <c r="L52" s="268"/>
      <c r="M52" s="283"/>
      <c r="N52" s="275"/>
      <c r="O52" s="271"/>
      <c r="P52" s="272"/>
      <c r="Q52" s="281"/>
      <c r="R52" s="282"/>
      <c r="S52" s="281">
        <f ca="1">IF(NOT(ISERROR(MATCH(R52,_xlfn.ANCHORARRAY(H63),0))),Q65&amp;"Por favor no seleccionar los criterios de impacto",R52)</f>
        <v>0</v>
      </c>
      <c r="T52" s="272"/>
      <c r="U52" s="281"/>
      <c r="V52" s="280"/>
      <c r="W52" s="169">
        <v>4</v>
      </c>
      <c r="X52" s="108"/>
      <c r="Y52" s="165" t="str">
        <f t="shared" si="36"/>
        <v/>
      </c>
      <c r="Z52" s="109"/>
      <c r="AA52" s="109"/>
      <c r="AB52" s="166" t="str">
        <f t="shared" si="42"/>
        <v/>
      </c>
      <c r="AC52" s="109"/>
      <c r="AD52" s="109"/>
      <c r="AE52" s="109"/>
      <c r="AF52" s="208" t="str">
        <f t="shared" si="56"/>
        <v/>
      </c>
      <c r="AG52" s="167" t="str">
        <f t="shared" si="37"/>
        <v/>
      </c>
      <c r="AH52" s="166" t="str">
        <f t="shared" si="38"/>
        <v/>
      </c>
      <c r="AI52" s="167" t="str">
        <f t="shared" si="39"/>
        <v/>
      </c>
      <c r="AJ52" s="166" t="str">
        <f t="shared" si="58"/>
        <v/>
      </c>
      <c r="AK52" s="168" t="str">
        <f t="shared" si="41"/>
        <v/>
      </c>
      <c r="AL52" s="212"/>
      <c r="AM52" s="213"/>
      <c r="AN52" s="169"/>
      <c r="AO52" s="110"/>
      <c r="AP52" s="110"/>
      <c r="AQ52" s="211"/>
      <c r="AR52" s="169"/>
      <c r="AS52" s="140"/>
      <c r="AT52" s="140"/>
      <c r="AU52" s="140"/>
      <c r="AV52" s="140"/>
      <c r="AW52" s="140"/>
      <c r="AX52" s="140"/>
      <c r="AY52" s="140"/>
      <c r="AZ52" s="140"/>
      <c r="BA52" s="140"/>
      <c r="BB52" s="140"/>
      <c r="BC52" s="140"/>
      <c r="BD52" s="140"/>
      <c r="BE52" s="140"/>
      <c r="BF52" s="140"/>
      <c r="BG52" s="140"/>
      <c r="BH52" s="140"/>
      <c r="BI52" s="140"/>
      <c r="BJ52" s="140"/>
      <c r="BK52" s="140"/>
      <c r="BL52" s="140"/>
      <c r="BM52" s="140"/>
      <c r="BN52" s="140"/>
      <c r="BO52" s="140"/>
      <c r="BP52" s="140"/>
      <c r="BQ52" s="140"/>
      <c r="BR52" s="140"/>
      <c r="BS52" s="140"/>
      <c r="BT52" s="140"/>
      <c r="BU52" s="140"/>
      <c r="BV52" s="140"/>
      <c r="BW52" s="140"/>
      <c r="BX52" s="140"/>
    </row>
    <row r="53" spans="1:76" s="141" customFormat="1" ht="69" hidden="1" customHeight="1" x14ac:dyDescent="0.25">
      <c r="A53" s="299"/>
      <c r="B53" s="297"/>
      <c r="C53" s="275"/>
      <c r="D53" s="356"/>
      <c r="E53" s="283"/>
      <c r="F53" s="306"/>
      <c r="G53" s="306"/>
      <c r="H53" s="307"/>
      <c r="I53" s="268"/>
      <c r="J53" s="268"/>
      <c r="K53" s="268"/>
      <c r="L53" s="268"/>
      <c r="M53" s="283"/>
      <c r="N53" s="275"/>
      <c r="O53" s="271"/>
      <c r="P53" s="272"/>
      <c r="Q53" s="281"/>
      <c r="R53" s="282"/>
      <c r="S53" s="281">
        <f ca="1">IF(NOT(ISERROR(MATCH(R53,_xlfn.ANCHORARRAY(H64),0))),Q66&amp;"Por favor no seleccionar los criterios de impacto",R53)</f>
        <v>0</v>
      </c>
      <c r="T53" s="272"/>
      <c r="U53" s="281"/>
      <c r="V53" s="280"/>
      <c r="W53" s="169">
        <v>5</v>
      </c>
      <c r="X53" s="108"/>
      <c r="Y53" s="165" t="str">
        <f t="shared" si="36"/>
        <v/>
      </c>
      <c r="Z53" s="109"/>
      <c r="AA53" s="109"/>
      <c r="AB53" s="166" t="str">
        <f t="shared" si="42"/>
        <v/>
      </c>
      <c r="AC53" s="109"/>
      <c r="AD53" s="109"/>
      <c r="AE53" s="109"/>
      <c r="AF53" s="208" t="str">
        <f t="shared" si="56"/>
        <v/>
      </c>
      <c r="AG53" s="167" t="str">
        <f t="shared" si="37"/>
        <v/>
      </c>
      <c r="AH53" s="166" t="str">
        <f t="shared" si="38"/>
        <v/>
      </c>
      <c r="AI53" s="167" t="str">
        <f t="shared" si="39"/>
        <v/>
      </c>
      <c r="AJ53" s="166" t="str">
        <f t="shared" si="58"/>
        <v/>
      </c>
      <c r="AK53" s="168" t="str">
        <f t="shared" si="41"/>
        <v/>
      </c>
      <c r="AL53" s="212"/>
      <c r="AM53" s="213"/>
      <c r="AN53" s="169"/>
      <c r="AO53" s="110"/>
      <c r="AP53" s="110"/>
      <c r="AQ53" s="211"/>
      <c r="AR53" s="169"/>
      <c r="AS53" s="140"/>
      <c r="AT53" s="140"/>
      <c r="AU53" s="140"/>
      <c r="AV53" s="140"/>
      <c r="AW53" s="140"/>
      <c r="AX53" s="140"/>
      <c r="AY53" s="140"/>
      <c r="AZ53" s="140"/>
      <c r="BA53" s="140"/>
      <c r="BB53" s="140"/>
      <c r="BC53" s="140"/>
      <c r="BD53" s="140"/>
      <c r="BE53" s="140"/>
      <c r="BF53" s="140"/>
      <c r="BG53" s="140"/>
      <c r="BH53" s="140"/>
      <c r="BI53" s="140"/>
      <c r="BJ53" s="140"/>
      <c r="BK53" s="140"/>
      <c r="BL53" s="140"/>
      <c r="BM53" s="140"/>
      <c r="BN53" s="140"/>
      <c r="BO53" s="140"/>
      <c r="BP53" s="140"/>
      <c r="BQ53" s="140"/>
      <c r="BR53" s="140"/>
      <c r="BS53" s="140"/>
      <c r="BT53" s="140"/>
      <c r="BU53" s="140"/>
      <c r="BV53" s="140"/>
      <c r="BW53" s="140"/>
      <c r="BX53" s="140"/>
    </row>
    <row r="54" spans="1:76" s="141" customFormat="1" ht="69" hidden="1" customHeight="1" x14ac:dyDescent="0.25">
      <c r="A54" s="299"/>
      <c r="B54" s="298"/>
      <c r="C54" s="276"/>
      <c r="D54" s="357"/>
      <c r="E54" s="283"/>
      <c r="F54" s="306"/>
      <c r="G54" s="306"/>
      <c r="H54" s="307"/>
      <c r="I54" s="269"/>
      <c r="J54" s="269"/>
      <c r="K54" s="269"/>
      <c r="L54" s="269"/>
      <c r="M54" s="283"/>
      <c r="N54" s="276"/>
      <c r="O54" s="271"/>
      <c r="P54" s="272"/>
      <c r="Q54" s="281"/>
      <c r="R54" s="282"/>
      <c r="S54" s="281">
        <f ca="1">IF(NOT(ISERROR(MATCH(R54,_xlfn.ANCHORARRAY(H65),0))),Q67&amp;"Por favor no seleccionar los criterios de impacto",R54)</f>
        <v>0</v>
      </c>
      <c r="T54" s="272"/>
      <c r="U54" s="281"/>
      <c r="V54" s="280"/>
      <c r="W54" s="169">
        <v>6</v>
      </c>
      <c r="X54" s="108"/>
      <c r="Y54" s="165" t="str">
        <f t="shared" si="36"/>
        <v/>
      </c>
      <c r="Z54" s="109"/>
      <c r="AA54" s="109"/>
      <c r="AB54" s="166" t="str">
        <f t="shared" si="42"/>
        <v/>
      </c>
      <c r="AC54" s="109"/>
      <c r="AD54" s="109"/>
      <c r="AE54" s="109"/>
      <c r="AF54" s="208" t="str">
        <f t="shared" si="56"/>
        <v/>
      </c>
      <c r="AG54" s="167" t="str">
        <f t="shared" si="37"/>
        <v/>
      </c>
      <c r="AH54" s="166" t="str">
        <f t="shared" si="38"/>
        <v/>
      </c>
      <c r="AI54" s="167" t="str">
        <f t="shared" si="39"/>
        <v/>
      </c>
      <c r="AJ54" s="166" t="str">
        <f t="shared" si="58"/>
        <v/>
      </c>
      <c r="AK54" s="168" t="str">
        <f t="shared" si="41"/>
        <v/>
      </c>
      <c r="AL54" s="212"/>
      <c r="AM54" s="213"/>
      <c r="AN54" s="169"/>
      <c r="AO54" s="110"/>
      <c r="AP54" s="110"/>
      <c r="AQ54" s="211"/>
      <c r="AR54" s="169"/>
      <c r="AS54" s="140"/>
      <c r="AT54" s="140"/>
      <c r="AU54" s="140"/>
      <c r="AV54" s="140"/>
      <c r="AW54" s="140"/>
      <c r="AX54" s="140"/>
      <c r="AY54" s="140"/>
      <c r="AZ54" s="140"/>
      <c r="BA54" s="140"/>
      <c r="BB54" s="140"/>
      <c r="BC54" s="140"/>
      <c r="BD54" s="140"/>
      <c r="BE54" s="140"/>
      <c r="BF54" s="140"/>
      <c r="BG54" s="140"/>
      <c r="BH54" s="140"/>
      <c r="BI54" s="140"/>
      <c r="BJ54" s="140"/>
      <c r="BK54" s="140"/>
      <c r="BL54" s="140"/>
      <c r="BM54" s="140"/>
      <c r="BN54" s="140"/>
      <c r="BO54" s="140"/>
      <c r="BP54" s="140"/>
      <c r="BQ54" s="140"/>
      <c r="BR54" s="140"/>
      <c r="BS54" s="140"/>
      <c r="BT54" s="140"/>
      <c r="BU54" s="140"/>
      <c r="BV54" s="140"/>
      <c r="BW54" s="140"/>
      <c r="BX54" s="140"/>
    </row>
    <row r="55" spans="1:76" s="141" customFormat="1" ht="105.75" customHeight="1" x14ac:dyDescent="0.25">
      <c r="A55" s="299">
        <v>8</v>
      </c>
      <c r="B55" s="296" t="s">
        <v>527</v>
      </c>
      <c r="C55" s="274" t="s">
        <v>275</v>
      </c>
      <c r="D55" s="277" t="s">
        <v>528</v>
      </c>
      <c r="E55" s="283" t="s">
        <v>248</v>
      </c>
      <c r="F55" s="300" t="s">
        <v>529</v>
      </c>
      <c r="G55" s="300" t="s">
        <v>530</v>
      </c>
      <c r="H55" s="301" t="s">
        <v>531</v>
      </c>
      <c r="I55" s="267"/>
      <c r="J55" s="267"/>
      <c r="K55" s="267"/>
      <c r="L55" s="267"/>
      <c r="M55" s="283" t="s">
        <v>257</v>
      </c>
      <c r="N55" s="274"/>
      <c r="O55" s="271">
        <v>8640</v>
      </c>
      <c r="P55" s="272" t="str">
        <f>IF(O55&lt;=0,"",IF(O55&lt;=2,"Muy Baja",IF(O55&lt;=24,"Baja",IF(O55&lt;=500,"Media",IF(O55&lt;=5000,"Alta","Muy Alta")))))</f>
        <v>Muy Alta</v>
      </c>
      <c r="Q55" s="281">
        <f>IF(P55="","",IF(P55="Muy Baja",0.2,IF(P55="Baja",0.4,IF(P55="Media",0.6,IF(P55="Alta",0.8,IF(P55="Muy Alta",1,))))))</f>
        <v>1</v>
      </c>
      <c r="R55" s="282" t="s">
        <v>198</v>
      </c>
      <c r="S55" s="281" t="str">
        <f>IF(NOT(ISERROR(MATCH(R55,'Tabla Impacto'!$B$221:$B$223,0))),'Tabla Impacto'!$F$223&amp;"Por favor no seleccionar los criterios de impacto(Afectación Económica o presupuestal y Pérdida Reputacional)",R55)</f>
        <v>El riesgo afecta la imagen de la entidad con algunos usuarios de relevancia frente al logro de los objetivos</v>
      </c>
      <c r="T55" s="272" t="str">
        <f>+IF(OR(S55='[1]Tabla Impacto'!$C$11,S55='[1]Tabla Impacto'!$D$11),"Leve",IF(OR(S55='[1]Tabla Impacto'!$C$12,S55='[1]Tabla Impacto'!$D$12),"Menor",IF(OR(S55='[1]Tabla Impacto'!$C$13,S55='[1]Tabla Impacto'!$D$13),"Moderado",IF(OR(S55='[1]Tabla Impacto'!$C$14,S55='[1]Tabla Impacto'!$D$14),"Mayor",IF(OR(S55='[1]Tabla Impacto'!$C$15,S55='[1]Tabla Impacto'!$D$15),"Catastrófico","")))))</f>
        <v>Moderado</v>
      </c>
      <c r="U55" s="281">
        <f t="shared" ref="U55" si="59">IF(T55="","",IF(T55="Leve",0.2,IF(T55="Menor",0.4,IF(T55="Moderado",0.6,IF(T55="Mayor",0.8,IF(T55="Catastrófico",1,))))))</f>
        <v>0.6</v>
      </c>
      <c r="V55" s="280" t="str">
        <f t="shared" ref="V55" si="60">IF(OR(AND(P55="Muy Baja",T55="Leve"),AND(P55="Muy Baja",T55="Menor"),AND(P55="Baja",T55="Leve")),"Bajo",IF(OR(AND(P55="Muy baja",T55="Moderado"),AND(P55="Baja",T55="Menor"),AND(P55="Baja",T55="Moderado"),AND(P55="Media",T55="Leve"),AND(P55="Media",T55="Menor"),AND(P55="Media",T55="Moderado"),AND(P55="Alta",T55="Leve"),AND(P55="Alta",T55="Menor")),"Moderado",IF(OR(AND(P55="Muy Baja",T55="Mayor"),AND(P55="Baja",T55="Mayor"),AND(P55="Media",T55="Mayor"),AND(P55="Alta",T55="Moderado"),AND(P55="Alta",T55="Mayor"),AND(P55="Muy Alta",T55="Leve"),AND(P55="Muy Alta",T55="Menor"),AND(P55="Muy Alta",T55="Moderado"),AND(P55="Muy Alta",T55="Mayor")),"Alto",IF(OR(AND(P55="Muy Baja",T55="Catastrófico"),AND(P55="Baja",T55="Catastrófico"),AND(P55="Media",T55="Catastrófico"),AND(P55="Alta",T55="Catastrófico"),AND(P55="Muy Alta",T55="Catastrófico")),"Extremo",""))))</f>
        <v>Alto</v>
      </c>
      <c r="W55" s="169">
        <v>1</v>
      </c>
      <c r="X55" s="108" t="s">
        <v>532</v>
      </c>
      <c r="Y55" s="165" t="str">
        <f t="shared" si="36"/>
        <v>Probabilidad</v>
      </c>
      <c r="Z55" s="109" t="s">
        <v>216</v>
      </c>
      <c r="AA55" s="109" t="s">
        <v>222</v>
      </c>
      <c r="AB55" s="166" t="str">
        <f t="shared" si="42"/>
        <v>50%</v>
      </c>
      <c r="AC55" s="109" t="s">
        <v>227</v>
      </c>
      <c r="AD55" s="109" t="s">
        <v>232</v>
      </c>
      <c r="AE55" s="109" t="s">
        <v>236</v>
      </c>
      <c r="AF55" s="208">
        <f t="shared" ref="AF55" si="61">IFERROR(IF(Y55="Probabilidad",(Q55-(+Q55*AB55)),IF(Y55="Impacto",Q55,"")),"")</f>
        <v>0.5</v>
      </c>
      <c r="AG55" s="167" t="str">
        <f t="shared" si="37"/>
        <v>Media</v>
      </c>
      <c r="AH55" s="166">
        <f t="shared" si="38"/>
        <v>0.5</v>
      </c>
      <c r="AI55" s="167" t="str">
        <f t="shared" si="39"/>
        <v>Moderado</v>
      </c>
      <c r="AJ55" s="166">
        <f t="shared" ref="AJ55" si="62">IFERROR(IF(Y55="Impacto",(U55-(+U55*AB55)),IF(Y55="Probabilidad",U55,"")),"")</f>
        <v>0.6</v>
      </c>
      <c r="AK55" s="168" t="str">
        <f t="shared" si="41"/>
        <v>Moderado</v>
      </c>
      <c r="AL55" s="212" t="s">
        <v>263</v>
      </c>
      <c r="AM55" s="213"/>
      <c r="AN55" s="169"/>
      <c r="AO55" s="110"/>
      <c r="AP55" s="110"/>
      <c r="AQ55" s="211"/>
      <c r="AR55" s="169"/>
      <c r="AS55" s="140"/>
      <c r="AT55" s="140"/>
      <c r="AU55" s="140"/>
      <c r="AV55" s="140"/>
      <c r="AW55" s="140"/>
      <c r="AX55" s="140"/>
      <c r="AY55" s="140"/>
      <c r="AZ55" s="140"/>
      <c r="BA55" s="140"/>
      <c r="BB55" s="140"/>
      <c r="BC55" s="140"/>
      <c r="BD55" s="140"/>
      <c r="BE55" s="140"/>
      <c r="BF55" s="140"/>
      <c r="BG55" s="140"/>
      <c r="BH55" s="140"/>
      <c r="BI55" s="140"/>
      <c r="BJ55" s="140"/>
      <c r="BK55" s="140"/>
      <c r="BL55" s="140"/>
      <c r="BM55" s="140"/>
      <c r="BN55" s="140"/>
      <c r="BO55" s="140"/>
      <c r="BP55" s="140"/>
      <c r="BQ55" s="140"/>
      <c r="BR55" s="140"/>
      <c r="BS55" s="140"/>
      <c r="BT55" s="140"/>
      <c r="BU55" s="140"/>
      <c r="BV55" s="140"/>
      <c r="BW55" s="140"/>
      <c r="BX55" s="140"/>
    </row>
    <row r="56" spans="1:76" s="141" customFormat="1" ht="166.5" customHeight="1" x14ac:dyDescent="0.25">
      <c r="A56" s="299"/>
      <c r="B56" s="297"/>
      <c r="C56" s="275"/>
      <c r="D56" s="312"/>
      <c r="E56" s="283"/>
      <c r="F56" s="300"/>
      <c r="G56" s="300"/>
      <c r="H56" s="301"/>
      <c r="I56" s="268"/>
      <c r="J56" s="268"/>
      <c r="K56" s="268"/>
      <c r="L56" s="268"/>
      <c r="M56" s="283"/>
      <c r="N56" s="275"/>
      <c r="O56" s="271"/>
      <c r="P56" s="272"/>
      <c r="Q56" s="281"/>
      <c r="R56" s="282"/>
      <c r="S56" s="281">
        <f ca="1">IF(NOT(ISERROR(MATCH(R56,_xlfn.ANCHORARRAY(H67),0))),Q69&amp;"Por favor no seleccionar los criterios de impacto",R56)</f>
        <v>0</v>
      </c>
      <c r="T56" s="272"/>
      <c r="U56" s="281"/>
      <c r="V56" s="280"/>
      <c r="W56" s="169">
        <v>2</v>
      </c>
      <c r="X56" s="108" t="s">
        <v>533</v>
      </c>
      <c r="Y56" s="165" t="str">
        <f t="shared" si="36"/>
        <v>Probabilidad</v>
      </c>
      <c r="Z56" s="109" t="s">
        <v>216</v>
      </c>
      <c r="AA56" s="109" t="s">
        <v>224</v>
      </c>
      <c r="AB56" s="166" t="str">
        <f t="shared" si="42"/>
        <v>40%</v>
      </c>
      <c r="AC56" s="109" t="s">
        <v>227</v>
      </c>
      <c r="AD56" s="109" t="s">
        <v>232</v>
      </c>
      <c r="AE56" s="109" t="s">
        <v>236</v>
      </c>
      <c r="AF56" s="208">
        <f t="shared" ref="AF56:AF60" si="63">IFERROR(IF(AND(Y55="Probabilidad",Y56="Probabilidad"),(AH55-(+AH55*AB56)),IF(Y56="Probabilidad",(Q55-(+Q55*AB56)),IF(Y56="Impacto",AH55,""))),"")</f>
        <v>0.3</v>
      </c>
      <c r="AG56" s="167" t="str">
        <f t="shared" si="37"/>
        <v>Baja</v>
      </c>
      <c r="AH56" s="166">
        <f t="shared" si="38"/>
        <v>0.3</v>
      </c>
      <c r="AI56" s="167" t="str">
        <f t="shared" si="39"/>
        <v>Moderado</v>
      </c>
      <c r="AJ56" s="166">
        <f t="shared" ref="AJ56" si="64">IFERROR(IF(AND(Y55="Impacto",Y56="Impacto"),(AJ55-(+AJ55*AB56)),IF(Y56="Impacto",(U55-(+U55*AB56)),IF(Y56="Probabilidad",AJ55,""))),"")</f>
        <v>0.6</v>
      </c>
      <c r="AK56" s="168" t="str">
        <f t="shared" si="41"/>
        <v>Moderado</v>
      </c>
      <c r="AL56" s="212" t="s">
        <v>263</v>
      </c>
      <c r="AM56" s="213"/>
      <c r="AN56" s="169"/>
      <c r="AO56" s="110"/>
      <c r="AP56" s="110"/>
      <c r="AQ56" s="211"/>
      <c r="AR56" s="169"/>
      <c r="AS56" s="140"/>
      <c r="AT56" s="140"/>
      <c r="AU56" s="140"/>
      <c r="AV56" s="140"/>
      <c r="AW56" s="140"/>
      <c r="AX56" s="140"/>
      <c r="AY56" s="140"/>
      <c r="AZ56" s="140"/>
      <c r="BA56" s="140"/>
      <c r="BB56" s="140"/>
      <c r="BC56" s="140"/>
      <c r="BD56" s="140"/>
      <c r="BE56" s="140"/>
      <c r="BF56" s="140"/>
      <c r="BG56" s="140"/>
      <c r="BH56" s="140"/>
      <c r="BI56" s="140"/>
      <c r="BJ56" s="140"/>
      <c r="BK56" s="140"/>
      <c r="BL56" s="140"/>
      <c r="BM56" s="140"/>
      <c r="BN56" s="140"/>
      <c r="BO56" s="140"/>
      <c r="BP56" s="140"/>
      <c r="BQ56" s="140"/>
      <c r="BR56" s="140"/>
      <c r="BS56" s="140"/>
      <c r="BT56" s="140"/>
      <c r="BU56" s="140"/>
      <c r="BV56" s="140"/>
      <c r="BW56" s="140"/>
      <c r="BX56" s="140"/>
    </row>
    <row r="57" spans="1:76" s="141" customFormat="1" ht="93.75" customHeight="1" x14ac:dyDescent="0.25">
      <c r="A57" s="299"/>
      <c r="B57" s="297"/>
      <c r="C57" s="275"/>
      <c r="D57" s="312"/>
      <c r="E57" s="283"/>
      <c r="F57" s="300"/>
      <c r="G57" s="300"/>
      <c r="H57" s="301"/>
      <c r="I57" s="268"/>
      <c r="J57" s="268"/>
      <c r="K57" s="268"/>
      <c r="L57" s="268"/>
      <c r="M57" s="283"/>
      <c r="N57" s="275"/>
      <c r="O57" s="271"/>
      <c r="P57" s="272"/>
      <c r="Q57" s="281"/>
      <c r="R57" s="282"/>
      <c r="S57" s="281">
        <f ca="1">IF(NOT(ISERROR(MATCH(R57,_xlfn.ANCHORARRAY(H68),0))),Q70&amp;"Por favor no seleccionar los criterios de impacto",R57)</f>
        <v>0</v>
      </c>
      <c r="T57" s="272"/>
      <c r="U57" s="281"/>
      <c r="V57" s="280"/>
      <c r="W57" s="169">
        <v>3</v>
      </c>
      <c r="X57" s="108" t="s">
        <v>534</v>
      </c>
      <c r="Y57" s="165" t="str">
        <f t="shared" si="36"/>
        <v>Probabilidad</v>
      </c>
      <c r="Z57" s="109" t="s">
        <v>216</v>
      </c>
      <c r="AA57" s="109" t="s">
        <v>224</v>
      </c>
      <c r="AB57" s="166" t="str">
        <f t="shared" si="42"/>
        <v>40%</v>
      </c>
      <c r="AC57" s="109" t="s">
        <v>227</v>
      </c>
      <c r="AD57" s="109" t="s">
        <v>232</v>
      </c>
      <c r="AE57" s="109" t="s">
        <v>236</v>
      </c>
      <c r="AF57" s="208">
        <f t="shared" si="63"/>
        <v>0.18</v>
      </c>
      <c r="AG57" s="167" t="str">
        <f t="shared" si="37"/>
        <v>Muy Baja</v>
      </c>
      <c r="AH57" s="166">
        <f t="shared" si="38"/>
        <v>0.18</v>
      </c>
      <c r="AI57" s="167" t="str">
        <f t="shared" si="39"/>
        <v>Moderado</v>
      </c>
      <c r="AJ57" s="166">
        <f t="shared" ref="AJ57:AJ60" si="65">IFERROR(IF(AND(Y56="Impacto",Y57="Impacto"),(AJ56-(+AJ56*AB57)),IF(AND(Y56="Probabilidad",Y57="Impacto"),(AJ55-(+AJ55*AB57)),IF(Y57="Probabilidad",AJ56,""))),"")</f>
        <v>0.6</v>
      </c>
      <c r="AK57" s="168" t="str">
        <f t="shared" si="41"/>
        <v>Moderado</v>
      </c>
      <c r="AL57" s="212" t="s">
        <v>263</v>
      </c>
      <c r="AM57" s="213"/>
      <c r="AN57" s="169"/>
      <c r="AO57" s="110"/>
      <c r="AP57" s="110"/>
      <c r="AQ57" s="211"/>
      <c r="AR57" s="169"/>
      <c r="AS57" s="140"/>
      <c r="AT57" s="140"/>
      <c r="AU57" s="140"/>
      <c r="AV57" s="140"/>
      <c r="AW57" s="140"/>
      <c r="AX57" s="140"/>
      <c r="AY57" s="140"/>
      <c r="AZ57" s="140"/>
      <c r="BA57" s="140"/>
      <c r="BB57" s="140"/>
      <c r="BC57" s="140"/>
      <c r="BD57" s="140"/>
      <c r="BE57" s="140"/>
      <c r="BF57" s="140"/>
      <c r="BG57" s="140"/>
      <c r="BH57" s="140"/>
      <c r="BI57" s="140"/>
      <c r="BJ57" s="140"/>
      <c r="BK57" s="140"/>
      <c r="BL57" s="140"/>
      <c r="BM57" s="140"/>
      <c r="BN57" s="140"/>
      <c r="BO57" s="140"/>
      <c r="BP57" s="140"/>
      <c r="BQ57" s="140"/>
      <c r="BR57" s="140"/>
      <c r="BS57" s="140"/>
      <c r="BT57" s="140"/>
      <c r="BU57" s="140"/>
      <c r="BV57" s="140"/>
      <c r="BW57" s="140"/>
      <c r="BX57" s="140"/>
    </row>
    <row r="58" spans="1:76" s="141" customFormat="1" ht="117" customHeight="1" x14ac:dyDescent="0.25">
      <c r="A58" s="299"/>
      <c r="B58" s="297"/>
      <c r="C58" s="275"/>
      <c r="D58" s="312"/>
      <c r="E58" s="283"/>
      <c r="F58" s="300"/>
      <c r="G58" s="300"/>
      <c r="H58" s="301"/>
      <c r="I58" s="268"/>
      <c r="J58" s="268"/>
      <c r="K58" s="268"/>
      <c r="L58" s="268"/>
      <c r="M58" s="283"/>
      <c r="N58" s="275"/>
      <c r="O58" s="271"/>
      <c r="P58" s="272"/>
      <c r="Q58" s="281"/>
      <c r="R58" s="282"/>
      <c r="S58" s="281">
        <f ca="1">IF(NOT(ISERROR(MATCH(R58,_xlfn.ANCHORARRAY(H69),0))),Q71&amp;"Por favor no seleccionar los criterios de impacto",R58)</f>
        <v>0</v>
      </c>
      <c r="T58" s="272"/>
      <c r="U58" s="281"/>
      <c r="V58" s="280"/>
      <c r="W58" s="169">
        <v>4</v>
      </c>
      <c r="X58" s="108" t="s">
        <v>539</v>
      </c>
      <c r="Y58" s="165" t="str">
        <f t="shared" si="36"/>
        <v>Impacto</v>
      </c>
      <c r="Z58" s="109" t="s">
        <v>220</v>
      </c>
      <c r="AA58" s="109" t="s">
        <v>224</v>
      </c>
      <c r="AB58" s="166" t="str">
        <f t="shared" si="42"/>
        <v>25%</v>
      </c>
      <c r="AC58" s="109" t="s">
        <v>227</v>
      </c>
      <c r="AD58" s="109" t="s">
        <v>234</v>
      </c>
      <c r="AE58" s="109" t="s">
        <v>236</v>
      </c>
      <c r="AF58" s="208">
        <f t="shared" si="63"/>
        <v>0.18</v>
      </c>
      <c r="AG58" s="167" t="str">
        <f t="shared" si="37"/>
        <v>Muy Baja</v>
      </c>
      <c r="AH58" s="166">
        <f t="shared" si="38"/>
        <v>0.18</v>
      </c>
      <c r="AI58" s="167" t="str">
        <f t="shared" si="39"/>
        <v>Moderado</v>
      </c>
      <c r="AJ58" s="166">
        <f t="shared" si="65"/>
        <v>0.44999999999999996</v>
      </c>
      <c r="AK58" s="168" t="str">
        <f t="shared" si="41"/>
        <v>Moderado</v>
      </c>
      <c r="AL58" s="212" t="s">
        <v>269</v>
      </c>
      <c r="AM58" s="218" t="s">
        <v>535</v>
      </c>
      <c r="AN58" s="218" t="s">
        <v>536</v>
      </c>
      <c r="AO58" s="219" t="s">
        <v>537</v>
      </c>
      <c r="AP58" s="219" t="s">
        <v>538</v>
      </c>
      <c r="AQ58" s="218"/>
      <c r="AR58" s="215" t="s">
        <v>267</v>
      </c>
      <c r="AS58" s="140"/>
      <c r="AT58" s="140"/>
      <c r="AU58" s="140"/>
      <c r="AV58" s="140"/>
      <c r="AW58" s="140"/>
      <c r="AX58" s="140"/>
      <c r="AY58" s="140"/>
      <c r="AZ58" s="140"/>
      <c r="BA58" s="140"/>
      <c r="BB58" s="140"/>
      <c r="BC58" s="140"/>
      <c r="BD58" s="140"/>
      <c r="BE58" s="140"/>
      <c r="BF58" s="140"/>
      <c r="BG58" s="140"/>
      <c r="BH58" s="140"/>
      <c r="BI58" s="140"/>
      <c r="BJ58" s="140"/>
      <c r="BK58" s="140"/>
      <c r="BL58" s="140"/>
      <c r="BM58" s="140"/>
      <c r="BN58" s="140"/>
      <c r="BO58" s="140"/>
      <c r="BP58" s="140"/>
      <c r="BQ58" s="140"/>
      <c r="BR58" s="140"/>
      <c r="BS58" s="140"/>
      <c r="BT58" s="140"/>
      <c r="BU58" s="140"/>
      <c r="BV58" s="140"/>
      <c r="BW58" s="140"/>
      <c r="BX58" s="140"/>
    </row>
    <row r="59" spans="1:76" s="141" customFormat="1" ht="69" hidden="1" customHeight="1" x14ac:dyDescent="0.25">
      <c r="A59" s="299"/>
      <c r="B59" s="297"/>
      <c r="C59" s="275"/>
      <c r="D59" s="312"/>
      <c r="E59" s="283"/>
      <c r="F59" s="300"/>
      <c r="G59" s="300"/>
      <c r="H59" s="301"/>
      <c r="I59" s="268"/>
      <c r="J59" s="268"/>
      <c r="K59" s="268"/>
      <c r="L59" s="268"/>
      <c r="M59" s="283"/>
      <c r="N59" s="275"/>
      <c r="O59" s="271"/>
      <c r="P59" s="272"/>
      <c r="Q59" s="281"/>
      <c r="R59" s="282"/>
      <c r="S59" s="281">
        <f ca="1">IF(NOT(ISERROR(MATCH(R59,_xlfn.ANCHORARRAY(H70),0))),Q72&amp;"Por favor no seleccionar los criterios de impacto",R59)</f>
        <v>0</v>
      </c>
      <c r="T59" s="272"/>
      <c r="U59" s="281"/>
      <c r="V59" s="280"/>
      <c r="W59" s="169">
        <v>5</v>
      </c>
      <c r="X59" s="108"/>
      <c r="Y59" s="165" t="str">
        <f t="shared" si="36"/>
        <v/>
      </c>
      <c r="Z59" s="109"/>
      <c r="AA59" s="109"/>
      <c r="AB59" s="166" t="str">
        <f t="shared" si="42"/>
        <v/>
      </c>
      <c r="AC59" s="109"/>
      <c r="AD59" s="109"/>
      <c r="AE59" s="109"/>
      <c r="AF59" s="208" t="str">
        <f t="shared" si="63"/>
        <v/>
      </c>
      <c r="AG59" s="167" t="str">
        <f t="shared" si="37"/>
        <v/>
      </c>
      <c r="AH59" s="166" t="str">
        <f t="shared" si="38"/>
        <v/>
      </c>
      <c r="AI59" s="167" t="str">
        <f t="shared" si="39"/>
        <v/>
      </c>
      <c r="AJ59" s="166" t="str">
        <f t="shared" si="65"/>
        <v/>
      </c>
      <c r="AK59" s="168" t="str">
        <f t="shared" si="41"/>
        <v/>
      </c>
      <c r="AL59" s="212"/>
      <c r="AM59" s="213"/>
      <c r="AN59" s="169"/>
      <c r="AO59" s="110"/>
      <c r="AP59" s="110"/>
      <c r="AQ59" s="211"/>
      <c r="AR59" s="169"/>
      <c r="AS59" s="140"/>
      <c r="AT59" s="140"/>
      <c r="AU59" s="140"/>
      <c r="AV59" s="140"/>
      <c r="AW59" s="140"/>
      <c r="AX59" s="140"/>
      <c r="AY59" s="140"/>
      <c r="AZ59" s="140"/>
      <c r="BA59" s="140"/>
      <c r="BB59" s="140"/>
      <c r="BC59" s="140"/>
      <c r="BD59" s="140"/>
      <c r="BE59" s="140"/>
      <c r="BF59" s="140"/>
      <c r="BG59" s="140"/>
      <c r="BH59" s="140"/>
      <c r="BI59" s="140"/>
      <c r="BJ59" s="140"/>
      <c r="BK59" s="140"/>
      <c r="BL59" s="140"/>
      <c r="BM59" s="140"/>
      <c r="BN59" s="140"/>
      <c r="BO59" s="140"/>
      <c r="BP59" s="140"/>
      <c r="BQ59" s="140"/>
      <c r="BR59" s="140"/>
      <c r="BS59" s="140"/>
      <c r="BT59" s="140"/>
      <c r="BU59" s="140"/>
      <c r="BV59" s="140"/>
      <c r="BW59" s="140"/>
      <c r="BX59" s="140"/>
    </row>
    <row r="60" spans="1:76" s="141" customFormat="1" ht="69" hidden="1" customHeight="1" x14ac:dyDescent="0.25">
      <c r="A60" s="299"/>
      <c r="B60" s="298"/>
      <c r="C60" s="276"/>
      <c r="D60" s="313"/>
      <c r="E60" s="283"/>
      <c r="F60" s="300"/>
      <c r="G60" s="300"/>
      <c r="H60" s="301"/>
      <c r="I60" s="269"/>
      <c r="J60" s="269"/>
      <c r="K60" s="269"/>
      <c r="L60" s="269"/>
      <c r="M60" s="283"/>
      <c r="N60" s="276"/>
      <c r="O60" s="271"/>
      <c r="P60" s="272"/>
      <c r="Q60" s="281"/>
      <c r="R60" s="282"/>
      <c r="S60" s="281">
        <f ca="1">IF(NOT(ISERROR(MATCH(R60,_xlfn.ANCHORARRAY(H71),0))),Q73&amp;"Por favor no seleccionar los criterios de impacto",R60)</f>
        <v>0</v>
      </c>
      <c r="T60" s="272"/>
      <c r="U60" s="281"/>
      <c r="V60" s="280"/>
      <c r="W60" s="169">
        <v>6</v>
      </c>
      <c r="X60" s="108"/>
      <c r="Y60" s="165" t="str">
        <f t="shared" si="36"/>
        <v/>
      </c>
      <c r="Z60" s="109"/>
      <c r="AA60" s="109"/>
      <c r="AB60" s="166" t="str">
        <f t="shared" si="42"/>
        <v/>
      </c>
      <c r="AC60" s="109"/>
      <c r="AD60" s="109"/>
      <c r="AE60" s="109"/>
      <c r="AF60" s="208" t="str">
        <f t="shared" si="63"/>
        <v/>
      </c>
      <c r="AG60" s="167" t="str">
        <f t="shared" si="37"/>
        <v/>
      </c>
      <c r="AH60" s="166" t="str">
        <f t="shared" si="38"/>
        <v/>
      </c>
      <c r="AI60" s="167" t="str">
        <f t="shared" si="39"/>
        <v/>
      </c>
      <c r="AJ60" s="166" t="str">
        <f t="shared" si="65"/>
        <v/>
      </c>
      <c r="AK60" s="168" t="str">
        <f t="shared" si="41"/>
        <v/>
      </c>
      <c r="AL60" s="212"/>
      <c r="AM60" s="213"/>
      <c r="AN60" s="169"/>
      <c r="AO60" s="110"/>
      <c r="AP60" s="110"/>
      <c r="AQ60" s="211"/>
      <c r="AR60" s="169"/>
      <c r="AS60" s="140"/>
      <c r="AT60" s="140"/>
      <c r="AU60" s="140"/>
      <c r="AV60" s="140"/>
      <c r="AW60" s="140"/>
      <c r="AX60" s="140"/>
      <c r="AY60" s="140"/>
      <c r="AZ60" s="140"/>
      <c r="BA60" s="140"/>
      <c r="BB60" s="140"/>
      <c r="BC60" s="140"/>
      <c r="BD60" s="140"/>
      <c r="BE60" s="140"/>
      <c r="BF60" s="140"/>
      <c r="BG60" s="140"/>
      <c r="BH60" s="140"/>
      <c r="BI60" s="140"/>
      <c r="BJ60" s="140"/>
      <c r="BK60" s="140"/>
      <c r="BL60" s="140"/>
      <c r="BM60" s="140"/>
      <c r="BN60" s="140"/>
      <c r="BO60" s="140"/>
      <c r="BP60" s="140"/>
      <c r="BQ60" s="140"/>
      <c r="BR60" s="140"/>
      <c r="BS60" s="140"/>
      <c r="BT60" s="140"/>
      <c r="BU60" s="140"/>
      <c r="BV60" s="140"/>
      <c r="BW60" s="140"/>
      <c r="BX60" s="140"/>
    </row>
    <row r="61" spans="1:76" s="141" customFormat="1" ht="93" customHeight="1" x14ac:dyDescent="0.25">
      <c r="A61" s="299">
        <v>9</v>
      </c>
      <c r="B61" s="296" t="s">
        <v>540</v>
      </c>
      <c r="C61" s="274" t="s">
        <v>275</v>
      </c>
      <c r="D61" s="277" t="s">
        <v>541</v>
      </c>
      <c r="E61" s="283" t="s">
        <v>246</v>
      </c>
      <c r="F61" s="300" t="s">
        <v>542</v>
      </c>
      <c r="G61" s="300" t="s">
        <v>543</v>
      </c>
      <c r="H61" s="301" t="s">
        <v>544</v>
      </c>
      <c r="I61" s="267"/>
      <c r="J61" s="267"/>
      <c r="K61" s="267"/>
      <c r="L61" s="267"/>
      <c r="M61" s="283" t="s">
        <v>258</v>
      </c>
      <c r="N61" s="274"/>
      <c r="O61" s="271">
        <v>52</v>
      </c>
      <c r="P61" s="272" t="str">
        <f>IF(O61&lt;=0,"",IF(O61&lt;=2,"Muy Baja",IF(O61&lt;=24,"Baja",IF(O61&lt;=500,"Media",IF(O61&lt;=5000,"Alta","Muy Alta")))))</f>
        <v>Media</v>
      </c>
      <c r="Q61" s="281">
        <f>IF(P61="","",IF(P61="Muy Baja",0.2,IF(P61="Baja",0.4,IF(P61="Media",0.6,IF(P61="Alta",0.8,IF(P61="Muy Alta",1,))))))</f>
        <v>0.6</v>
      </c>
      <c r="R61" s="282" t="s">
        <v>204</v>
      </c>
      <c r="S61" s="281" t="str">
        <f>IF(NOT(ISERROR(MATCH(R61,'Tabla Impacto'!$B$221:$B$223,0))),'Tabla Impacto'!$F$223&amp;"Por favor no seleccionar los criterios de impacto(Afectación Económica o presupuestal y Pérdida Reputacional)",R61)</f>
        <v>El riesgo afecta la imagen de la entidad a nivel nacional, con efecto publicitarios sostenible a nivel país</v>
      </c>
      <c r="T61" s="272" t="str">
        <f>+IF(OR(S61='[1]Tabla Impacto'!$C$11,S61='[1]Tabla Impacto'!$D$11),"Leve",IF(OR(S61='[1]Tabla Impacto'!$C$12,S61='[1]Tabla Impacto'!$D$12),"Menor",IF(OR(S61='[1]Tabla Impacto'!$C$13,S61='[1]Tabla Impacto'!$D$13),"Moderado",IF(OR(S61='[1]Tabla Impacto'!$C$14,S61='[1]Tabla Impacto'!$D$14),"Mayor",IF(OR(S61='[1]Tabla Impacto'!$C$15,S61='[1]Tabla Impacto'!$D$15),"Catastrófico","")))))</f>
        <v>Catastrófico</v>
      </c>
      <c r="U61" s="281">
        <f t="shared" ref="U61" si="66">IF(T61="","",IF(T61="Leve",0.2,IF(T61="Menor",0.4,IF(T61="Moderado",0.6,IF(T61="Mayor",0.8,IF(T61="Catastrófico",1,))))))</f>
        <v>1</v>
      </c>
      <c r="V61" s="280" t="str">
        <f t="shared" ref="V61" si="67">IF(OR(AND(P61="Muy Baja",T61="Leve"),AND(P61="Muy Baja",T61="Menor"),AND(P61="Baja",T61="Leve")),"Bajo",IF(OR(AND(P61="Muy baja",T61="Moderado"),AND(P61="Baja",T61="Menor"),AND(P61="Baja",T61="Moderado"),AND(P61="Media",T61="Leve"),AND(P61="Media",T61="Menor"),AND(P61="Media",T61="Moderado"),AND(P61="Alta",T61="Leve"),AND(P61="Alta",T61="Menor")),"Moderado",IF(OR(AND(P61="Muy Baja",T61="Mayor"),AND(P61="Baja",T61="Mayor"),AND(P61="Media",T61="Mayor"),AND(P61="Alta",T61="Moderado"),AND(P61="Alta",T61="Mayor"),AND(P61="Muy Alta",T61="Leve"),AND(P61="Muy Alta",T61="Menor"),AND(P61="Muy Alta",T61="Moderado"),AND(P61="Muy Alta",T61="Mayor")),"Alto",IF(OR(AND(P61="Muy Baja",T61="Catastrófico"),AND(P61="Baja",T61="Catastrófico"),AND(P61="Media",T61="Catastrófico"),AND(P61="Alta",T61="Catastrófico"),AND(P61="Muy Alta",T61="Catastrófico")),"Extremo",""))))</f>
        <v>Extremo</v>
      </c>
      <c r="W61" s="169">
        <v>1</v>
      </c>
      <c r="X61" s="108" t="s">
        <v>545</v>
      </c>
      <c r="Y61" s="165" t="str">
        <f t="shared" si="36"/>
        <v>Probabilidad</v>
      </c>
      <c r="Z61" s="109" t="s">
        <v>216</v>
      </c>
      <c r="AA61" s="109" t="s">
        <v>224</v>
      </c>
      <c r="AB61" s="166" t="str">
        <f t="shared" si="42"/>
        <v>40%</v>
      </c>
      <c r="AC61" s="109" t="s">
        <v>227</v>
      </c>
      <c r="AD61" s="109" t="s">
        <v>232</v>
      </c>
      <c r="AE61" s="109" t="s">
        <v>236</v>
      </c>
      <c r="AF61" s="208">
        <f t="shared" ref="AF61" si="68">IFERROR(IF(Y61="Probabilidad",(Q61-(+Q61*AB61)),IF(Y61="Impacto",Q61,"")),"")</f>
        <v>0.36</v>
      </c>
      <c r="AG61" s="167" t="str">
        <f t="shared" si="37"/>
        <v>Baja</v>
      </c>
      <c r="AH61" s="166">
        <f t="shared" si="38"/>
        <v>0.36</v>
      </c>
      <c r="AI61" s="167" t="str">
        <f t="shared" si="39"/>
        <v>Catastrófico</v>
      </c>
      <c r="AJ61" s="166">
        <f t="shared" ref="AJ61" si="69">IFERROR(IF(Y61="Impacto",(U61-(+U61*AB61)),IF(Y61="Probabilidad",U61,"")),"")</f>
        <v>1</v>
      </c>
      <c r="AK61" s="168" t="str">
        <f t="shared" si="41"/>
        <v>Extremo</v>
      </c>
      <c r="AL61" s="212" t="s">
        <v>270</v>
      </c>
      <c r="AM61" s="218" t="s">
        <v>551</v>
      </c>
      <c r="AN61" s="218" t="s">
        <v>536</v>
      </c>
      <c r="AO61" s="219" t="s">
        <v>552</v>
      </c>
      <c r="AP61" s="219" t="s">
        <v>553</v>
      </c>
      <c r="AQ61" s="218"/>
      <c r="AR61" s="215" t="s">
        <v>267</v>
      </c>
      <c r="AS61" s="140"/>
      <c r="AT61" s="140"/>
      <c r="AU61" s="140"/>
      <c r="AV61" s="140"/>
      <c r="AW61" s="140"/>
      <c r="AX61" s="140"/>
      <c r="AY61" s="140"/>
      <c r="AZ61" s="140"/>
      <c r="BA61" s="140"/>
      <c r="BB61" s="140"/>
      <c r="BC61" s="140"/>
      <c r="BD61" s="140"/>
      <c r="BE61" s="140"/>
      <c r="BF61" s="140"/>
      <c r="BG61" s="140"/>
      <c r="BH61" s="140"/>
      <c r="BI61" s="140"/>
      <c r="BJ61" s="140"/>
      <c r="BK61" s="140"/>
      <c r="BL61" s="140"/>
      <c r="BM61" s="140"/>
      <c r="BN61" s="140"/>
      <c r="BO61" s="140"/>
      <c r="BP61" s="140"/>
      <c r="BQ61" s="140"/>
      <c r="BR61" s="140"/>
      <c r="BS61" s="140"/>
      <c r="BT61" s="140"/>
      <c r="BU61" s="140"/>
      <c r="BV61" s="140"/>
      <c r="BW61" s="140"/>
      <c r="BX61" s="140"/>
    </row>
    <row r="62" spans="1:76" s="141" customFormat="1" ht="93" customHeight="1" x14ac:dyDescent="0.25">
      <c r="A62" s="299"/>
      <c r="B62" s="297"/>
      <c r="C62" s="275"/>
      <c r="D62" s="312"/>
      <c r="E62" s="283"/>
      <c r="F62" s="300"/>
      <c r="G62" s="300"/>
      <c r="H62" s="301"/>
      <c r="I62" s="268"/>
      <c r="J62" s="268"/>
      <c r="K62" s="268"/>
      <c r="L62" s="268"/>
      <c r="M62" s="283"/>
      <c r="N62" s="275"/>
      <c r="O62" s="271"/>
      <c r="P62" s="272"/>
      <c r="Q62" s="281"/>
      <c r="R62" s="282"/>
      <c r="S62" s="281">
        <f ca="1">IF(NOT(ISERROR(MATCH(R62,_xlfn.ANCHORARRAY(H73),0))),Q75&amp;"Por favor no seleccionar los criterios de impacto",R62)</f>
        <v>0</v>
      </c>
      <c r="T62" s="272"/>
      <c r="U62" s="281"/>
      <c r="V62" s="280"/>
      <c r="W62" s="169">
        <v>2</v>
      </c>
      <c r="X62" s="108" t="s">
        <v>546</v>
      </c>
      <c r="Y62" s="165" t="str">
        <f t="shared" si="36"/>
        <v>Probabilidad</v>
      </c>
      <c r="Z62" s="109" t="s">
        <v>218</v>
      </c>
      <c r="AA62" s="109" t="s">
        <v>224</v>
      </c>
      <c r="AB62" s="166" t="str">
        <f t="shared" si="42"/>
        <v>30%</v>
      </c>
      <c r="AC62" s="109" t="s">
        <v>227</v>
      </c>
      <c r="AD62" s="109" t="s">
        <v>232</v>
      </c>
      <c r="AE62" s="109" t="s">
        <v>236</v>
      </c>
      <c r="AF62" s="208">
        <f t="shared" ref="AF62:AF66" si="70">IFERROR(IF(AND(Y61="Probabilidad",Y62="Probabilidad"),(AH61-(+AH61*AB62)),IF(Y62="Probabilidad",(Q61-(+Q61*AB62)),IF(Y62="Impacto",AH61,""))),"")</f>
        <v>0.252</v>
      </c>
      <c r="AG62" s="167" t="str">
        <f t="shared" si="37"/>
        <v>Baja</v>
      </c>
      <c r="AH62" s="166">
        <f t="shared" si="38"/>
        <v>0.252</v>
      </c>
      <c r="AI62" s="167" t="str">
        <f t="shared" si="39"/>
        <v>Catastrófico</v>
      </c>
      <c r="AJ62" s="166">
        <f t="shared" ref="AJ62" si="71">IFERROR(IF(AND(Y61="Impacto",Y62="Impacto"),(AJ61-(+AJ61*AB62)),IF(Y62="Impacto",(U61-(+U61*AB62)),IF(Y62="Probabilidad",AJ61,""))),"")</f>
        <v>1</v>
      </c>
      <c r="AK62" s="168" t="str">
        <f t="shared" si="41"/>
        <v>Extremo</v>
      </c>
      <c r="AL62" s="212" t="s">
        <v>270</v>
      </c>
      <c r="AM62" s="218" t="s">
        <v>554</v>
      </c>
      <c r="AN62" s="218" t="s">
        <v>536</v>
      </c>
      <c r="AO62" s="219" t="s">
        <v>537</v>
      </c>
      <c r="AP62" s="219" t="s">
        <v>537</v>
      </c>
      <c r="AQ62" s="218"/>
      <c r="AR62" s="215" t="s">
        <v>267</v>
      </c>
      <c r="AS62" s="140"/>
      <c r="AT62" s="140"/>
      <c r="AU62" s="140"/>
      <c r="AV62" s="140"/>
      <c r="AW62" s="140"/>
      <c r="AX62" s="140"/>
      <c r="AY62" s="140"/>
      <c r="AZ62" s="140"/>
      <c r="BA62" s="140"/>
      <c r="BB62" s="140"/>
      <c r="BC62" s="140"/>
      <c r="BD62" s="140"/>
      <c r="BE62" s="140"/>
      <c r="BF62" s="140"/>
      <c r="BG62" s="140"/>
      <c r="BH62" s="140"/>
      <c r="BI62" s="140"/>
      <c r="BJ62" s="140"/>
      <c r="BK62" s="140"/>
      <c r="BL62" s="140"/>
      <c r="BM62" s="140"/>
      <c r="BN62" s="140"/>
      <c r="BO62" s="140"/>
      <c r="BP62" s="140"/>
      <c r="BQ62" s="140"/>
      <c r="BR62" s="140"/>
      <c r="BS62" s="140"/>
      <c r="BT62" s="140"/>
      <c r="BU62" s="140"/>
      <c r="BV62" s="140"/>
      <c r="BW62" s="140"/>
      <c r="BX62" s="140"/>
    </row>
    <row r="63" spans="1:76" s="141" customFormat="1" ht="77.25" customHeight="1" x14ac:dyDescent="0.25">
      <c r="A63" s="299"/>
      <c r="B63" s="297"/>
      <c r="C63" s="275"/>
      <c r="D63" s="312"/>
      <c r="E63" s="283"/>
      <c r="F63" s="300"/>
      <c r="G63" s="300"/>
      <c r="H63" s="301"/>
      <c r="I63" s="268"/>
      <c r="J63" s="268"/>
      <c r="K63" s="268"/>
      <c r="L63" s="268"/>
      <c r="M63" s="283"/>
      <c r="N63" s="275"/>
      <c r="O63" s="271"/>
      <c r="P63" s="272"/>
      <c r="Q63" s="281"/>
      <c r="R63" s="282"/>
      <c r="S63" s="281">
        <f ca="1">IF(NOT(ISERROR(MATCH(R63,_xlfn.ANCHORARRAY(H74),0))),Q76&amp;"Por favor no seleccionar los criterios de impacto",R63)</f>
        <v>0</v>
      </c>
      <c r="T63" s="272"/>
      <c r="U63" s="281"/>
      <c r="V63" s="280"/>
      <c r="W63" s="169">
        <v>3</v>
      </c>
      <c r="X63" s="108" t="s">
        <v>547</v>
      </c>
      <c r="Y63" s="165" t="str">
        <f t="shared" si="36"/>
        <v>Probabilidad</v>
      </c>
      <c r="Z63" s="109" t="s">
        <v>216</v>
      </c>
      <c r="AA63" s="109" t="s">
        <v>224</v>
      </c>
      <c r="AB63" s="166" t="str">
        <f t="shared" si="42"/>
        <v>40%</v>
      </c>
      <c r="AC63" s="109" t="s">
        <v>227</v>
      </c>
      <c r="AD63" s="109" t="s">
        <v>232</v>
      </c>
      <c r="AE63" s="109" t="s">
        <v>236</v>
      </c>
      <c r="AF63" s="208">
        <f t="shared" si="70"/>
        <v>0.1512</v>
      </c>
      <c r="AG63" s="167" t="str">
        <f t="shared" si="37"/>
        <v>Muy Baja</v>
      </c>
      <c r="AH63" s="166">
        <f t="shared" si="38"/>
        <v>0.1512</v>
      </c>
      <c r="AI63" s="167" t="str">
        <f t="shared" si="39"/>
        <v>Catastrófico</v>
      </c>
      <c r="AJ63" s="166">
        <f t="shared" ref="AJ63:AJ66" si="72">IFERROR(IF(AND(Y62="Impacto",Y63="Impacto"),(AJ62-(+AJ62*AB63)),IF(AND(Y62="Probabilidad",Y63="Impacto"),(AJ61-(+AJ61*AB63)),IF(Y63="Probabilidad",AJ62,""))),"")</f>
        <v>1</v>
      </c>
      <c r="AK63" s="168" t="str">
        <f t="shared" si="41"/>
        <v>Extremo</v>
      </c>
      <c r="AL63" s="212" t="s">
        <v>270</v>
      </c>
      <c r="AM63" s="213"/>
      <c r="AN63" s="169"/>
      <c r="AO63" s="110"/>
      <c r="AP63" s="110"/>
      <c r="AQ63" s="211"/>
      <c r="AR63" s="215"/>
      <c r="AS63" s="140"/>
      <c r="AT63" s="140"/>
      <c r="AU63" s="140"/>
      <c r="AV63" s="140"/>
      <c r="AW63" s="140"/>
      <c r="AX63" s="140"/>
      <c r="AY63" s="140"/>
      <c r="AZ63" s="140"/>
      <c r="BA63" s="140"/>
      <c r="BB63" s="140"/>
      <c r="BC63" s="140"/>
      <c r="BD63" s="140"/>
      <c r="BE63" s="140"/>
      <c r="BF63" s="140"/>
      <c r="BG63" s="140"/>
      <c r="BH63" s="140"/>
      <c r="BI63" s="140"/>
      <c r="BJ63" s="140"/>
      <c r="BK63" s="140"/>
      <c r="BL63" s="140"/>
      <c r="BM63" s="140"/>
      <c r="BN63" s="140"/>
      <c r="BO63" s="140"/>
      <c r="BP63" s="140"/>
      <c r="BQ63" s="140"/>
      <c r="BR63" s="140"/>
      <c r="BS63" s="140"/>
      <c r="BT63" s="140"/>
      <c r="BU63" s="140"/>
      <c r="BV63" s="140"/>
      <c r="BW63" s="140"/>
      <c r="BX63" s="140"/>
    </row>
    <row r="64" spans="1:76" s="141" customFormat="1" ht="78" customHeight="1" x14ac:dyDescent="0.25">
      <c r="A64" s="299"/>
      <c r="B64" s="297"/>
      <c r="C64" s="275"/>
      <c r="D64" s="312"/>
      <c r="E64" s="283"/>
      <c r="F64" s="300"/>
      <c r="G64" s="300"/>
      <c r="H64" s="301"/>
      <c r="I64" s="268"/>
      <c r="J64" s="268"/>
      <c r="K64" s="268"/>
      <c r="L64" s="268"/>
      <c r="M64" s="283"/>
      <c r="N64" s="275"/>
      <c r="O64" s="271"/>
      <c r="P64" s="272"/>
      <c r="Q64" s="281"/>
      <c r="R64" s="282"/>
      <c r="S64" s="281">
        <f ca="1">IF(NOT(ISERROR(MATCH(R64,_xlfn.ANCHORARRAY(H75),0))),Q77&amp;"Por favor no seleccionar los criterios de impacto",R64)</f>
        <v>0</v>
      </c>
      <c r="T64" s="272"/>
      <c r="U64" s="281"/>
      <c r="V64" s="280"/>
      <c r="W64" s="169">
        <v>4</v>
      </c>
      <c r="X64" s="108" t="s">
        <v>548</v>
      </c>
      <c r="Y64" s="165" t="str">
        <f t="shared" si="36"/>
        <v>Probabilidad</v>
      </c>
      <c r="Z64" s="109" t="s">
        <v>218</v>
      </c>
      <c r="AA64" s="109" t="s">
        <v>224</v>
      </c>
      <c r="AB64" s="166" t="str">
        <f t="shared" si="42"/>
        <v>30%</v>
      </c>
      <c r="AC64" s="109" t="s">
        <v>227</v>
      </c>
      <c r="AD64" s="109" t="s">
        <v>232</v>
      </c>
      <c r="AE64" s="109" t="s">
        <v>236</v>
      </c>
      <c r="AF64" s="208">
        <f t="shared" si="70"/>
        <v>0.10584</v>
      </c>
      <c r="AG64" s="167" t="str">
        <f t="shared" si="37"/>
        <v>Muy Baja</v>
      </c>
      <c r="AH64" s="166">
        <f t="shared" si="38"/>
        <v>0.10584</v>
      </c>
      <c r="AI64" s="167" t="str">
        <f t="shared" si="39"/>
        <v>Catastrófico</v>
      </c>
      <c r="AJ64" s="166">
        <f t="shared" si="72"/>
        <v>1</v>
      </c>
      <c r="AK64" s="168" t="str">
        <f t="shared" si="41"/>
        <v>Extremo</v>
      </c>
      <c r="AL64" s="212" t="s">
        <v>270</v>
      </c>
      <c r="AM64" s="213"/>
      <c r="AN64" s="169"/>
      <c r="AO64" s="110"/>
      <c r="AP64" s="110"/>
      <c r="AQ64" s="211"/>
      <c r="AR64" s="169"/>
      <c r="AS64" s="140"/>
      <c r="AT64" s="140"/>
      <c r="AU64" s="140"/>
      <c r="AV64" s="140"/>
      <c r="AW64" s="140"/>
      <c r="AX64" s="140"/>
      <c r="AY64" s="140"/>
      <c r="AZ64" s="140"/>
      <c r="BA64" s="140"/>
      <c r="BB64" s="140"/>
      <c r="BC64" s="140"/>
      <c r="BD64" s="140"/>
      <c r="BE64" s="140"/>
      <c r="BF64" s="140"/>
      <c r="BG64" s="140"/>
      <c r="BH64" s="140"/>
      <c r="BI64" s="140"/>
      <c r="BJ64" s="140"/>
      <c r="BK64" s="140"/>
      <c r="BL64" s="140"/>
      <c r="BM64" s="140"/>
      <c r="BN64" s="140"/>
      <c r="BO64" s="140"/>
      <c r="BP64" s="140"/>
      <c r="BQ64" s="140"/>
      <c r="BR64" s="140"/>
      <c r="BS64" s="140"/>
      <c r="BT64" s="140"/>
      <c r="BU64" s="140"/>
      <c r="BV64" s="140"/>
      <c r="BW64" s="140"/>
      <c r="BX64" s="140"/>
    </row>
    <row r="65" spans="1:76" s="141" customFormat="1" ht="85.5" customHeight="1" x14ac:dyDescent="0.25">
      <c r="A65" s="299"/>
      <c r="B65" s="297"/>
      <c r="C65" s="275"/>
      <c r="D65" s="312"/>
      <c r="E65" s="283"/>
      <c r="F65" s="300"/>
      <c r="G65" s="300"/>
      <c r="H65" s="301"/>
      <c r="I65" s="268"/>
      <c r="J65" s="268"/>
      <c r="K65" s="268"/>
      <c r="L65" s="268"/>
      <c r="M65" s="283"/>
      <c r="N65" s="275"/>
      <c r="O65" s="271"/>
      <c r="P65" s="272"/>
      <c r="Q65" s="281"/>
      <c r="R65" s="282"/>
      <c r="S65" s="281">
        <f ca="1">IF(NOT(ISERROR(MATCH(R65,_xlfn.ANCHORARRAY(H76),0))),Q78&amp;"Por favor no seleccionar los criterios de impacto",R65)</f>
        <v>0</v>
      </c>
      <c r="T65" s="272"/>
      <c r="U65" s="281"/>
      <c r="V65" s="280"/>
      <c r="W65" s="169">
        <v>5</v>
      </c>
      <c r="X65" s="108" t="s">
        <v>550</v>
      </c>
      <c r="Y65" s="165" t="str">
        <f t="shared" si="36"/>
        <v>Probabilidad</v>
      </c>
      <c r="Z65" s="109" t="s">
        <v>216</v>
      </c>
      <c r="AA65" s="109" t="s">
        <v>222</v>
      </c>
      <c r="AB65" s="166" t="str">
        <f t="shared" si="42"/>
        <v>50%</v>
      </c>
      <c r="AC65" s="109" t="s">
        <v>227</v>
      </c>
      <c r="AD65" s="109" t="s">
        <v>232</v>
      </c>
      <c r="AE65" s="109" t="s">
        <v>236</v>
      </c>
      <c r="AF65" s="208">
        <f t="shared" si="70"/>
        <v>5.2920000000000002E-2</v>
      </c>
      <c r="AG65" s="167" t="str">
        <f t="shared" si="37"/>
        <v>Muy Baja</v>
      </c>
      <c r="AH65" s="166">
        <f t="shared" si="38"/>
        <v>5.2920000000000002E-2</v>
      </c>
      <c r="AI65" s="167" t="str">
        <f t="shared" si="39"/>
        <v>Catastrófico</v>
      </c>
      <c r="AJ65" s="166">
        <f t="shared" si="72"/>
        <v>1</v>
      </c>
      <c r="AK65" s="168" t="str">
        <f t="shared" si="41"/>
        <v>Extremo</v>
      </c>
      <c r="AL65" s="212" t="s">
        <v>270</v>
      </c>
      <c r="AM65" s="213"/>
      <c r="AN65" s="169"/>
      <c r="AO65" s="110"/>
      <c r="AP65" s="110"/>
      <c r="AQ65" s="211"/>
      <c r="AR65" s="169"/>
      <c r="AS65" s="140"/>
      <c r="AT65" s="140"/>
      <c r="AU65" s="140"/>
      <c r="AV65" s="140"/>
      <c r="AW65" s="140"/>
      <c r="AX65" s="140"/>
      <c r="AY65" s="140"/>
      <c r="AZ65" s="140"/>
      <c r="BA65" s="140"/>
      <c r="BB65" s="140"/>
      <c r="BC65" s="140"/>
      <c r="BD65" s="140"/>
      <c r="BE65" s="140"/>
      <c r="BF65" s="140"/>
      <c r="BG65" s="140"/>
      <c r="BH65" s="140"/>
      <c r="BI65" s="140"/>
      <c r="BJ65" s="140"/>
      <c r="BK65" s="140"/>
      <c r="BL65" s="140"/>
      <c r="BM65" s="140"/>
      <c r="BN65" s="140"/>
      <c r="BO65" s="140"/>
      <c r="BP65" s="140"/>
      <c r="BQ65" s="140"/>
      <c r="BR65" s="140"/>
      <c r="BS65" s="140"/>
      <c r="BT65" s="140"/>
      <c r="BU65" s="140"/>
      <c r="BV65" s="140"/>
      <c r="BW65" s="140"/>
      <c r="BX65" s="140"/>
    </row>
    <row r="66" spans="1:76" s="141" customFormat="1" ht="85.5" customHeight="1" x14ac:dyDescent="0.25">
      <c r="A66" s="299"/>
      <c r="B66" s="298"/>
      <c r="C66" s="276"/>
      <c r="D66" s="313"/>
      <c r="E66" s="283"/>
      <c r="F66" s="300"/>
      <c r="G66" s="300"/>
      <c r="H66" s="301"/>
      <c r="I66" s="269"/>
      <c r="J66" s="269"/>
      <c r="K66" s="269"/>
      <c r="L66" s="269"/>
      <c r="M66" s="283"/>
      <c r="N66" s="276"/>
      <c r="O66" s="271"/>
      <c r="P66" s="272"/>
      <c r="Q66" s="281"/>
      <c r="R66" s="282"/>
      <c r="S66" s="281">
        <f ca="1">IF(NOT(ISERROR(MATCH(R66,_xlfn.ANCHORARRAY(H77),0))),Q79&amp;"Por favor no seleccionar los criterios de impacto",R66)</f>
        <v>0</v>
      </c>
      <c r="T66" s="272"/>
      <c r="U66" s="281"/>
      <c r="V66" s="280"/>
      <c r="W66" s="169">
        <v>6</v>
      </c>
      <c r="X66" s="108" t="s">
        <v>549</v>
      </c>
      <c r="Y66" s="165" t="str">
        <f t="shared" si="36"/>
        <v>Probabilidad</v>
      </c>
      <c r="Z66" s="109" t="s">
        <v>218</v>
      </c>
      <c r="AA66" s="109" t="s">
        <v>222</v>
      </c>
      <c r="AB66" s="166" t="str">
        <f t="shared" si="42"/>
        <v>40%</v>
      </c>
      <c r="AC66" s="109" t="s">
        <v>227</v>
      </c>
      <c r="AD66" s="109" t="s">
        <v>232</v>
      </c>
      <c r="AE66" s="109" t="s">
        <v>236</v>
      </c>
      <c r="AF66" s="208">
        <f t="shared" si="70"/>
        <v>3.1752000000000002E-2</v>
      </c>
      <c r="AG66" s="167" t="str">
        <f t="shared" si="37"/>
        <v>Muy Baja</v>
      </c>
      <c r="AH66" s="166">
        <f t="shared" si="38"/>
        <v>3.1752000000000002E-2</v>
      </c>
      <c r="AI66" s="167" t="str">
        <f t="shared" si="39"/>
        <v>Catastrófico</v>
      </c>
      <c r="AJ66" s="166">
        <f t="shared" si="72"/>
        <v>1</v>
      </c>
      <c r="AK66" s="168" t="str">
        <f t="shared" si="41"/>
        <v>Extremo</v>
      </c>
      <c r="AL66" s="212" t="s">
        <v>270</v>
      </c>
      <c r="AM66" s="213"/>
      <c r="AN66" s="169"/>
      <c r="AO66" s="110"/>
      <c r="AP66" s="110"/>
      <c r="AQ66" s="211"/>
      <c r="AR66" s="169"/>
      <c r="AS66" s="140"/>
      <c r="AT66" s="140"/>
      <c r="AU66" s="140"/>
      <c r="AV66" s="140"/>
      <c r="AW66" s="140"/>
      <c r="AX66" s="140"/>
      <c r="AY66" s="140"/>
      <c r="AZ66" s="140"/>
      <c r="BA66" s="140"/>
      <c r="BB66" s="140"/>
      <c r="BC66" s="140"/>
      <c r="BD66" s="140"/>
      <c r="BE66" s="140"/>
      <c r="BF66" s="140"/>
      <c r="BG66" s="140"/>
      <c r="BH66" s="140"/>
      <c r="BI66" s="140"/>
      <c r="BJ66" s="140"/>
      <c r="BK66" s="140"/>
      <c r="BL66" s="140"/>
      <c r="BM66" s="140"/>
      <c r="BN66" s="140"/>
      <c r="BO66" s="140"/>
      <c r="BP66" s="140"/>
      <c r="BQ66" s="140"/>
      <c r="BR66" s="140"/>
      <c r="BS66" s="140"/>
      <c r="BT66" s="140"/>
      <c r="BU66" s="140"/>
      <c r="BV66" s="140"/>
      <c r="BW66" s="140"/>
      <c r="BX66" s="140"/>
    </row>
    <row r="67" spans="1:76" s="141" customFormat="1" ht="86.25" customHeight="1" x14ac:dyDescent="0.25">
      <c r="A67" s="299">
        <v>10</v>
      </c>
      <c r="B67" s="296" t="s">
        <v>555</v>
      </c>
      <c r="C67" s="274" t="s">
        <v>275</v>
      </c>
      <c r="D67" s="274" t="s">
        <v>556</v>
      </c>
      <c r="E67" s="283" t="s">
        <v>244</v>
      </c>
      <c r="F67" s="300" t="s">
        <v>558</v>
      </c>
      <c r="G67" s="300" t="s">
        <v>557</v>
      </c>
      <c r="H67" s="301" t="s">
        <v>559</v>
      </c>
      <c r="I67" s="267"/>
      <c r="J67" s="267"/>
      <c r="K67" s="267"/>
      <c r="L67" s="267"/>
      <c r="M67" s="283" t="s">
        <v>257</v>
      </c>
      <c r="N67" s="274"/>
      <c r="O67" s="271">
        <v>8640</v>
      </c>
      <c r="P67" s="272" t="str">
        <f>IF(O67&lt;=0,"",IF(O67&lt;=2,"Muy Baja",IF(O67&lt;=24,"Baja",IF(O67&lt;=500,"Media",IF(O67&lt;=5000,"Alta","Muy Alta")))))</f>
        <v>Muy Alta</v>
      </c>
      <c r="Q67" s="281">
        <f>IF(P67="","",IF(P67="Muy Baja",0.2,IF(P67="Baja",0.4,IF(P67="Media",0.6,IF(P67="Alta",0.8,IF(P67="Muy Alta",1,))))))</f>
        <v>1</v>
      </c>
      <c r="R67" s="282" t="s">
        <v>200</v>
      </c>
      <c r="S67" s="281" t="str">
        <f>IF(NOT(ISERROR(MATCH(R67,'Tabla Impacto'!$B$221:$B$223,0))),'Tabla Impacto'!$F$223&amp;"Por favor no seleccionar los criterios de impacto(Afectación Económica o presupuestal y Pérdida Reputacional)",R67)</f>
        <v xml:space="preserve">Entre 100 y 500 SMLMV </v>
      </c>
      <c r="T67" s="272" t="str">
        <f>+IF(OR(S67='[1]Tabla Impacto'!$C$11,S67='[1]Tabla Impacto'!$D$11),"Leve",IF(OR(S67='[1]Tabla Impacto'!$C$12,S67='[1]Tabla Impacto'!$D$12),"Menor",IF(OR(S67='[1]Tabla Impacto'!$C$13,S67='[1]Tabla Impacto'!$D$13),"Moderado",IF(OR(S67='[1]Tabla Impacto'!$C$14,S67='[1]Tabla Impacto'!$D$14),"Mayor",IF(OR(S67='[1]Tabla Impacto'!$C$15,S67='[1]Tabla Impacto'!$D$15),"Catastrófico","")))))</f>
        <v>Mayor</v>
      </c>
      <c r="U67" s="281">
        <f t="shared" ref="U67" si="73">IF(T67="","",IF(T67="Leve",0.2,IF(T67="Menor",0.4,IF(T67="Moderado",0.6,IF(T67="Mayor",0.8,IF(T67="Catastrófico",1,))))))</f>
        <v>0.8</v>
      </c>
      <c r="V67" s="280" t="str">
        <f t="shared" ref="V67" si="74">IF(OR(AND(P67="Muy Baja",T67="Leve"),AND(P67="Muy Baja",T67="Menor"),AND(P67="Baja",T67="Leve")),"Bajo",IF(OR(AND(P67="Muy baja",T67="Moderado"),AND(P67="Baja",T67="Menor"),AND(P67="Baja",T67="Moderado"),AND(P67="Media",T67="Leve"),AND(P67="Media",T67="Menor"),AND(P67="Media",T67="Moderado"),AND(P67="Alta",T67="Leve"),AND(P67="Alta",T67="Menor")),"Moderado",IF(OR(AND(P67="Muy Baja",T67="Mayor"),AND(P67="Baja",T67="Mayor"),AND(P67="Media",T67="Mayor"),AND(P67="Alta",T67="Moderado"),AND(P67="Alta",T67="Mayor"),AND(P67="Muy Alta",T67="Leve"),AND(P67="Muy Alta",T67="Menor"),AND(P67="Muy Alta",T67="Moderado"),AND(P67="Muy Alta",T67="Mayor")),"Alto",IF(OR(AND(P67="Muy Baja",T67="Catastrófico"),AND(P67="Baja",T67="Catastrófico"),AND(P67="Media",T67="Catastrófico"),AND(P67="Alta",T67="Catastrófico"),AND(P67="Muy Alta",T67="Catastrófico")),"Extremo",""))))</f>
        <v>Alto</v>
      </c>
      <c r="W67" s="169">
        <v>1</v>
      </c>
      <c r="X67" s="108" t="s">
        <v>560</v>
      </c>
      <c r="Y67" s="165" t="str">
        <f t="shared" si="36"/>
        <v>Probabilidad</v>
      </c>
      <c r="Z67" s="109" t="s">
        <v>216</v>
      </c>
      <c r="AA67" s="109" t="s">
        <v>222</v>
      </c>
      <c r="AB67" s="166" t="str">
        <f t="shared" si="42"/>
        <v>50%</v>
      </c>
      <c r="AC67" s="109" t="s">
        <v>227</v>
      </c>
      <c r="AD67" s="109" t="s">
        <v>232</v>
      </c>
      <c r="AE67" s="109" t="s">
        <v>236</v>
      </c>
      <c r="AF67" s="208">
        <f t="shared" ref="AF67" si="75">IFERROR(IF(Y67="Probabilidad",(Q67-(+Q67*AB67)),IF(Y67="Impacto",Q67,"")),"")</f>
        <v>0.5</v>
      </c>
      <c r="AG67" s="167" t="str">
        <f t="shared" si="37"/>
        <v>Media</v>
      </c>
      <c r="AH67" s="166">
        <f t="shared" si="38"/>
        <v>0.5</v>
      </c>
      <c r="AI67" s="167" t="str">
        <f t="shared" si="39"/>
        <v>Mayor</v>
      </c>
      <c r="AJ67" s="166">
        <f t="shared" ref="AJ67" si="76">IFERROR(IF(Y67="Impacto",(U67-(+U67*AB67)),IF(Y67="Probabilidad",U67,"")),"")</f>
        <v>0.8</v>
      </c>
      <c r="AK67" s="168" t="str">
        <f t="shared" si="41"/>
        <v>Alto</v>
      </c>
      <c r="AL67" s="212" t="s">
        <v>270</v>
      </c>
      <c r="AM67" s="213" t="s">
        <v>562</v>
      </c>
      <c r="AN67" s="218" t="s">
        <v>536</v>
      </c>
      <c r="AO67" s="219" t="s">
        <v>552</v>
      </c>
      <c r="AP67" s="219" t="s">
        <v>553</v>
      </c>
      <c r="AQ67" s="218"/>
      <c r="AR67" s="215" t="s">
        <v>267</v>
      </c>
      <c r="AS67" s="140"/>
      <c r="AT67" s="140"/>
      <c r="AU67" s="140"/>
      <c r="AV67" s="140"/>
      <c r="AW67" s="140"/>
      <c r="AX67" s="140"/>
      <c r="AY67" s="140"/>
      <c r="AZ67" s="140"/>
      <c r="BA67" s="140"/>
      <c r="BB67" s="140"/>
      <c r="BC67" s="140"/>
      <c r="BD67" s="140"/>
      <c r="BE67" s="140"/>
      <c r="BF67" s="140"/>
      <c r="BG67" s="140"/>
      <c r="BH67" s="140"/>
      <c r="BI67" s="140"/>
      <c r="BJ67" s="140"/>
      <c r="BK67" s="140"/>
      <c r="BL67" s="140"/>
      <c r="BM67" s="140"/>
      <c r="BN67" s="140"/>
      <c r="BO67" s="140"/>
      <c r="BP67" s="140"/>
      <c r="BQ67" s="140"/>
      <c r="BR67" s="140"/>
      <c r="BS67" s="140"/>
      <c r="BT67" s="140"/>
      <c r="BU67" s="140"/>
      <c r="BV67" s="140"/>
      <c r="BW67" s="140"/>
      <c r="BX67" s="140"/>
    </row>
    <row r="68" spans="1:76" s="141" customFormat="1" ht="89.25" customHeight="1" x14ac:dyDescent="0.25">
      <c r="A68" s="299"/>
      <c r="B68" s="297"/>
      <c r="C68" s="275"/>
      <c r="D68" s="356"/>
      <c r="E68" s="283"/>
      <c r="F68" s="300"/>
      <c r="G68" s="300"/>
      <c r="H68" s="301"/>
      <c r="I68" s="268"/>
      <c r="J68" s="268"/>
      <c r="K68" s="268"/>
      <c r="L68" s="268"/>
      <c r="M68" s="283"/>
      <c r="N68" s="275"/>
      <c r="O68" s="271"/>
      <c r="P68" s="272"/>
      <c r="Q68" s="281"/>
      <c r="R68" s="282"/>
      <c r="S68" s="281">
        <f ca="1">IF(NOT(ISERROR(MATCH(R68,_xlfn.ANCHORARRAY(H79),0))),Q81&amp;"Por favor no seleccionar los criterios de impacto",R68)</f>
        <v>0</v>
      </c>
      <c r="T68" s="272"/>
      <c r="U68" s="281"/>
      <c r="V68" s="280"/>
      <c r="W68" s="169">
        <v>2</v>
      </c>
      <c r="X68" s="108" t="s">
        <v>561</v>
      </c>
      <c r="Y68" s="165" t="str">
        <f t="shared" si="36"/>
        <v>Probabilidad</v>
      </c>
      <c r="Z68" s="109" t="s">
        <v>216</v>
      </c>
      <c r="AA68" s="109" t="s">
        <v>222</v>
      </c>
      <c r="AB68" s="166" t="str">
        <f t="shared" si="42"/>
        <v>50%</v>
      </c>
      <c r="AC68" s="109" t="s">
        <v>227</v>
      </c>
      <c r="AD68" s="109" t="s">
        <v>232</v>
      </c>
      <c r="AE68" s="109" t="s">
        <v>236</v>
      </c>
      <c r="AF68" s="208">
        <f t="shared" ref="AF68:AF72" si="77">IFERROR(IF(AND(Y67="Probabilidad",Y68="Probabilidad"),(AH67-(+AH67*AB68)),IF(Y68="Probabilidad",(Q67-(+Q67*AB68)),IF(Y68="Impacto",AH67,""))),"")</f>
        <v>0.25</v>
      </c>
      <c r="AG68" s="167" t="str">
        <f t="shared" si="37"/>
        <v>Baja</v>
      </c>
      <c r="AH68" s="166">
        <f t="shared" si="38"/>
        <v>0.25</v>
      </c>
      <c r="AI68" s="167" t="str">
        <f t="shared" si="39"/>
        <v>Mayor</v>
      </c>
      <c r="AJ68" s="166">
        <f t="shared" ref="AJ68" si="78">IFERROR(IF(AND(Y67="Impacto",Y68="Impacto"),(AJ67-(+AJ67*AB68)),IF(Y68="Impacto",(U67-(+U67*AB68)),IF(Y68="Probabilidad",AJ67,""))),"")</f>
        <v>0.8</v>
      </c>
      <c r="AK68" s="168" t="str">
        <f t="shared" si="41"/>
        <v>Alto</v>
      </c>
      <c r="AL68" s="212" t="s">
        <v>270</v>
      </c>
      <c r="AM68" s="213" t="s">
        <v>562</v>
      </c>
      <c r="AN68" s="218" t="s">
        <v>536</v>
      </c>
      <c r="AO68" s="219" t="s">
        <v>552</v>
      </c>
      <c r="AP68" s="219" t="s">
        <v>553</v>
      </c>
      <c r="AQ68" s="218"/>
      <c r="AR68" s="215" t="s">
        <v>267</v>
      </c>
    </row>
    <row r="69" spans="1:76" s="141" customFormat="1" ht="69" hidden="1" customHeight="1" x14ac:dyDescent="0.25">
      <c r="A69" s="299"/>
      <c r="B69" s="297"/>
      <c r="C69" s="275"/>
      <c r="D69" s="356"/>
      <c r="E69" s="283"/>
      <c r="F69" s="300"/>
      <c r="G69" s="300"/>
      <c r="H69" s="301"/>
      <c r="I69" s="268"/>
      <c r="J69" s="268"/>
      <c r="K69" s="268"/>
      <c r="L69" s="268"/>
      <c r="M69" s="283"/>
      <c r="N69" s="275"/>
      <c r="O69" s="271"/>
      <c r="P69" s="272"/>
      <c r="Q69" s="281"/>
      <c r="R69" s="282"/>
      <c r="S69" s="281">
        <f ca="1">IF(NOT(ISERROR(MATCH(R69,_xlfn.ANCHORARRAY(H80),0))),Q82&amp;"Por favor no seleccionar los criterios de impacto",R69)</f>
        <v>0</v>
      </c>
      <c r="T69" s="272"/>
      <c r="U69" s="281"/>
      <c r="V69" s="280"/>
      <c r="W69" s="169">
        <v>3</v>
      </c>
      <c r="X69" s="108"/>
      <c r="Y69" s="165" t="str">
        <f t="shared" si="36"/>
        <v/>
      </c>
      <c r="Z69" s="109"/>
      <c r="AA69" s="109"/>
      <c r="AB69" s="166" t="str">
        <f t="shared" si="42"/>
        <v/>
      </c>
      <c r="AC69" s="109"/>
      <c r="AD69" s="109"/>
      <c r="AE69" s="109"/>
      <c r="AF69" s="208" t="str">
        <f t="shared" si="77"/>
        <v/>
      </c>
      <c r="AG69" s="167" t="str">
        <f t="shared" si="37"/>
        <v/>
      </c>
      <c r="AH69" s="166" t="str">
        <f t="shared" si="38"/>
        <v/>
      </c>
      <c r="AI69" s="167" t="str">
        <f t="shared" si="39"/>
        <v/>
      </c>
      <c r="AJ69" s="166" t="str">
        <f t="shared" ref="AJ69:AJ72" si="79">IFERROR(IF(AND(Y68="Impacto",Y69="Impacto"),(AJ68-(+AJ68*AB69)),IF(AND(Y68="Probabilidad",Y69="Impacto"),(AJ67-(+AJ67*AB69)),IF(Y69="Probabilidad",AJ68,""))),"")</f>
        <v/>
      </c>
      <c r="AK69" s="168" t="str">
        <f t="shared" si="41"/>
        <v/>
      </c>
      <c r="AL69" s="212"/>
      <c r="AM69" s="213"/>
      <c r="AN69" s="169"/>
      <c r="AO69" s="110"/>
      <c r="AP69" s="110"/>
      <c r="AQ69" s="211"/>
      <c r="AR69" s="215"/>
    </row>
    <row r="70" spans="1:76" s="141" customFormat="1" ht="69" hidden="1" customHeight="1" x14ac:dyDescent="0.25">
      <c r="A70" s="299"/>
      <c r="B70" s="297"/>
      <c r="C70" s="275"/>
      <c r="D70" s="356"/>
      <c r="E70" s="283"/>
      <c r="F70" s="300"/>
      <c r="G70" s="300"/>
      <c r="H70" s="301"/>
      <c r="I70" s="268"/>
      <c r="J70" s="268"/>
      <c r="K70" s="268"/>
      <c r="L70" s="268"/>
      <c r="M70" s="283"/>
      <c r="N70" s="275"/>
      <c r="O70" s="271"/>
      <c r="P70" s="272"/>
      <c r="Q70" s="281"/>
      <c r="R70" s="282"/>
      <c r="S70" s="281">
        <f ca="1">IF(NOT(ISERROR(MATCH(R70,_xlfn.ANCHORARRAY(H81),0))),Q83&amp;"Por favor no seleccionar los criterios de impacto",R70)</f>
        <v>0</v>
      </c>
      <c r="T70" s="272"/>
      <c r="U70" s="281"/>
      <c r="V70" s="280"/>
      <c r="W70" s="169">
        <v>4</v>
      </c>
      <c r="X70" s="108"/>
      <c r="Y70" s="165" t="str">
        <f t="shared" si="36"/>
        <v/>
      </c>
      <c r="Z70" s="109"/>
      <c r="AA70" s="109"/>
      <c r="AB70" s="166" t="str">
        <f t="shared" si="42"/>
        <v/>
      </c>
      <c r="AC70" s="109"/>
      <c r="AD70" s="109"/>
      <c r="AE70" s="109"/>
      <c r="AF70" s="208" t="str">
        <f t="shared" si="77"/>
        <v/>
      </c>
      <c r="AG70" s="167" t="str">
        <f t="shared" si="37"/>
        <v/>
      </c>
      <c r="AH70" s="166" t="str">
        <f t="shared" si="38"/>
        <v/>
      </c>
      <c r="AI70" s="167" t="str">
        <f t="shared" si="39"/>
        <v/>
      </c>
      <c r="AJ70" s="166" t="str">
        <f t="shared" si="79"/>
        <v/>
      </c>
      <c r="AK70" s="168" t="str">
        <f t="shared" si="41"/>
        <v/>
      </c>
      <c r="AL70" s="212"/>
      <c r="AM70" s="213"/>
      <c r="AN70" s="169"/>
      <c r="AO70" s="110"/>
      <c r="AP70" s="110"/>
      <c r="AQ70" s="211"/>
      <c r="AR70" s="169"/>
    </row>
    <row r="71" spans="1:76" s="141" customFormat="1" ht="69" hidden="1" customHeight="1" x14ac:dyDescent="0.25">
      <c r="A71" s="299"/>
      <c r="B71" s="297"/>
      <c r="C71" s="275"/>
      <c r="D71" s="356"/>
      <c r="E71" s="283"/>
      <c r="F71" s="300"/>
      <c r="G71" s="300"/>
      <c r="H71" s="301"/>
      <c r="I71" s="268"/>
      <c r="J71" s="268"/>
      <c r="K71" s="268"/>
      <c r="L71" s="268"/>
      <c r="M71" s="283"/>
      <c r="N71" s="275"/>
      <c r="O71" s="271"/>
      <c r="P71" s="272"/>
      <c r="Q71" s="281"/>
      <c r="R71" s="282"/>
      <c r="S71" s="281">
        <f ca="1">IF(NOT(ISERROR(MATCH(R71,_xlfn.ANCHORARRAY(H82),0))),Q84&amp;"Por favor no seleccionar los criterios de impacto",R71)</f>
        <v>0</v>
      </c>
      <c r="T71" s="272"/>
      <c r="U71" s="281"/>
      <c r="V71" s="280"/>
      <c r="W71" s="169">
        <v>5</v>
      </c>
      <c r="X71" s="108"/>
      <c r="Y71" s="165" t="str">
        <f t="shared" si="36"/>
        <v/>
      </c>
      <c r="Z71" s="109"/>
      <c r="AA71" s="109"/>
      <c r="AB71" s="166" t="str">
        <f t="shared" si="42"/>
        <v/>
      </c>
      <c r="AC71" s="109"/>
      <c r="AD71" s="109"/>
      <c r="AE71" s="109"/>
      <c r="AF71" s="208" t="str">
        <f t="shared" si="77"/>
        <v/>
      </c>
      <c r="AG71" s="167" t="str">
        <f t="shared" si="37"/>
        <v/>
      </c>
      <c r="AH71" s="166" t="str">
        <f t="shared" si="38"/>
        <v/>
      </c>
      <c r="AI71" s="167" t="str">
        <f t="shared" si="39"/>
        <v/>
      </c>
      <c r="AJ71" s="166" t="str">
        <f t="shared" si="79"/>
        <v/>
      </c>
      <c r="AK71" s="168" t="str">
        <f t="shared" si="41"/>
        <v/>
      </c>
      <c r="AL71" s="212"/>
      <c r="AM71" s="213"/>
      <c r="AN71" s="169"/>
      <c r="AO71" s="110"/>
      <c r="AP71" s="110"/>
      <c r="AQ71" s="211"/>
      <c r="AR71" s="169"/>
    </row>
    <row r="72" spans="1:76" s="141" customFormat="1" ht="69" hidden="1" customHeight="1" x14ac:dyDescent="0.25">
      <c r="A72" s="299"/>
      <c r="B72" s="298"/>
      <c r="C72" s="276"/>
      <c r="D72" s="357"/>
      <c r="E72" s="283"/>
      <c r="F72" s="300"/>
      <c r="G72" s="300"/>
      <c r="H72" s="301"/>
      <c r="I72" s="269"/>
      <c r="J72" s="269"/>
      <c r="K72" s="269"/>
      <c r="L72" s="269"/>
      <c r="M72" s="283"/>
      <c r="N72" s="276"/>
      <c r="O72" s="271"/>
      <c r="P72" s="272"/>
      <c r="Q72" s="281"/>
      <c r="R72" s="282"/>
      <c r="S72" s="281">
        <f ca="1">IF(NOT(ISERROR(MATCH(R72,_xlfn.ANCHORARRAY(H83),0))),Q85&amp;"Por favor no seleccionar los criterios de impacto",R72)</f>
        <v>0</v>
      </c>
      <c r="T72" s="272"/>
      <c r="U72" s="281"/>
      <c r="V72" s="280"/>
      <c r="W72" s="169">
        <v>6</v>
      </c>
      <c r="X72" s="108"/>
      <c r="Y72" s="165" t="str">
        <f t="shared" si="36"/>
        <v/>
      </c>
      <c r="Z72" s="109"/>
      <c r="AA72" s="109"/>
      <c r="AB72" s="166" t="str">
        <f t="shared" si="42"/>
        <v/>
      </c>
      <c r="AC72" s="109"/>
      <c r="AD72" s="109"/>
      <c r="AE72" s="109"/>
      <c r="AF72" s="208" t="str">
        <f t="shared" si="77"/>
        <v/>
      </c>
      <c r="AG72" s="167" t="str">
        <f t="shared" si="37"/>
        <v/>
      </c>
      <c r="AH72" s="166" t="str">
        <f t="shared" si="38"/>
        <v/>
      </c>
      <c r="AI72" s="167" t="str">
        <f t="shared" si="39"/>
        <v/>
      </c>
      <c r="AJ72" s="166" t="str">
        <f t="shared" si="79"/>
        <v/>
      </c>
      <c r="AK72" s="168" t="str">
        <f t="shared" si="41"/>
        <v/>
      </c>
      <c r="AL72" s="212"/>
      <c r="AM72" s="213"/>
      <c r="AN72" s="169"/>
      <c r="AO72" s="110"/>
      <c r="AP72" s="110"/>
      <c r="AQ72" s="211"/>
      <c r="AR72" s="169"/>
    </row>
    <row r="73" spans="1:76" s="141" customFormat="1" ht="119.25" customHeight="1" x14ac:dyDescent="0.25">
      <c r="A73" s="299">
        <v>11</v>
      </c>
      <c r="B73" s="296" t="s">
        <v>563</v>
      </c>
      <c r="C73" s="274" t="s">
        <v>275</v>
      </c>
      <c r="D73" s="277" t="s">
        <v>564</v>
      </c>
      <c r="E73" s="283" t="s">
        <v>248</v>
      </c>
      <c r="F73" s="300" t="s">
        <v>565</v>
      </c>
      <c r="G73" s="300" t="s">
        <v>566</v>
      </c>
      <c r="H73" s="301" t="s">
        <v>567</v>
      </c>
      <c r="I73" s="267"/>
      <c r="J73" s="267"/>
      <c r="K73" s="267"/>
      <c r="L73" s="267"/>
      <c r="M73" s="283" t="s">
        <v>257</v>
      </c>
      <c r="N73" s="274"/>
      <c r="O73" s="271">
        <v>12</v>
      </c>
      <c r="P73" s="272" t="str">
        <f>IF(O73&lt;=0,"",IF(O73&lt;=2,"Muy Baja",IF(O73&lt;=24,"Baja",IF(O73&lt;=500,"Media",IF(O73&lt;=5000,"Alta","Muy Alta")))))</f>
        <v>Baja</v>
      </c>
      <c r="Q73" s="281">
        <f>IF(P73="","",IF(P73="Muy Baja",0.2,IF(P73="Baja",0.4,IF(P73="Media",0.6,IF(P73="Alta",0.8,IF(P73="Muy Alta",1,))))))</f>
        <v>0.4</v>
      </c>
      <c r="R73" s="282" t="s">
        <v>200</v>
      </c>
      <c r="S73" s="281" t="str">
        <f>IF(NOT(ISERROR(MATCH(R73,'Tabla Impacto'!$B$221:$B$223,0))),'Tabla Impacto'!$F$223&amp;"Por favor no seleccionar los criterios de impacto(Afectación Económica o presupuestal y Pérdida Reputacional)",R73)</f>
        <v xml:space="preserve">Entre 100 y 500 SMLMV </v>
      </c>
      <c r="T73" s="272" t="str">
        <f>+IF(OR(S73='[1]Tabla Impacto'!$C$11,S73='[1]Tabla Impacto'!$D$11),"Leve",IF(OR(S73='[1]Tabla Impacto'!$C$12,S73='[1]Tabla Impacto'!$D$12),"Menor",IF(OR(S73='[1]Tabla Impacto'!$C$13,S73='[1]Tabla Impacto'!$D$13),"Moderado",IF(OR(S73='[1]Tabla Impacto'!$C$14,S73='[1]Tabla Impacto'!$D$14),"Mayor",IF(OR(S73='[1]Tabla Impacto'!$C$15,S73='[1]Tabla Impacto'!$D$15),"Catastrófico","")))))</f>
        <v>Mayor</v>
      </c>
      <c r="U73" s="281">
        <f t="shared" ref="U73" si="80">IF(T73="","",IF(T73="Leve",0.2,IF(T73="Menor",0.4,IF(T73="Moderado",0.6,IF(T73="Mayor",0.8,IF(T73="Catastrófico",1,))))))</f>
        <v>0.8</v>
      </c>
      <c r="V73" s="280" t="str">
        <f t="shared" ref="V73" si="81">IF(OR(AND(P73="Muy Baja",T73="Leve"),AND(P73="Muy Baja",T73="Menor"),AND(P73="Baja",T73="Leve")),"Bajo",IF(OR(AND(P73="Muy baja",T73="Moderado"),AND(P73="Baja",T73="Menor"),AND(P73="Baja",T73="Moderado"),AND(P73="Media",T73="Leve"),AND(P73="Media",T73="Menor"),AND(P73="Media",T73="Moderado"),AND(P73="Alta",T73="Leve"),AND(P73="Alta",T73="Menor")),"Moderado",IF(OR(AND(P73="Muy Baja",T73="Mayor"),AND(P73="Baja",T73="Mayor"),AND(P73="Media",T73="Mayor"),AND(P73="Alta",T73="Moderado"),AND(P73="Alta",T73="Mayor"),AND(P73="Muy Alta",T73="Leve"),AND(P73="Muy Alta",T73="Menor"),AND(P73="Muy Alta",T73="Moderado"),AND(P73="Muy Alta",T73="Mayor")),"Alto",IF(OR(AND(P73="Muy Baja",T73="Catastrófico"),AND(P73="Baja",T73="Catastrófico"),AND(P73="Media",T73="Catastrófico"),AND(P73="Alta",T73="Catastrófico"),AND(P73="Muy Alta",T73="Catastrófico")),"Extremo",""))))</f>
        <v>Alto</v>
      </c>
      <c r="W73" s="169">
        <v>1</v>
      </c>
      <c r="X73" s="108" t="s">
        <v>568</v>
      </c>
      <c r="Y73" s="165" t="str">
        <f t="shared" si="36"/>
        <v>Probabilidad</v>
      </c>
      <c r="Z73" s="109" t="s">
        <v>216</v>
      </c>
      <c r="AA73" s="109" t="s">
        <v>224</v>
      </c>
      <c r="AB73" s="166" t="str">
        <f t="shared" si="42"/>
        <v>40%</v>
      </c>
      <c r="AC73" s="109" t="s">
        <v>227</v>
      </c>
      <c r="AD73" s="109" t="s">
        <v>232</v>
      </c>
      <c r="AE73" s="109" t="s">
        <v>236</v>
      </c>
      <c r="AF73" s="208">
        <f t="shared" ref="AF73" si="82">IFERROR(IF(Y73="Probabilidad",(Q73-(+Q73*AB73)),IF(Y73="Impacto",Q73,"")),"")</f>
        <v>0.24</v>
      </c>
      <c r="AG73" s="167" t="str">
        <f t="shared" si="37"/>
        <v>Baja</v>
      </c>
      <c r="AH73" s="166">
        <f t="shared" si="38"/>
        <v>0.24</v>
      </c>
      <c r="AI73" s="167" t="str">
        <f t="shared" si="39"/>
        <v>Mayor</v>
      </c>
      <c r="AJ73" s="166">
        <f t="shared" ref="AJ73" si="83">IFERROR(IF(Y73="Impacto",(U73-(+U73*AB73)),IF(Y73="Probabilidad",U73,"")),"")</f>
        <v>0.8</v>
      </c>
      <c r="AK73" s="168" t="str">
        <f t="shared" si="41"/>
        <v>Alto</v>
      </c>
      <c r="AL73" s="212" t="s">
        <v>270</v>
      </c>
      <c r="AM73" s="213"/>
      <c r="AN73" s="169"/>
      <c r="AO73" s="110"/>
      <c r="AP73" s="110"/>
      <c r="AQ73" s="211"/>
      <c r="AR73" s="169"/>
    </row>
    <row r="74" spans="1:76" s="141" customFormat="1" ht="129" customHeight="1" x14ac:dyDescent="0.25">
      <c r="A74" s="299"/>
      <c r="B74" s="297"/>
      <c r="C74" s="275"/>
      <c r="D74" s="312"/>
      <c r="E74" s="283"/>
      <c r="F74" s="300"/>
      <c r="G74" s="300"/>
      <c r="H74" s="301"/>
      <c r="I74" s="268"/>
      <c r="J74" s="268"/>
      <c r="K74" s="268"/>
      <c r="L74" s="268"/>
      <c r="M74" s="283"/>
      <c r="N74" s="275"/>
      <c r="O74" s="271"/>
      <c r="P74" s="272"/>
      <c r="Q74" s="281"/>
      <c r="R74" s="282"/>
      <c r="S74" s="281">
        <f ca="1">IF(NOT(ISERROR(MATCH(R74,_xlfn.ANCHORARRAY(H85),0))),Q87&amp;"Por favor no seleccionar los criterios de impacto",R74)</f>
        <v>0</v>
      </c>
      <c r="T74" s="272"/>
      <c r="U74" s="281"/>
      <c r="V74" s="280"/>
      <c r="W74" s="169">
        <v>2</v>
      </c>
      <c r="X74" s="108" t="s">
        <v>569</v>
      </c>
      <c r="Y74" s="165" t="str">
        <f t="shared" si="36"/>
        <v>Probabilidad</v>
      </c>
      <c r="Z74" s="109" t="s">
        <v>216</v>
      </c>
      <c r="AA74" s="109" t="s">
        <v>224</v>
      </c>
      <c r="AB74" s="166" t="str">
        <f t="shared" si="42"/>
        <v>40%</v>
      </c>
      <c r="AC74" s="109" t="s">
        <v>227</v>
      </c>
      <c r="AD74" s="109" t="s">
        <v>232</v>
      </c>
      <c r="AE74" s="109" t="s">
        <v>236</v>
      </c>
      <c r="AF74" s="208">
        <f t="shared" ref="AF74:AF78" si="84">IFERROR(IF(AND(Y73="Probabilidad",Y74="Probabilidad"),(AH73-(+AH73*AB74)),IF(Y74="Probabilidad",(Q73-(+Q73*AB74)),IF(Y74="Impacto",AH73,""))),"")</f>
        <v>0.14399999999999999</v>
      </c>
      <c r="AG74" s="167" t="str">
        <f t="shared" si="37"/>
        <v>Muy Baja</v>
      </c>
      <c r="AH74" s="166">
        <f t="shared" si="38"/>
        <v>0.14399999999999999</v>
      </c>
      <c r="AI74" s="167" t="str">
        <f t="shared" si="39"/>
        <v>Mayor</v>
      </c>
      <c r="AJ74" s="166">
        <f t="shared" ref="AJ74" si="85">IFERROR(IF(AND(Y73="Impacto",Y74="Impacto"),(AJ73-(+AJ73*AB74)),IF(Y74="Impacto",(U73-(+U73*AB74)),IF(Y74="Probabilidad",AJ73,""))),"")</f>
        <v>0.8</v>
      </c>
      <c r="AK74" s="168" t="str">
        <f t="shared" si="41"/>
        <v>Alto</v>
      </c>
      <c r="AL74" s="212" t="s">
        <v>270</v>
      </c>
      <c r="AM74" s="213"/>
      <c r="AN74" s="169"/>
      <c r="AO74" s="110"/>
      <c r="AP74" s="110"/>
      <c r="AQ74" s="211"/>
      <c r="AR74" s="169"/>
    </row>
    <row r="75" spans="1:76" s="141" customFormat="1" ht="69" hidden="1" customHeight="1" x14ac:dyDescent="0.25">
      <c r="A75" s="299"/>
      <c r="B75" s="297"/>
      <c r="C75" s="275"/>
      <c r="D75" s="312"/>
      <c r="E75" s="283"/>
      <c r="F75" s="300"/>
      <c r="G75" s="300"/>
      <c r="H75" s="301"/>
      <c r="I75" s="268"/>
      <c r="J75" s="268"/>
      <c r="K75" s="268"/>
      <c r="L75" s="268"/>
      <c r="M75" s="283"/>
      <c r="N75" s="275"/>
      <c r="O75" s="271"/>
      <c r="P75" s="272"/>
      <c r="Q75" s="281"/>
      <c r="R75" s="282"/>
      <c r="S75" s="281">
        <f ca="1">IF(NOT(ISERROR(MATCH(R75,_xlfn.ANCHORARRAY(H86),0))),Q88&amp;"Por favor no seleccionar los criterios de impacto",R75)</f>
        <v>0</v>
      </c>
      <c r="T75" s="272"/>
      <c r="U75" s="281"/>
      <c r="V75" s="280"/>
      <c r="W75" s="169">
        <v>3</v>
      </c>
      <c r="X75" s="108"/>
      <c r="Y75" s="165" t="str">
        <f t="shared" si="36"/>
        <v/>
      </c>
      <c r="Z75" s="109"/>
      <c r="AA75" s="109"/>
      <c r="AB75" s="166" t="str">
        <f t="shared" si="42"/>
        <v/>
      </c>
      <c r="AC75" s="109"/>
      <c r="AD75" s="109"/>
      <c r="AE75" s="109"/>
      <c r="AF75" s="208" t="str">
        <f t="shared" si="84"/>
        <v/>
      </c>
      <c r="AG75" s="167" t="str">
        <f t="shared" si="37"/>
        <v/>
      </c>
      <c r="AH75" s="166" t="str">
        <f t="shared" si="38"/>
        <v/>
      </c>
      <c r="AI75" s="167" t="str">
        <f t="shared" si="39"/>
        <v/>
      </c>
      <c r="AJ75" s="166" t="str">
        <f t="shared" ref="AJ75:AJ78" si="86">IFERROR(IF(AND(Y74="Impacto",Y75="Impacto"),(AJ74-(+AJ74*AB75)),IF(AND(Y74="Probabilidad",Y75="Impacto"),(AJ73-(+AJ73*AB75)),IF(Y75="Probabilidad",AJ74,""))),"")</f>
        <v/>
      </c>
      <c r="AK75" s="168" t="str">
        <f t="shared" si="41"/>
        <v/>
      </c>
      <c r="AL75" s="212"/>
      <c r="AM75" s="213"/>
      <c r="AN75" s="169"/>
      <c r="AO75" s="110"/>
      <c r="AP75" s="110"/>
      <c r="AQ75" s="211"/>
      <c r="AR75" s="169"/>
    </row>
    <row r="76" spans="1:76" s="141" customFormat="1" ht="69" hidden="1" customHeight="1" x14ac:dyDescent="0.25">
      <c r="A76" s="299"/>
      <c r="B76" s="297"/>
      <c r="C76" s="275"/>
      <c r="D76" s="312"/>
      <c r="E76" s="283"/>
      <c r="F76" s="300"/>
      <c r="G76" s="300"/>
      <c r="H76" s="301"/>
      <c r="I76" s="268"/>
      <c r="J76" s="268"/>
      <c r="K76" s="268"/>
      <c r="L76" s="268"/>
      <c r="M76" s="283"/>
      <c r="N76" s="275"/>
      <c r="O76" s="271"/>
      <c r="P76" s="272"/>
      <c r="Q76" s="281"/>
      <c r="R76" s="282"/>
      <c r="S76" s="281">
        <f ca="1">IF(NOT(ISERROR(MATCH(R76,_xlfn.ANCHORARRAY(H87),0))),Q89&amp;"Por favor no seleccionar los criterios de impacto",R76)</f>
        <v>0</v>
      </c>
      <c r="T76" s="272"/>
      <c r="U76" s="281"/>
      <c r="V76" s="280"/>
      <c r="W76" s="169">
        <v>4</v>
      </c>
      <c r="X76" s="108"/>
      <c r="Y76" s="165" t="str">
        <f t="shared" si="36"/>
        <v/>
      </c>
      <c r="Z76" s="109"/>
      <c r="AA76" s="109"/>
      <c r="AB76" s="166" t="str">
        <f t="shared" si="42"/>
        <v/>
      </c>
      <c r="AC76" s="109"/>
      <c r="AD76" s="109"/>
      <c r="AE76" s="109"/>
      <c r="AF76" s="208" t="str">
        <f t="shared" si="84"/>
        <v/>
      </c>
      <c r="AG76" s="167" t="str">
        <f t="shared" si="37"/>
        <v/>
      </c>
      <c r="AH76" s="166" t="str">
        <f t="shared" si="38"/>
        <v/>
      </c>
      <c r="AI76" s="167" t="str">
        <f t="shared" si="39"/>
        <v/>
      </c>
      <c r="AJ76" s="166" t="str">
        <f t="shared" si="86"/>
        <v/>
      </c>
      <c r="AK76" s="168" t="str">
        <f t="shared" si="41"/>
        <v/>
      </c>
      <c r="AL76" s="212"/>
      <c r="AM76" s="213"/>
      <c r="AN76" s="169"/>
      <c r="AO76" s="110"/>
      <c r="AP76" s="110"/>
      <c r="AQ76" s="211"/>
      <c r="AR76" s="169"/>
    </row>
    <row r="77" spans="1:76" s="141" customFormat="1" ht="69" hidden="1" customHeight="1" x14ac:dyDescent="0.25">
      <c r="A77" s="299"/>
      <c r="B77" s="297"/>
      <c r="C77" s="275"/>
      <c r="D77" s="312"/>
      <c r="E77" s="283"/>
      <c r="F77" s="300"/>
      <c r="G77" s="300"/>
      <c r="H77" s="301"/>
      <c r="I77" s="268"/>
      <c r="J77" s="268"/>
      <c r="K77" s="268"/>
      <c r="L77" s="268"/>
      <c r="M77" s="283"/>
      <c r="N77" s="275"/>
      <c r="O77" s="271"/>
      <c r="P77" s="272"/>
      <c r="Q77" s="281"/>
      <c r="R77" s="282"/>
      <c r="S77" s="281">
        <f ca="1">IF(NOT(ISERROR(MATCH(R77,_xlfn.ANCHORARRAY(H88),0))),Q90&amp;"Por favor no seleccionar los criterios de impacto",R77)</f>
        <v>0</v>
      </c>
      <c r="T77" s="272"/>
      <c r="U77" s="281"/>
      <c r="V77" s="280"/>
      <c r="W77" s="169">
        <v>5</v>
      </c>
      <c r="X77" s="108"/>
      <c r="Y77" s="165" t="str">
        <f t="shared" si="36"/>
        <v/>
      </c>
      <c r="Z77" s="109"/>
      <c r="AA77" s="109"/>
      <c r="AB77" s="166" t="str">
        <f t="shared" si="42"/>
        <v/>
      </c>
      <c r="AC77" s="109"/>
      <c r="AD77" s="109"/>
      <c r="AE77" s="109"/>
      <c r="AF77" s="208" t="str">
        <f t="shared" si="84"/>
        <v/>
      </c>
      <c r="AG77" s="167" t="str">
        <f t="shared" si="37"/>
        <v/>
      </c>
      <c r="AH77" s="166" t="str">
        <f t="shared" si="38"/>
        <v/>
      </c>
      <c r="AI77" s="167" t="str">
        <f t="shared" si="39"/>
        <v/>
      </c>
      <c r="AJ77" s="166" t="str">
        <f t="shared" si="86"/>
        <v/>
      </c>
      <c r="AK77" s="168" t="str">
        <f t="shared" si="41"/>
        <v/>
      </c>
      <c r="AL77" s="212"/>
      <c r="AM77" s="213"/>
      <c r="AN77" s="169"/>
      <c r="AO77" s="110"/>
      <c r="AP77" s="110"/>
      <c r="AQ77" s="211"/>
      <c r="AR77" s="169"/>
    </row>
    <row r="78" spans="1:76" s="141" customFormat="1" ht="69" hidden="1" customHeight="1" x14ac:dyDescent="0.25">
      <c r="A78" s="299"/>
      <c r="B78" s="298"/>
      <c r="C78" s="276"/>
      <c r="D78" s="313"/>
      <c r="E78" s="283"/>
      <c r="F78" s="300"/>
      <c r="G78" s="300"/>
      <c r="H78" s="301"/>
      <c r="I78" s="269"/>
      <c r="J78" s="269"/>
      <c r="K78" s="269"/>
      <c r="L78" s="269"/>
      <c r="M78" s="283"/>
      <c r="N78" s="276"/>
      <c r="O78" s="271"/>
      <c r="P78" s="272"/>
      <c r="Q78" s="281"/>
      <c r="R78" s="282"/>
      <c r="S78" s="281">
        <f ca="1">IF(NOT(ISERROR(MATCH(R78,_xlfn.ANCHORARRAY(H89),0))),Q91&amp;"Por favor no seleccionar los criterios de impacto",R78)</f>
        <v>0</v>
      </c>
      <c r="T78" s="272"/>
      <c r="U78" s="281"/>
      <c r="V78" s="280"/>
      <c r="W78" s="169">
        <v>6</v>
      </c>
      <c r="X78" s="108"/>
      <c r="Y78" s="165" t="str">
        <f t="shared" si="36"/>
        <v/>
      </c>
      <c r="Z78" s="109"/>
      <c r="AA78" s="109"/>
      <c r="AB78" s="166" t="str">
        <f t="shared" si="42"/>
        <v/>
      </c>
      <c r="AC78" s="109"/>
      <c r="AD78" s="109"/>
      <c r="AE78" s="109"/>
      <c r="AF78" s="208" t="str">
        <f t="shared" si="84"/>
        <v/>
      </c>
      <c r="AG78" s="167" t="str">
        <f t="shared" si="37"/>
        <v/>
      </c>
      <c r="AH78" s="166" t="str">
        <f t="shared" si="38"/>
        <v/>
      </c>
      <c r="AI78" s="167" t="str">
        <f t="shared" si="39"/>
        <v/>
      </c>
      <c r="AJ78" s="166" t="str">
        <f t="shared" si="86"/>
        <v/>
      </c>
      <c r="AK78" s="168" t="str">
        <f t="shared" si="41"/>
        <v/>
      </c>
      <c r="AL78" s="212"/>
      <c r="AM78" s="213"/>
      <c r="AN78" s="169"/>
      <c r="AO78" s="110"/>
      <c r="AP78" s="110"/>
      <c r="AQ78" s="211"/>
      <c r="AR78" s="169"/>
    </row>
    <row r="79" spans="1:76" s="141" customFormat="1" ht="164.25" customHeight="1" x14ac:dyDescent="0.25">
      <c r="A79" s="299">
        <v>12</v>
      </c>
      <c r="B79" s="296" t="s">
        <v>570</v>
      </c>
      <c r="C79" s="274" t="s">
        <v>276</v>
      </c>
      <c r="D79" s="274" t="s">
        <v>571</v>
      </c>
      <c r="E79" s="283" t="s">
        <v>246</v>
      </c>
      <c r="F79" s="306" t="s">
        <v>572</v>
      </c>
      <c r="G79" s="306" t="s">
        <v>573</v>
      </c>
      <c r="H79" s="307" t="s">
        <v>574</v>
      </c>
      <c r="I79" s="267"/>
      <c r="J79" s="267"/>
      <c r="K79" s="267"/>
      <c r="L79" s="267"/>
      <c r="M79" s="283" t="s">
        <v>247</v>
      </c>
      <c r="N79" s="274"/>
      <c r="O79" s="271">
        <v>340</v>
      </c>
      <c r="P79" s="272" t="str">
        <f>IF(O79&lt;=0,"",IF(O79&lt;=2,"Muy Baja",IF(O79&lt;=24,"Baja",IF(O79&lt;=500,"Media",IF(O79&lt;=5000,"Alta","Muy Alta")))))</f>
        <v>Media</v>
      </c>
      <c r="Q79" s="281">
        <f>IF(P79="","",IF(P79="Muy Baja",0.2,IF(P79="Baja",0.4,IF(P79="Media",0.6,IF(P79="Alta",0.8,IF(P79="Muy Alta",1,))))))</f>
        <v>0.6</v>
      </c>
      <c r="R79" s="282" t="s">
        <v>198</v>
      </c>
      <c r="S79" s="281" t="str">
        <f>IF(NOT(ISERROR(MATCH(R79,'Tabla Impacto'!$B$221:$B$223,0))),'Tabla Impacto'!$F$223&amp;"Por favor no seleccionar los criterios de impacto(Afectación Económica o presupuestal y Pérdida Reputacional)",R79)</f>
        <v>El riesgo afecta la imagen de la entidad con algunos usuarios de relevancia frente al logro de los objetivos</v>
      </c>
      <c r="T79" s="272" t="str">
        <f>+IF(OR(S79='[1]Tabla Impacto'!$C$11,S79='[1]Tabla Impacto'!$D$11),"Leve",IF(OR(S79='[1]Tabla Impacto'!$C$12,S79='[1]Tabla Impacto'!$D$12),"Menor",IF(OR(S79='[1]Tabla Impacto'!$C$13,S79='[1]Tabla Impacto'!$D$13),"Moderado",IF(OR(S79='[1]Tabla Impacto'!$C$14,S79='[1]Tabla Impacto'!$D$14),"Mayor",IF(OR(S79='[1]Tabla Impacto'!$C$15,S79='[1]Tabla Impacto'!$D$15),"Catastrófico","")))))</f>
        <v>Moderado</v>
      </c>
      <c r="U79" s="281">
        <f t="shared" ref="U79" si="87">IF(T79="","",IF(T79="Leve",0.2,IF(T79="Menor",0.4,IF(T79="Moderado",0.6,IF(T79="Mayor",0.8,IF(T79="Catastrófico",1,))))))</f>
        <v>0.6</v>
      </c>
      <c r="V79" s="280" t="str">
        <f t="shared" ref="V79" si="88">IF(OR(AND(P79="Muy Baja",T79="Leve"),AND(P79="Muy Baja",T79="Menor"),AND(P79="Baja",T79="Leve")),"Bajo",IF(OR(AND(P79="Muy baja",T79="Moderado"),AND(P79="Baja",T79="Menor"),AND(P79="Baja",T79="Moderado"),AND(P79="Media",T79="Leve"),AND(P79="Media",T79="Menor"),AND(P79="Media",T79="Moderado"),AND(P79="Alta",T79="Leve"),AND(P79="Alta",T79="Menor")),"Moderado",IF(OR(AND(P79="Muy Baja",T79="Mayor"),AND(P79="Baja",T79="Mayor"),AND(P79="Media",T79="Mayor"),AND(P79="Alta",T79="Moderado"),AND(P79="Alta",T79="Mayor"),AND(P79="Muy Alta",T79="Leve"),AND(P79="Muy Alta",T79="Menor"),AND(P79="Muy Alta",T79="Moderado"),AND(P79="Muy Alta",T79="Mayor")),"Alto",IF(OR(AND(P79="Muy Baja",T79="Catastrófico"),AND(P79="Baja",T79="Catastrófico"),AND(P79="Media",T79="Catastrófico"),AND(P79="Alta",T79="Catastrófico"),AND(P79="Muy Alta",T79="Catastrófico")),"Extremo",""))))</f>
        <v>Moderado</v>
      </c>
      <c r="W79" s="169">
        <v>1</v>
      </c>
      <c r="X79" s="225" t="s">
        <v>575</v>
      </c>
      <c r="Y79" s="165" t="str">
        <f t="shared" si="36"/>
        <v>Probabilidad</v>
      </c>
      <c r="Z79" s="109" t="s">
        <v>216</v>
      </c>
      <c r="AA79" s="109" t="s">
        <v>224</v>
      </c>
      <c r="AB79" s="166" t="str">
        <f t="shared" si="42"/>
        <v>40%</v>
      </c>
      <c r="AC79" s="109" t="s">
        <v>227</v>
      </c>
      <c r="AD79" s="109" t="s">
        <v>234</v>
      </c>
      <c r="AE79" s="109" t="s">
        <v>236</v>
      </c>
      <c r="AF79" s="208">
        <f t="shared" ref="AF79" si="89">IFERROR(IF(Y79="Probabilidad",(Q79-(+Q79*AB79)),IF(Y79="Impacto",Q79,"")),"")</f>
        <v>0.36</v>
      </c>
      <c r="AG79" s="167" t="str">
        <f t="shared" si="37"/>
        <v>Baja</v>
      </c>
      <c r="AH79" s="166">
        <f t="shared" si="38"/>
        <v>0.36</v>
      </c>
      <c r="AI79" s="167" t="str">
        <f t="shared" si="39"/>
        <v>Moderado</v>
      </c>
      <c r="AJ79" s="166">
        <f t="shared" ref="AJ79" si="90">IFERROR(IF(Y79="Impacto",(U79-(+U79*AB79)),IF(Y79="Probabilidad",U79,"")),"")</f>
        <v>0.6</v>
      </c>
      <c r="AK79" s="168" t="str">
        <f t="shared" si="41"/>
        <v>Moderado</v>
      </c>
      <c r="AL79" s="212" t="s">
        <v>263</v>
      </c>
      <c r="AM79" s="213"/>
      <c r="AN79" s="169"/>
      <c r="AO79" s="110"/>
      <c r="AP79" s="110"/>
      <c r="AQ79" s="211"/>
      <c r="AR79" s="169"/>
    </row>
    <row r="80" spans="1:76" s="141" customFormat="1" ht="69" hidden="1" customHeight="1" x14ac:dyDescent="0.25">
      <c r="A80" s="299"/>
      <c r="B80" s="297"/>
      <c r="C80" s="275"/>
      <c r="D80" s="275"/>
      <c r="E80" s="283"/>
      <c r="F80" s="306"/>
      <c r="G80" s="306"/>
      <c r="H80" s="307"/>
      <c r="I80" s="268"/>
      <c r="J80" s="268"/>
      <c r="K80" s="268"/>
      <c r="L80" s="268"/>
      <c r="M80" s="283"/>
      <c r="N80" s="275"/>
      <c r="O80" s="271"/>
      <c r="P80" s="272"/>
      <c r="Q80" s="281"/>
      <c r="R80" s="282"/>
      <c r="S80" s="281">
        <f ca="1">IF(NOT(ISERROR(MATCH(R80,_xlfn.ANCHORARRAY(H91),0))),Q93&amp;"Por favor no seleccionar los criterios de impacto",R80)</f>
        <v>0</v>
      </c>
      <c r="T80" s="272"/>
      <c r="U80" s="281"/>
      <c r="V80" s="280"/>
      <c r="W80" s="169">
        <v>2</v>
      </c>
      <c r="X80" s="108"/>
      <c r="Y80" s="165" t="str">
        <f t="shared" si="36"/>
        <v/>
      </c>
      <c r="Z80" s="109"/>
      <c r="AA80" s="109"/>
      <c r="AB80" s="166" t="str">
        <f t="shared" si="42"/>
        <v/>
      </c>
      <c r="AC80" s="109"/>
      <c r="AD80" s="109"/>
      <c r="AE80" s="109"/>
      <c r="AF80" s="208" t="str">
        <f t="shared" ref="AF80:AF84" si="91">IFERROR(IF(AND(Y79="Probabilidad",Y80="Probabilidad"),(AH79-(+AH79*AB80)),IF(Y80="Probabilidad",(Q79-(+Q79*AB80)),IF(Y80="Impacto",AH79,""))),"")</f>
        <v/>
      </c>
      <c r="AG80" s="167" t="str">
        <f t="shared" si="37"/>
        <v/>
      </c>
      <c r="AH80" s="166" t="str">
        <f t="shared" si="38"/>
        <v/>
      </c>
      <c r="AI80" s="167" t="str">
        <f t="shared" si="39"/>
        <v/>
      </c>
      <c r="AJ80" s="166" t="str">
        <f t="shared" ref="AJ80" si="92">IFERROR(IF(AND(Y79="Impacto",Y80="Impacto"),(AJ79-(+AJ79*AB80)),IF(Y80="Impacto",(U79-(+U79*AB80)),IF(Y80="Probabilidad",AJ79,""))),"")</f>
        <v/>
      </c>
      <c r="AK80" s="168" t="str">
        <f t="shared" si="41"/>
        <v/>
      </c>
      <c r="AL80" s="212"/>
      <c r="AM80" s="213"/>
      <c r="AN80" s="169"/>
      <c r="AO80" s="110"/>
      <c r="AP80" s="110"/>
      <c r="AQ80" s="211"/>
      <c r="AR80" s="169"/>
    </row>
    <row r="81" spans="1:44" s="141" customFormat="1" ht="69" hidden="1" customHeight="1" x14ac:dyDescent="0.25">
      <c r="A81" s="299"/>
      <c r="B81" s="297"/>
      <c r="C81" s="275"/>
      <c r="D81" s="275"/>
      <c r="E81" s="283"/>
      <c r="F81" s="306"/>
      <c r="G81" s="306"/>
      <c r="H81" s="307"/>
      <c r="I81" s="268"/>
      <c r="J81" s="268"/>
      <c r="K81" s="268"/>
      <c r="L81" s="268"/>
      <c r="M81" s="283"/>
      <c r="N81" s="275"/>
      <c r="O81" s="271"/>
      <c r="P81" s="272"/>
      <c r="Q81" s="281"/>
      <c r="R81" s="282"/>
      <c r="S81" s="281">
        <f ca="1">IF(NOT(ISERROR(MATCH(R81,_xlfn.ANCHORARRAY(H92),0))),Q94&amp;"Por favor no seleccionar los criterios de impacto",R81)</f>
        <v>0</v>
      </c>
      <c r="T81" s="272"/>
      <c r="U81" s="281"/>
      <c r="V81" s="280"/>
      <c r="W81" s="169">
        <v>3</v>
      </c>
      <c r="X81" s="108"/>
      <c r="Y81" s="165" t="str">
        <f t="shared" si="36"/>
        <v/>
      </c>
      <c r="Z81" s="109"/>
      <c r="AA81" s="109"/>
      <c r="AB81" s="166" t="str">
        <f t="shared" si="42"/>
        <v/>
      </c>
      <c r="AC81" s="109"/>
      <c r="AD81" s="109"/>
      <c r="AE81" s="109"/>
      <c r="AF81" s="208" t="str">
        <f t="shared" si="91"/>
        <v/>
      </c>
      <c r="AG81" s="167" t="str">
        <f t="shared" si="37"/>
        <v/>
      </c>
      <c r="AH81" s="166" t="str">
        <f t="shared" si="38"/>
        <v/>
      </c>
      <c r="AI81" s="167" t="str">
        <f t="shared" si="39"/>
        <v/>
      </c>
      <c r="AJ81" s="166" t="str">
        <f t="shared" ref="AJ81:AJ84" si="93">IFERROR(IF(AND(Y80="Impacto",Y81="Impacto"),(AJ80-(+AJ80*AB81)),IF(AND(Y80="Probabilidad",Y81="Impacto"),(AJ79-(+AJ79*AB81)),IF(Y81="Probabilidad",AJ80,""))),"")</f>
        <v/>
      </c>
      <c r="AK81" s="168" t="str">
        <f t="shared" si="41"/>
        <v/>
      </c>
      <c r="AL81" s="212"/>
      <c r="AM81" s="213"/>
      <c r="AN81" s="169"/>
      <c r="AO81" s="110"/>
      <c r="AP81" s="110"/>
      <c r="AQ81" s="211"/>
      <c r="AR81" s="169"/>
    </row>
    <row r="82" spans="1:44" s="141" customFormat="1" ht="69" hidden="1" customHeight="1" x14ac:dyDescent="0.25">
      <c r="A82" s="299"/>
      <c r="B82" s="297"/>
      <c r="C82" s="275"/>
      <c r="D82" s="275"/>
      <c r="E82" s="283"/>
      <c r="F82" s="306"/>
      <c r="G82" s="306"/>
      <c r="H82" s="307"/>
      <c r="I82" s="268"/>
      <c r="J82" s="268"/>
      <c r="K82" s="268"/>
      <c r="L82" s="268"/>
      <c r="M82" s="283"/>
      <c r="N82" s="275"/>
      <c r="O82" s="271"/>
      <c r="P82" s="272"/>
      <c r="Q82" s="281"/>
      <c r="R82" s="282"/>
      <c r="S82" s="281">
        <f ca="1">IF(NOT(ISERROR(MATCH(R82,_xlfn.ANCHORARRAY(H93),0))),Q95&amp;"Por favor no seleccionar los criterios de impacto",R82)</f>
        <v>0</v>
      </c>
      <c r="T82" s="272"/>
      <c r="U82" s="281"/>
      <c r="V82" s="280"/>
      <c r="W82" s="169">
        <v>4</v>
      </c>
      <c r="X82" s="108"/>
      <c r="Y82" s="165" t="str">
        <f t="shared" si="36"/>
        <v/>
      </c>
      <c r="Z82" s="109"/>
      <c r="AA82" s="109"/>
      <c r="AB82" s="166" t="str">
        <f t="shared" si="42"/>
        <v/>
      </c>
      <c r="AC82" s="109"/>
      <c r="AD82" s="109"/>
      <c r="AE82" s="109"/>
      <c r="AF82" s="208" t="str">
        <f t="shared" si="91"/>
        <v/>
      </c>
      <c r="AG82" s="167" t="str">
        <f t="shared" si="37"/>
        <v/>
      </c>
      <c r="AH82" s="166" t="str">
        <f t="shared" si="38"/>
        <v/>
      </c>
      <c r="AI82" s="167" t="str">
        <f t="shared" si="39"/>
        <v/>
      </c>
      <c r="AJ82" s="166" t="str">
        <f t="shared" si="93"/>
        <v/>
      </c>
      <c r="AK82" s="168" t="str">
        <f t="shared" si="41"/>
        <v/>
      </c>
      <c r="AL82" s="212"/>
      <c r="AM82" s="213"/>
      <c r="AN82" s="169"/>
      <c r="AO82" s="110"/>
      <c r="AP82" s="110"/>
      <c r="AQ82" s="211"/>
      <c r="AR82" s="169"/>
    </row>
    <row r="83" spans="1:44" s="141" customFormat="1" ht="69" hidden="1" customHeight="1" x14ac:dyDescent="0.25">
      <c r="A83" s="299"/>
      <c r="B83" s="297"/>
      <c r="C83" s="275"/>
      <c r="D83" s="275"/>
      <c r="E83" s="283"/>
      <c r="F83" s="306"/>
      <c r="G83" s="306"/>
      <c r="H83" s="307"/>
      <c r="I83" s="268"/>
      <c r="J83" s="268"/>
      <c r="K83" s="268"/>
      <c r="L83" s="268"/>
      <c r="M83" s="283"/>
      <c r="N83" s="275"/>
      <c r="O83" s="271"/>
      <c r="P83" s="272"/>
      <c r="Q83" s="281"/>
      <c r="R83" s="282"/>
      <c r="S83" s="281">
        <f ca="1">IF(NOT(ISERROR(MATCH(R83,_xlfn.ANCHORARRAY(H94),0))),Q96&amp;"Por favor no seleccionar los criterios de impacto",R83)</f>
        <v>0</v>
      </c>
      <c r="T83" s="272"/>
      <c r="U83" s="281"/>
      <c r="V83" s="280"/>
      <c r="W83" s="169">
        <v>5</v>
      </c>
      <c r="X83" s="108"/>
      <c r="Y83" s="165" t="str">
        <f t="shared" si="36"/>
        <v/>
      </c>
      <c r="Z83" s="109"/>
      <c r="AA83" s="109"/>
      <c r="AB83" s="166" t="str">
        <f t="shared" si="42"/>
        <v/>
      </c>
      <c r="AC83" s="109"/>
      <c r="AD83" s="109"/>
      <c r="AE83" s="109"/>
      <c r="AF83" s="208" t="str">
        <f t="shared" si="91"/>
        <v/>
      </c>
      <c r="AG83" s="167" t="str">
        <f t="shared" si="37"/>
        <v/>
      </c>
      <c r="AH83" s="166" t="str">
        <f t="shared" si="38"/>
        <v/>
      </c>
      <c r="AI83" s="167" t="str">
        <f t="shared" si="39"/>
        <v/>
      </c>
      <c r="AJ83" s="166" t="str">
        <f t="shared" si="93"/>
        <v/>
      </c>
      <c r="AK83" s="168" t="str">
        <f t="shared" si="41"/>
        <v/>
      </c>
      <c r="AL83" s="212"/>
      <c r="AM83" s="213"/>
      <c r="AN83" s="169"/>
      <c r="AO83" s="110"/>
      <c r="AP83" s="110"/>
      <c r="AQ83" s="211"/>
      <c r="AR83" s="169"/>
    </row>
    <row r="84" spans="1:44" s="141" customFormat="1" ht="69" hidden="1" customHeight="1" x14ac:dyDescent="0.25">
      <c r="A84" s="299"/>
      <c r="B84" s="298"/>
      <c r="C84" s="276"/>
      <c r="D84" s="276"/>
      <c r="E84" s="283"/>
      <c r="F84" s="306"/>
      <c r="G84" s="306"/>
      <c r="H84" s="307"/>
      <c r="I84" s="269"/>
      <c r="J84" s="269"/>
      <c r="K84" s="269"/>
      <c r="L84" s="269"/>
      <c r="M84" s="283"/>
      <c r="N84" s="276"/>
      <c r="O84" s="271"/>
      <c r="P84" s="272"/>
      <c r="Q84" s="281"/>
      <c r="R84" s="282"/>
      <c r="S84" s="281">
        <f ca="1">IF(NOT(ISERROR(MATCH(R84,_xlfn.ANCHORARRAY(H95),0))),Q97&amp;"Por favor no seleccionar los criterios de impacto",R84)</f>
        <v>0</v>
      </c>
      <c r="T84" s="272"/>
      <c r="U84" s="281"/>
      <c r="V84" s="280"/>
      <c r="W84" s="169">
        <v>6</v>
      </c>
      <c r="X84" s="108"/>
      <c r="Y84" s="165" t="str">
        <f t="shared" si="36"/>
        <v/>
      </c>
      <c r="Z84" s="109"/>
      <c r="AA84" s="109"/>
      <c r="AB84" s="166" t="str">
        <f t="shared" si="42"/>
        <v/>
      </c>
      <c r="AC84" s="109"/>
      <c r="AD84" s="109"/>
      <c r="AE84" s="109"/>
      <c r="AF84" s="208" t="str">
        <f t="shared" si="91"/>
        <v/>
      </c>
      <c r="AG84" s="167" t="str">
        <f t="shared" si="37"/>
        <v/>
      </c>
      <c r="AH84" s="166" t="str">
        <f t="shared" si="38"/>
        <v/>
      </c>
      <c r="AI84" s="167" t="str">
        <f t="shared" si="39"/>
        <v/>
      </c>
      <c r="AJ84" s="166" t="str">
        <f t="shared" si="93"/>
        <v/>
      </c>
      <c r="AK84" s="168" t="str">
        <f t="shared" si="41"/>
        <v/>
      </c>
      <c r="AL84" s="212"/>
      <c r="AM84" s="213"/>
      <c r="AN84" s="169"/>
      <c r="AO84" s="110"/>
      <c r="AP84" s="110"/>
      <c r="AQ84" s="211"/>
      <c r="AR84" s="169"/>
    </row>
    <row r="85" spans="1:44" s="141" customFormat="1" ht="160.5" customHeight="1" x14ac:dyDescent="0.25">
      <c r="A85" s="299">
        <v>13</v>
      </c>
      <c r="B85" s="296" t="s">
        <v>579</v>
      </c>
      <c r="C85" s="274" t="s">
        <v>276</v>
      </c>
      <c r="D85" s="274" t="s">
        <v>571</v>
      </c>
      <c r="E85" s="283" t="s">
        <v>246</v>
      </c>
      <c r="F85" s="306" t="s">
        <v>576</v>
      </c>
      <c r="G85" s="306" t="s">
        <v>577</v>
      </c>
      <c r="H85" s="307" t="s">
        <v>578</v>
      </c>
      <c r="I85" s="267"/>
      <c r="J85" s="267"/>
      <c r="K85" s="267"/>
      <c r="L85" s="267"/>
      <c r="M85" s="283" t="s">
        <v>247</v>
      </c>
      <c r="N85" s="274"/>
      <c r="O85" s="271">
        <v>340</v>
      </c>
      <c r="P85" s="272" t="str">
        <f>IF(O85&lt;=0,"",IF(O85&lt;=2,"Muy Baja",IF(O85&lt;=24,"Baja",IF(O85&lt;=500,"Media",IF(O85&lt;=5000,"Alta","Muy Alta")))))</f>
        <v>Media</v>
      </c>
      <c r="Q85" s="281">
        <f>IF(P85="","",IF(P85="Muy Baja",0.2,IF(P85="Baja",0.4,IF(P85="Media",0.6,IF(P85="Alta",0.8,IF(P85="Muy Alta",1,))))))</f>
        <v>0.6</v>
      </c>
      <c r="R85" s="282" t="s">
        <v>198</v>
      </c>
      <c r="S85" s="281" t="str">
        <f>IF(NOT(ISERROR(MATCH(R85,'Tabla Impacto'!$B$221:$B$223,0))),'Tabla Impacto'!$F$223&amp;"Por favor no seleccionar los criterios de impacto(Afectación Económica o presupuestal y Pérdida Reputacional)",R85)</f>
        <v>El riesgo afecta la imagen de la entidad con algunos usuarios de relevancia frente al logro de los objetivos</v>
      </c>
      <c r="T85" s="272" t="str">
        <f>+IF(OR(S85='[1]Tabla Impacto'!$C$11,S85='[1]Tabla Impacto'!$D$11),"Leve",IF(OR(S85='[1]Tabla Impacto'!$C$12,S85='[1]Tabla Impacto'!$D$12),"Menor",IF(OR(S85='[1]Tabla Impacto'!$C$13,S85='[1]Tabla Impacto'!$D$13),"Moderado",IF(OR(S85='[1]Tabla Impacto'!$C$14,S85='[1]Tabla Impacto'!$D$14),"Mayor",IF(OR(S85='[1]Tabla Impacto'!$C$15,S85='[1]Tabla Impacto'!$D$15),"Catastrófico","")))))</f>
        <v>Moderado</v>
      </c>
      <c r="U85" s="281">
        <f t="shared" ref="U85" si="94">IF(T85="","",IF(T85="Leve",0.2,IF(T85="Menor",0.4,IF(T85="Moderado",0.6,IF(T85="Mayor",0.8,IF(T85="Catastrófico",1,))))))</f>
        <v>0.6</v>
      </c>
      <c r="V85" s="280" t="str">
        <f t="shared" ref="V85" si="95">IF(OR(AND(P85="Muy Baja",T85="Leve"),AND(P85="Muy Baja",T85="Menor"),AND(P85="Baja",T85="Leve")),"Bajo",IF(OR(AND(P85="Muy baja",T85="Moderado"),AND(P85="Baja",T85="Menor"),AND(P85="Baja",T85="Moderado"),AND(P85="Media",T85="Leve"),AND(P85="Media",T85="Menor"),AND(P85="Media",T85="Moderado"),AND(P85="Alta",T85="Leve"),AND(P85="Alta",T85="Menor")),"Moderado",IF(OR(AND(P85="Muy Baja",T85="Mayor"),AND(P85="Baja",T85="Mayor"),AND(P85="Media",T85="Mayor"),AND(P85="Alta",T85="Moderado"),AND(P85="Alta",T85="Mayor"),AND(P85="Muy Alta",T85="Leve"),AND(P85="Muy Alta",T85="Menor"),AND(P85="Muy Alta",T85="Moderado"),AND(P85="Muy Alta",T85="Mayor")),"Alto",IF(OR(AND(P85="Muy Baja",T85="Catastrófico"),AND(P85="Baja",T85="Catastrófico"),AND(P85="Media",T85="Catastrófico"),AND(P85="Alta",T85="Catastrófico"),AND(P85="Muy Alta",T85="Catastrófico")),"Extremo",""))))</f>
        <v>Moderado</v>
      </c>
      <c r="W85" s="169">
        <v>1</v>
      </c>
      <c r="X85" s="225" t="s">
        <v>575</v>
      </c>
      <c r="Y85" s="165" t="str">
        <f t="shared" ref="Y85:Y96" si="96">IF(OR(Z85="Preventivo",Z85="Detectivo"),"Probabilidad",IF(Z85="Correctivo","Impacto",""))</f>
        <v>Probabilidad</v>
      </c>
      <c r="Z85" s="109" t="s">
        <v>216</v>
      </c>
      <c r="AA85" s="109" t="s">
        <v>224</v>
      </c>
      <c r="AB85" s="166" t="str">
        <f t="shared" ref="AB85:AB96" si="97">IF(AND(Z85="Preventivo",AA85="Automático"),"50%",IF(AND(Z85="Preventivo",AA85="Manual"),"40%",IF(AND(Z85="Detectivo",AA85="Automático"),"40%",IF(AND(Z85="Detectivo",AA85="Manual"),"30%",IF(AND(Z85="Correctivo",AA85="Automático"),"35%",IF(AND(Z85="Correctivo",AA85="Manual"),"25%",""))))))</f>
        <v>40%</v>
      </c>
      <c r="AC85" s="109" t="s">
        <v>227</v>
      </c>
      <c r="AD85" s="109" t="s">
        <v>234</v>
      </c>
      <c r="AE85" s="109" t="s">
        <v>236</v>
      </c>
      <c r="AF85" s="208">
        <f t="shared" ref="AF85" si="98">IFERROR(IF(Y85="Probabilidad",(Q85-(+Q85*AB85)),IF(Y85="Impacto",Q85,"")),"")</f>
        <v>0.36</v>
      </c>
      <c r="AG85" s="167" t="str">
        <f t="shared" ref="AG85:AG96" si="99">IFERROR(IF(AF85="","",IF(AF85&lt;=0.2,"Muy Baja",IF(AF85&lt;=0.4,"Baja",IF(AF85&lt;=0.6,"Media",IF(AF85&lt;=0.8,"Alta","Muy Alta"))))),"")</f>
        <v>Baja</v>
      </c>
      <c r="AH85" s="166">
        <f t="shared" ref="AH85:AH96" si="100">+AF85</f>
        <v>0.36</v>
      </c>
      <c r="AI85" s="167" t="str">
        <f t="shared" ref="AI85:AI96" si="101">IFERROR(IF(AJ85="","",IF(AJ85&lt;=0.2,"Leve",IF(AJ85&lt;=0.4,"Menor",IF(AJ85&lt;=0.6,"Moderado",IF(AJ85&lt;=0.8,"Mayor","Catastrófico"))))),"")</f>
        <v>Moderado</v>
      </c>
      <c r="AJ85" s="166">
        <f t="shared" ref="AJ85" si="102">IFERROR(IF(Y85="Impacto",(U85-(+U85*AB85)),IF(Y85="Probabilidad",U85,"")),"")</f>
        <v>0.6</v>
      </c>
      <c r="AK85" s="168" t="str">
        <f t="shared" ref="AK85:AK96" si="103">IFERROR(IF(OR(AND(AG85="Muy Baja",AI85="Leve"),AND(AG85="Muy Baja",AI85="Menor"),AND(AG85="Baja",AI85="Leve")),"Bajo",IF(OR(AND(AG85="Muy baja",AI85="Moderado"),AND(AG85="Baja",AI85="Menor"),AND(AG85="Baja",AI85="Moderado"),AND(AG85="Media",AI85="Leve"),AND(AG85="Media",AI85="Menor"),AND(AG85="Media",AI85="Moderado"),AND(AG85="Alta",AI85="Leve"),AND(AG85="Alta",AI85="Menor")),"Moderado",IF(OR(AND(AG85="Muy Baja",AI85="Mayor"),AND(AG85="Baja",AI85="Mayor"),AND(AG85="Media",AI85="Mayor"),AND(AG85="Alta",AI85="Moderado"),AND(AG85="Alta",AI85="Mayor"),AND(AG85="Muy Alta",AI85="Leve"),AND(AG85="Muy Alta",AI85="Menor"),AND(AG85="Muy Alta",AI85="Moderado"),AND(AG85="Muy Alta",AI85="Mayor")),"Alto",IF(OR(AND(AG85="Muy Baja",AI85="Catastrófico"),AND(AG85="Baja",AI85="Catastrófico"),AND(AG85="Media",AI85="Catastrófico"),AND(AG85="Alta",AI85="Catastrófico"),AND(AG85="Muy Alta",AI85="Catastrófico")),"Extremo","")))),"")</f>
        <v>Moderado</v>
      </c>
      <c r="AL85" s="212" t="s">
        <v>263</v>
      </c>
      <c r="AM85" s="213"/>
      <c r="AN85" s="169"/>
      <c r="AO85" s="110"/>
      <c r="AP85" s="110"/>
      <c r="AQ85" s="211"/>
      <c r="AR85" s="169"/>
    </row>
    <row r="86" spans="1:44" s="141" customFormat="1" ht="69" hidden="1" customHeight="1" x14ac:dyDescent="0.25">
      <c r="A86" s="299"/>
      <c r="B86" s="297"/>
      <c r="C86" s="275"/>
      <c r="D86" s="275"/>
      <c r="E86" s="283"/>
      <c r="F86" s="306"/>
      <c r="G86" s="306"/>
      <c r="H86" s="307"/>
      <c r="I86" s="268"/>
      <c r="J86" s="268"/>
      <c r="K86" s="268"/>
      <c r="L86" s="268"/>
      <c r="M86" s="283"/>
      <c r="N86" s="275"/>
      <c r="O86" s="271"/>
      <c r="P86" s="272"/>
      <c r="Q86" s="281"/>
      <c r="R86" s="282"/>
      <c r="S86" s="281">
        <f ca="1">IF(NOT(ISERROR(MATCH(R86,_xlfn.ANCHORARRAY(H97),0))),Q99&amp;"Por favor no seleccionar los criterios de impacto",R86)</f>
        <v>0</v>
      </c>
      <c r="T86" s="272"/>
      <c r="U86" s="281"/>
      <c r="V86" s="280"/>
      <c r="W86" s="169">
        <v>2</v>
      </c>
      <c r="X86" s="108"/>
      <c r="Y86" s="165" t="str">
        <f t="shared" si="96"/>
        <v/>
      </c>
      <c r="Z86" s="109"/>
      <c r="AA86" s="109"/>
      <c r="AB86" s="166" t="str">
        <f t="shared" si="97"/>
        <v/>
      </c>
      <c r="AC86" s="109"/>
      <c r="AD86" s="109"/>
      <c r="AE86" s="109"/>
      <c r="AF86" s="208" t="str">
        <f t="shared" ref="AF86:AF90" si="104">IFERROR(IF(AND(Y85="Probabilidad",Y86="Probabilidad"),(AH85-(+AH85*AB86)),IF(Y86="Probabilidad",(Q85-(+Q85*AB86)),IF(Y86="Impacto",AH85,""))),"")</f>
        <v/>
      </c>
      <c r="AG86" s="167" t="str">
        <f t="shared" si="99"/>
        <v/>
      </c>
      <c r="AH86" s="166" t="str">
        <f t="shared" si="100"/>
        <v/>
      </c>
      <c r="AI86" s="167" t="str">
        <f t="shared" si="101"/>
        <v/>
      </c>
      <c r="AJ86" s="166" t="str">
        <f t="shared" ref="AJ86" si="105">IFERROR(IF(AND(Y85="Impacto",Y86="Impacto"),(AJ85-(+AJ85*AB86)),IF(Y86="Impacto",(U85-(+U85*AB86)),IF(Y86="Probabilidad",AJ85,""))),"")</f>
        <v/>
      </c>
      <c r="AK86" s="168" t="str">
        <f t="shared" si="103"/>
        <v/>
      </c>
      <c r="AL86" s="212"/>
      <c r="AM86" s="213"/>
      <c r="AN86" s="169"/>
      <c r="AO86" s="110"/>
      <c r="AP86" s="110"/>
      <c r="AQ86" s="211"/>
      <c r="AR86" s="169"/>
    </row>
    <row r="87" spans="1:44" s="141" customFormat="1" ht="69" hidden="1" customHeight="1" x14ac:dyDescent="0.25">
      <c r="A87" s="299"/>
      <c r="B87" s="297"/>
      <c r="C87" s="275"/>
      <c r="D87" s="275"/>
      <c r="E87" s="283"/>
      <c r="F87" s="306"/>
      <c r="G87" s="306"/>
      <c r="H87" s="307"/>
      <c r="I87" s="268"/>
      <c r="J87" s="268"/>
      <c r="K87" s="268"/>
      <c r="L87" s="268"/>
      <c r="M87" s="283"/>
      <c r="N87" s="275"/>
      <c r="O87" s="271"/>
      <c r="P87" s="272"/>
      <c r="Q87" s="281"/>
      <c r="R87" s="282"/>
      <c r="S87" s="281">
        <f ca="1">IF(NOT(ISERROR(MATCH(R87,_xlfn.ANCHORARRAY(H98),0))),Q100&amp;"Por favor no seleccionar los criterios de impacto",R87)</f>
        <v>0</v>
      </c>
      <c r="T87" s="272"/>
      <c r="U87" s="281"/>
      <c r="V87" s="280"/>
      <c r="W87" s="169">
        <v>3</v>
      </c>
      <c r="X87" s="108"/>
      <c r="Y87" s="165" t="str">
        <f t="shared" si="96"/>
        <v/>
      </c>
      <c r="Z87" s="109"/>
      <c r="AA87" s="109"/>
      <c r="AB87" s="166" t="str">
        <f t="shared" si="97"/>
        <v/>
      </c>
      <c r="AC87" s="109"/>
      <c r="AD87" s="109"/>
      <c r="AE87" s="109"/>
      <c r="AF87" s="208" t="str">
        <f t="shared" si="104"/>
        <v/>
      </c>
      <c r="AG87" s="167" t="str">
        <f t="shared" si="99"/>
        <v/>
      </c>
      <c r="AH87" s="166" t="str">
        <f t="shared" si="100"/>
        <v/>
      </c>
      <c r="AI87" s="167" t="str">
        <f t="shared" si="101"/>
        <v/>
      </c>
      <c r="AJ87" s="166" t="str">
        <f t="shared" ref="AJ87:AJ90" si="106">IFERROR(IF(AND(Y86="Impacto",Y87="Impacto"),(AJ86-(+AJ86*AB87)),IF(AND(Y86="Probabilidad",Y87="Impacto"),(AJ85-(+AJ85*AB87)),IF(Y87="Probabilidad",AJ86,""))),"")</f>
        <v/>
      </c>
      <c r="AK87" s="168" t="str">
        <f t="shared" si="103"/>
        <v/>
      </c>
      <c r="AL87" s="212"/>
      <c r="AM87" s="213"/>
      <c r="AN87" s="169"/>
      <c r="AO87" s="110"/>
      <c r="AP87" s="110"/>
      <c r="AQ87" s="211"/>
      <c r="AR87" s="169"/>
    </row>
    <row r="88" spans="1:44" s="141" customFormat="1" ht="69" hidden="1" customHeight="1" x14ac:dyDescent="0.25">
      <c r="A88" s="299"/>
      <c r="B88" s="297"/>
      <c r="C88" s="275"/>
      <c r="D88" s="275"/>
      <c r="E88" s="283"/>
      <c r="F88" s="306"/>
      <c r="G88" s="306"/>
      <c r="H88" s="307"/>
      <c r="I88" s="268"/>
      <c r="J88" s="268"/>
      <c r="K88" s="268"/>
      <c r="L88" s="268"/>
      <c r="M88" s="283"/>
      <c r="N88" s="275"/>
      <c r="O88" s="271"/>
      <c r="P88" s="272"/>
      <c r="Q88" s="281"/>
      <c r="R88" s="282"/>
      <c r="S88" s="281">
        <f ca="1">IF(NOT(ISERROR(MATCH(R88,_xlfn.ANCHORARRAY(H99),0))),Q101&amp;"Por favor no seleccionar los criterios de impacto",R88)</f>
        <v>0</v>
      </c>
      <c r="T88" s="272"/>
      <c r="U88" s="281"/>
      <c r="V88" s="280"/>
      <c r="W88" s="169">
        <v>4</v>
      </c>
      <c r="X88" s="108"/>
      <c r="Y88" s="165" t="str">
        <f t="shared" si="96"/>
        <v/>
      </c>
      <c r="Z88" s="109"/>
      <c r="AA88" s="109"/>
      <c r="AB88" s="166" t="str">
        <f t="shared" si="97"/>
        <v/>
      </c>
      <c r="AC88" s="109"/>
      <c r="AD88" s="109"/>
      <c r="AE88" s="109"/>
      <c r="AF88" s="208" t="str">
        <f t="shared" si="104"/>
        <v/>
      </c>
      <c r="AG88" s="167" t="str">
        <f t="shared" si="99"/>
        <v/>
      </c>
      <c r="AH88" s="166" t="str">
        <f t="shared" si="100"/>
        <v/>
      </c>
      <c r="AI88" s="167" t="str">
        <f t="shared" si="101"/>
        <v/>
      </c>
      <c r="AJ88" s="166" t="str">
        <f t="shared" si="106"/>
        <v/>
      </c>
      <c r="AK88" s="168" t="str">
        <f t="shared" si="103"/>
        <v/>
      </c>
      <c r="AL88" s="212"/>
      <c r="AM88" s="213"/>
      <c r="AN88" s="169"/>
      <c r="AO88" s="110"/>
      <c r="AP88" s="110"/>
      <c r="AQ88" s="211"/>
      <c r="AR88" s="169"/>
    </row>
    <row r="89" spans="1:44" s="141" customFormat="1" ht="69" hidden="1" customHeight="1" x14ac:dyDescent="0.25">
      <c r="A89" s="299"/>
      <c r="B89" s="297"/>
      <c r="C89" s="275"/>
      <c r="D89" s="275"/>
      <c r="E89" s="283"/>
      <c r="F89" s="306"/>
      <c r="G89" s="306"/>
      <c r="H89" s="307"/>
      <c r="I89" s="268"/>
      <c r="J89" s="268"/>
      <c r="K89" s="268"/>
      <c r="L89" s="268"/>
      <c r="M89" s="283"/>
      <c r="N89" s="275"/>
      <c r="O89" s="271"/>
      <c r="P89" s="272"/>
      <c r="Q89" s="281"/>
      <c r="R89" s="282"/>
      <c r="S89" s="281">
        <f ca="1">IF(NOT(ISERROR(MATCH(R89,_xlfn.ANCHORARRAY(H100),0))),Q102&amp;"Por favor no seleccionar los criterios de impacto",R89)</f>
        <v>0</v>
      </c>
      <c r="T89" s="272"/>
      <c r="U89" s="281"/>
      <c r="V89" s="280"/>
      <c r="W89" s="169">
        <v>5</v>
      </c>
      <c r="X89" s="108"/>
      <c r="Y89" s="165" t="str">
        <f t="shared" si="96"/>
        <v/>
      </c>
      <c r="Z89" s="109"/>
      <c r="AA89" s="109"/>
      <c r="AB89" s="166" t="str">
        <f t="shared" si="97"/>
        <v/>
      </c>
      <c r="AC89" s="109"/>
      <c r="AD89" s="109"/>
      <c r="AE89" s="109"/>
      <c r="AF89" s="208" t="str">
        <f t="shared" si="104"/>
        <v/>
      </c>
      <c r="AG89" s="167" t="str">
        <f t="shared" si="99"/>
        <v/>
      </c>
      <c r="AH89" s="166" t="str">
        <f t="shared" si="100"/>
        <v/>
      </c>
      <c r="AI89" s="167" t="str">
        <f t="shared" si="101"/>
        <v/>
      </c>
      <c r="AJ89" s="166" t="str">
        <f t="shared" si="106"/>
        <v/>
      </c>
      <c r="AK89" s="168" t="str">
        <f t="shared" si="103"/>
        <v/>
      </c>
      <c r="AL89" s="212"/>
      <c r="AM89" s="213"/>
      <c r="AN89" s="169"/>
      <c r="AO89" s="110"/>
      <c r="AP89" s="110"/>
      <c r="AQ89" s="211"/>
      <c r="AR89" s="169"/>
    </row>
    <row r="90" spans="1:44" s="141" customFormat="1" ht="69" hidden="1" customHeight="1" x14ac:dyDescent="0.25">
      <c r="A90" s="299"/>
      <c r="B90" s="298"/>
      <c r="C90" s="276"/>
      <c r="D90" s="276"/>
      <c r="E90" s="283"/>
      <c r="F90" s="306"/>
      <c r="G90" s="306"/>
      <c r="H90" s="307"/>
      <c r="I90" s="269"/>
      <c r="J90" s="269"/>
      <c r="K90" s="269"/>
      <c r="L90" s="269"/>
      <c r="M90" s="283"/>
      <c r="N90" s="276"/>
      <c r="O90" s="271"/>
      <c r="P90" s="272"/>
      <c r="Q90" s="281"/>
      <c r="R90" s="282"/>
      <c r="S90" s="281">
        <f ca="1">IF(NOT(ISERROR(MATCH(R90,_xlfn.ANCHORARRAY(H101),0))),Q103&amp;"Por favor no seleccionar los criterios de impacto",R90)</f>
        <v>0</v>
      </c>
      <c r="T90" s="272"/>
      <c r="U90" s="281"/>
      <c r="V90" s="280"/>
      <c r="W90" s="169">
        <v>6</v>
      </c>
      <c r="X90" s="108"/>
      <c r="Y90" s="165" t="str">
        <f t="shared" si="96"/>
        <v/>
      </c>
      <c r="Z90" s="109"/>
      <c r="AA90" s="109"/>
      <c r="AB90" s="166" t="str">
        <f t="shared" si="97"/>
        <v/>
      </c>
      <c r="AC90" s="109"/>
      <c r="AD90" s="109"/>
      <c r="AE90" s="109"/>
      <c r="AF90" s="208" t="str">
        <f t="shared" si="104"/>
        <v/>
      </c>
      <c r="AG90" s="167" t="str">
        <f t="shared" si="99"/>
        <v/>
      </c>
      <c r="AH90" s="166" t="str">
        <f t="shared" si="100"/>
        <v/>
      </c>
      <c r="AI90" s="167" t="str">
        <f t="shared" si="101"/>
        <v/>
      </c>
      <c r="AJ90" s="166" t="str">
        <f t="shared" si="106"/>
        <v/>
      </c>
      <c r="AK90" s="168" t="str">
        <f t="shared" si="103"/>
        <v/>
      </c>
      <c r="AL90" s="212"/>
      <c r="AM90" s="213"/>
      <c r="AN90" s="169"/>
      <c r="AO90" s="110"/>
      <c r="AP90" s="110"/>
      <c r="AQ90" s="211"/>
      <c r="AR90" s="169"/>
    </row>
    <row r="91" spans="1:44" s="141" customFormat="1" ht="198.75" customHeight="1" x14ac:dyDescent="0.25">
      <c r="A91" s="299">
        <v>14</v>
      </c>
      <c r="B91" s="296" t="s">
        <v>580</v>
      </c>
      <c r="C91" s="274" t="s">
        <v>276</v>
      </c>
      <c r="D91" s="355" t="s">
        <v>581</v>
      </c>
      <c r="E91" s="283" t="s">
        <v>246</v>
      </c>
      <c r="F91" s="306" t="s">
        <v>582</v>
      </c>
      <c r="G91" s="306" t="s">
        <v>583</v>
      </c>
      <c r="H91" s="307" t="s">
        <v>584</v>
      </c>
      <c r="I91" s="267"/>
      <c r="J91" s="267"/>
      <c r="K91" s="267"/>
      <c r="L91" s="267"/>
      <c r="M91" s="283" t="s">
        <v>247</v>
      </c>
      <c r="N91" s="274"/>
      <c r="O91" s="271">
        <v>50001</v>
      </c>
      <c r="P91" s="272" t="str">
        <f t="shared" ref="P91" si="107">IF(O91&lt;=0,"",IF(O91&lt;=2,"Muy Baja",IF(O91&lt;=24,"Baja",IF(O91&lt;=500,"Media",IF(O91&lt;=5000,"Alta","Muy Alta")))))</f>
        <v>Muy Alta</v>
      </c>
      <c r="Q91" s="281">
        <f t="shared" ref="Q91" si="108">IF(P91="","",IF(P91="Muy Baja",0.2,IF(P91="Baja",0.4,IF(P91="Media",0.6,IF(P91="Alta",0.8,IF(P91="Muy Alta",1,))))))</f>
        <v>1</v>
      </c>
      <c r="R91" s="282" t="s">
        <v>198</v>
      </c>
      <c r="S91" s="281" t="str">
        <f>IF(NOT(ISERROR(MATCH(R91,'Tabla Impacto'!$B$221:$B$223,0))),'Tabla Impacto'!$F$223&amp;"Por favor no seleccionar los criterios de impacto(Afectación Económica o presupuestal y Pérdida Reputacional)",R91)</f>
        <v>El riesgo afecta la imagen de la entidad con algunos usuarios de relevancia frente al logro de los objetivos</v>
      </c>
      <c r="T91" s="272" t="str">
        <f>+IF(OR(S91='[1]Tabla Impacto'!$C$11,S91='[1]Tabla Impacto'!$D$11),"Leve",IF(OR(S91='[1]Tabla Impacto'!$C$12,S91='[1]Tabla Impacto'!$D$12),"Menor",IF(OR(S91='[1]Tabla Impacto'!$C$13,S91='[1]Tabla Impacto'!$D$13),"Moderado",IF(OR(S91='[1]Tabla Impacto'!$C$14,S91='[1]Tabla Impacto'!$D$14),"Mayor",IF(OR(S91='[1]Tabla Impacto'!$C$15,S91='[1]Tabla Impacto'!$D$15),"Catastrófico","")))))</f>
        <v>Moderado</v>
      </c>
      <c r="U91" s="281">
        <f t="shared" ref="U91" si="109">IF(T91="","",IF(T91="Leve",0.2,IF(T91="Menor",0.4,IF(T91="Moderado",0.6,IF(T91="Mayor",0.8,IF(T91="Catastrófico",1,))))))</f>
        <v>0.6</v>
      </c>
      <c r="V91" s="280" t="str">
        <f t="shared" ref="V91" si="110">IF(OR(AND(P91="Muy Baja",T91="Leve"),AND(P91="Muy Baja",T91="Menor"),AND(P91="Baja",T91="Leve")),"Bajo",IF(OR(AND(P91="Muy baja",T91="Moderado"),AND(P91="Baja",T91="Menor"),AND(P91="Baja",T91="Moderado"),AND(P91="Media",T91="Leve"),AND(P91="Media",T91="Menor"),AND(P91="Media",T91="Moderado"),AND(P91="Alta",T91="Leve"),AND(P91="Alta",T91="Menor")),"Moderado",IF(OR(AND(P91="Muy Baja",T91="Mayor"),AND(P91="Baja",T91="Mayor"),AND(P91="Media",T91="Mayor"),AND(P91="Alta",T91="Moderado"),AND(P91="Alta",T91="Mayor"),AND(P91="Muy Alta",T91="Leve"),AND(P91="Muy Alta",T91="Menor"),AND(P91="Muy Alta",T91="Moderado"),AND(P91="Muy Alta",T91="Mayor")),"Alto",IF(OR(AND(P91="Muy Baja",T91="Catastrófico"),AND(P91="Baja",T91="Catastrófico"),AND(P91="Media",T91="Catastrófico"),AND(P91="Alta",T91="Catastrófico"),AND(P91="Muy Alta",T91="Catastrófico")),"Extremo",""))))</f>
        <v>Alto</v>
      </c>
      <c r="W91" s="169">
        <v>1</v>
      </c>
      <c r="X91" s="225" t="s">
        <v>585</v>
      </c>
      <c r="Y91" s="165" t="str">
        <f t="shared" si="96"/>
        <v>Probabilidad</v>
      </c>
      <c r="Z91" s="109" t="s">
        <v>216</v>
      </c>
      <c r="AA91" s="109" t="s">
        <v>224</v>
      </c>
      <c r="AB91" s="166" t="str">
        <f t="shared" si="97"/>
        <v>40%</v>
      </c>
      <c r="AC91" s="109" t="s">
        <v>227</v>
      </c>
      <c r="AD91" s="109" t="s">
        <v>232</v>
      </c>
      <c r="AE91" s="109" t="s">
        <v>236</v>
      </c>
      <c r="AF91" s="208">
        <f t="shared" ref="AF91" si="111">IFERROR(IF(Y91="Probabilidad",(Q91-(+Q91*AB91)),IF(Y91="Impacto",Q91,"")),"")</f>
        <v>0.6</v>
      </c>
      <c r="AG91" s="167" t="str">
        <f t="shared" si="99"/>
        <v>Media</v>
      </c>
      <c r="AH91" s="166">
        <f t="shared" si="100"/>
        <v>0.6</v>
      </c>
      <c r="AI91" s="167" t="str">
        <f t="shared" si="101"/>
        <v>Moderado</v>
      </c>
      <c r="AJ91" s="166">
        <f t="shared" ref="AJ91" si="112">IFERROR(IF(Y91="Impacto",(U91-(+U91*AB91)),IF(Y91="Probabilidad",U91,"")),"")</f>
        <v>0.6</v>
      </c>
      <c r="AK91" s="168" t="str">
        <f t="shared" si="103"/>
        <v>Moderado</v>
      </c>
      <c r="AL91" s="212" t="s">
        <v>263</v>
      </c>
      <c r="AM91" s="213"/>
      <c r="AN91" s="169"/>
      <c r="AO91" s="110"/>
      <c r="AP91" s="110"/>
      <c r="AQ91" s="211"/>
      <c r="AR91" s="169"/>
    </row>
    <row r="92" spans="1:44" s="141" customFormat="1" ht="69" hidden="1" customHeight="1" x14ac:dyDescent="0.25">
      <c r="A92" s="299"/>
      <c r="B92" s="297"/>
      <c r="C92" s="275"/>
      <c r="D92" s="356"/>
      <c r="E92" s="283"/>
      <c r="F92" s="306"/>
      <c r="G92" s="306"/>
      <c r="H92" s="307"/>
      <c r="I92" s="268"/>
      <c r="J92" s="268"/>
      <c r="K92" s="268"/>
      <c r="L92" s="268"/>
      <c r="M92" s="283"/>
      <c r="N92" s="275"/>
      <c r="O92" s="271"/>
      <c r="P92" s="272"/>
      <c r="Q92" s="281"/>
      <c r="R92" s="282"/>
      <c r="S92" s="281">
        <f ca="1">IF(NOT(ISERROR(MATCH(R92,_xlfn.ANCHORARRAY(H103),0))),Q105&amp;"Por favor no seleccionar los criterios de impacto",R92)</f>
        <v>0</v>
      </c>
      <c r="T92" s="272"/>
      <c r="U92" s="281"/>
      <c r="V92" s="280"/>
      <c r="W92" s="169">
        <v>2</v>
      </c>
      <c r="X92" s="108"/>
      <c r="Y92" s="165" t="str">
        <f t="shared" si="96"/>
        <v/>
      </c>
      <c r="Z92" s="109"/>
      <c r="AA92" s="109"/>
      <c r="AB92" s="166" t="str">
        <f t="shared" si="97"/>
        <v/>
      </c>
      <c r="AC92" s="109"/>
      <c r="AD92" s="109"/>
      <c r="AE92" s="109"/>
      <c r="AF92" s="208" t="str">
        <f t="shared" ref="AF92:AF96" si="113">IFERROR(IF(AND(Y91="Probabilidad",Y92="Probabilidad"),(AH91-(+AH91*AB92)),IF(Y92="Probabilidad",(Q91-(+Q91*AB92)),IF(Y92="Impacto",AH91,""))),"")</f>
        <v/>
      </c>
      <c r="AG92" s="167" t="str">
        <f t="shared" si="99"/>
        <v/>
      </c>
      <c r="AH92" s="166" t="str">
        <f t="shared" si="100"/>
        <v/>
      </c>
      <c r="AI92" s="167" t="str">
        <f t="shared" si="101"/>
        <v/>
      </c>
      <c r="AJ92" s="166" t="str">
        <f t="shared" ref="AJ92" si="114">IFERROR(IF(AND(Y91="Impacto",Y92="Impacto"),(AJ91-(+AJ91*AB92)),IF(Y92="Impacto",(U91-(+U91*AB92)),IF(Y92="Probabilidad",AJ91,""))),"")</f>
        <v/>
      </c>
      <c r="AK92" s="168" t="str">
        <f t="shared" si="103"/>
        <v/>
      </c>
      <c r="AL92" s="212"/>
      <c r="AM92" s="213"/>
      <c r="AN92" s="169"/>
      <c r="AO92" s="110"/>
      <c r="AP92" s="110"/>
      <c r="AQ92" s="211"/>
      <c r="AR92" s="169"/>
    </row>
    <row r="93" spans="1:44" s="141" customFormat="1" ht="69" hidden="1" customHeight="1" x14ac:dyDescent="0.25">
      <c r="A93" s="299"/>
      <c r="B93" s="297"/>
      <c r="C93" s="275"/>
      <c r="D93" s="356"/>
      <c r="E93" s="283"/>
      <c r="F93" s="306"/>
      <c r="G93" s="306"/>
      <c r="H93" s="307"/>
      <c r="I93" s="268"/>
      <c r="J93" s="268"/>
      <c r="K93" s="268"/>
      <c r="L93" s="268"/>
      <c r="M93" s="283"/>
      <c r="N93" s="275"/>
      <c r="O93" s="271"/>
      <c r="P93" s="272"/>
      <c r="Q93" s="281"/>
      <c r="R93" s="282"/>
      <c r="S93" s="281">
        <f ca="1">IF(NOT(ISERROR(MATCH(R93,_xlfn.ANCHORARRAY(H104),0))),Q106&amp;"Por favor no seleccionar los criterios de impacto",R93)</f>
        <v>0</v>
      </c>
      <c r="T93" s="272"/>
      <c r="U93" s="281"/>
      <c r="V93" s="280"/>
      <c r="W93" s="169">
        <v>3</v>
      </c>
      <c r="X93" s="108"/>
      <c r="Y93" s="165" t="str">
        <f t="shared" si="96"/>
        <v/>
      </c>
      <c r="Z93" s="109"/>
      <c r="AA93" s="109"/>
      <c r="AB93" s="166" t="str">
        <f t="shared" si="97"/>
        <v/>
      </c>
      <c r="AC93" s="109"/>
      <c r="AD93" s="109"/>
      <c r="AE93" s="109"/>
      <c r="AF93" s="208" t="str">
        <f t="shared" si="113"/>
        <v/>
      </c>
      <c r="AG93" s="167" t="str">
        <f t="shared" si="99"/>
        <v/>
      </c>
      <c r="AH93" s="166" t="str">
        <f t="shared" si="100"/>
        <v/>
      </c>
      <c r="AI93" s="167" t="str">
        <f t="shared" si="101"/>
        <v/>
      </c>
      <c r="AJ93" s="166" t="str">
        <f t="shared" ref="AJ93:AJ96" si="115">IFERROR(IF(AND(Y92="Impacto",Y93="Impacto"),(AJ92-(+AJ92*AB93)),IF(AND(Y92="Probabilidad",Y93="Impacto"),(AJ91-(+AJ91*AB93)),IF(Y93="Probabilidad",AJ92,""))),"")</f>
        <v/>
      </c>
      <c r="AK93" s="168" t="str">
        <f t="shared" si="103"/>
        <v/>
      </c>
      <c r="AL93" s="212"/>
      <c r="AM93" s="213"/>
      <c r="AN93" s="169"/>
      <c r="AO93" s="110"/>
      <c r="AP93" s="110"/>
      <c r="AQ93" s="211"/>
      <c r="AR93" s="169"/>
    </row>
    <row r="94" spans="1:44" s="141" customFormat="1" ht="69" hidden="1" customHeight="1" x14ac:dyDescent="0.25">
      <c r="A94" s="299"/>
      <c r="B94" s="297"/>
      <c r="C94" s="275"/>
      <c r="D94" s="356"/>
      <c r="E94" s="283"/>
      <c r="F94" s="306"/>
      <c r="G94" s="306"/>
      <c r="H94" s="307"/>
      <c r="I94" s="268"/>
      <c r="J94" s="268"/>
      <c r="K94" s="268"/>
      <c r="L94" s="268"/>
      <c r="M94" s="283"/>
      <c r="N94" s="275"/>
      <c r="O94" s="271"/>
      <c r="P94" s="272"/>
      <c r="Q94" s="281"/>
      <c r="R94" s="282"/>
      <c r="S94" s="281">
        <f ca="1">IF(NOT(ISERROR(MATCH(R94,_xlfn.ANCHORARRAY(H105),0))),Q107&amp;"Por favor no seleccionar los criterios de impacto",R94)</f>
        <v>0</v>
      </c>
      <c r="T94" s="272"/>
      <c r="U94" s="281"/>
      <c r="V94" s="280"/>
      <c r="W94" s="169">
        <v>4</v>
      </c>
      <c r="X94" s="108"/>
      <c r="Y94" s="165" t="str">
        <f t="shared" si="96"/>
        <v/>
      </c>
      <c r="Z94" s="109"/>
      <c r="AA94" s="109"/>
      <c r="AB94" s="166" t="str">
        <f t="shared" si="97"/>
        <v/>
      </c>
      <c r="AC94" s="109"/>
      <c r="AD94" s="109"/>
      <c r="AE94" s="109"/>
      <c r="AF94" s="208" t="str">
        <f t="shared" si="113"/>
        <v/>
      </c>
      <c r="AG94" s="167" t="str">
        <f t="shared" si="99"/>
        <v/>
      </c>
      <c r="AH94" s="166" t="str">
        <f t="shared" si="100"/>
        <v/>
      </c>
      <c r="AI94" s="167" t="str">
        <f t="shared" si="101"/>
        <v/>
      </c>
      <c r="AJ94" s="166" t="str">
        <f t="shared" si="115"/>
        <v/>
      </c>
      <c r="AK94" s="168" t="str">
        <f t="shared" si="103"/>
        <v/>
      </c>
      <c r="AL94" s="212"/>
      <c r="AM94" s="213"/>
      <c r="AN94" s="169"/>
      <c r="AO94" s="110"/>
      <c r="AP94" s="110"/>
      <c r="AQ94" s="211"/>
      <c r="AR94" s="169"/>
    </row>
    <row r="95" spans="1:44" s="141" customFormat="1" ht="69" hidden="1" customHeight="1" x14ac:dyDescent="0.25">
      <c r="A95" s="299"/>
      <c r="B95" s="297"/>
      <c r="C95" s="275"/>
      <c r="D95" s="356"/>
      <c r="E95" s="283"/>
      <c r="F95" s="306"/>
      <c r="G95" s="306"/>
      <c r="H95" s="307"/>
      <c r="I95" s="268"/>
      <c r="J95" s="268"/>
      <c r="K95" s="268"/>
      <c r="L95" s="268"/>
      <c r="M95" s="283"/>
      <c r="N95" s="275"/>
      <c r="O95" s="271"/>
      <c r="P95" s="272"/>
      <c r="Q95" s="281"/>
      <c r="R95" s="282"/>
      <c r="S95" s="281">
        <f ca="1">IF(NOT(ISERROR(MATCH(R95,_xlfn.ANCHORARRAY(H106),0))),Q108&amp;"Por favor no seleccionar los criterios de impacto",R95)</f>
        <v>0</v>
      </c>
      <c r="T95" s="272"/>
      <c r="U95" s="281"/>
      <c r="V95" s="280"/>
      <c r="W95" s="169">
        <v>5</v>
      </c>
      <c r="X95" s="108"/>
      <c r="Y95" s="165" t="str">
        <f t="shared" si="96"/>
        <v/>
      </c>
      <c r="Z95" s="109"/>
      <c r="AA95" s="109"/>
      <c r="AB95" s="166" t="str">
        <f t="shared" si="97"/>
        <v/>
      </c>
      <c r="AC95" s="109"/>
      <c r="AD95" s="109"/>
      <c r="AE95" s="109"/>
      <c r="AF95" s="208" t="str">
        <f t="shared" si="113"/>
        <v/>
      </c>
      <c r="AG95" s="167" t="str">
        <f t="shared" si="99"/>
        <v/>
      </c>
      <c r="AH95" s="166" t="str">
        <f t="shared" si="100"/>
        <v/>
      </c>
      <c r="AI95" s="167" t="str">
        <f t="shared" si="101"/>
        <v/>
      </c>
      <c r="AJ95" s="166" t="str">
        <f t="shared" si="115"/>
        <v/>
      </c>
      <c r="AK95" s="168" t="str">
        <f t="shared" si="103"/>
        <v/>
      </c>
      <c r="AL95" s="212"/>
      <c r="AM95" s="213"/>
      <c r="AN95" s="169"/>
      <c r="AO95" s="110"/>
      <c r="AP95" s="110"/>
      <c r="AQ95" s="211"/>
      <c r="AR95" s="169"/>
    </row>
    <row r="96" spans="1:44" s="141" customFormat="1" ht="69" hidden="1" customHeight="1" x14ac:dyDescent="0.25">
      <c r="A96" s="299"/>
      <c r="B96" s="298"/>
      <c r="C96" s="276"/>
      <c r="D96" s="357"/>
      <c r="E96" s="283"/>
      <c r="F96" s="306"/>
      <c r="G96" s="306"/>
      <c r="H96" s="307"/>
      <c r="I96" s="269"/>
      <c r="J96" s="269"/>
      <c r="K96" s="269"/>
      <c r="L96" s="269"/>
      <c r="M96" s="283"/>
      <c r="N96" s="276"/>
      <c r="O96" s="271"/>
      <c r="P96" s="272"/>
      <c r="Q96" s="281"/>
      <c r="R96" s="282"/>
      <c r="S96" s="281">
        <f ca="1">IF(NOT(ISERROR(MATCH(R96,_xlfn.ANCHORARRAY(H107),0))),Q109&amp;"Por favor no seleccionar los criterios de impacto",R96)</f>
        <v>0</v>
      </c>
      <c r="T96" s="272"/>
      <c r="U96" s="281"/>
      <c r="V96" s="280"/>
      <c r="W96" s="169">
        <v>6</v>
      </c>
      <c r="X96" s="108"/>
      <c r="Y96" s="165" t="str">
        <f t="shared" si="96"/>
        <v/>
      </c>
      <c r="Z96" s="109"/>
      <c r="AA96" s="109"/>
      <c r="AB96" s="166" t="str">
        <f t="shared" si="97"/>
        <v/>
      </c>
      <c r="AC96" s="109"/>
      <c r="AD96" s="109"/>
      <c r="AE96" s="109"/>
      <c r="AF96" s="208" t="str">
        <f t="shared" si="113"/>
        <v/>
      </c>
      <c r="AG96" s="167" t="str">
        <f t="shared" si="99"/>
        <v/>
      </c>
      <c r="AH96" s="166" t="str">
        <f t="shared" si="100"/>
        <v/>
      </c>
      <c r="AI96" s="167" t="str">
        <f t="shared" si="101"/>
        <v/>
      </c>
      <c r="AJ96" s="166" t="str">
        <f t="shared" si="115"/>
        <v/>
      </c>
      <c r="AK96" s="168" t="str">
        <f t="shared" si="103"/>
        <v/>
      </c>
      <c r="AL96" s="212"/>
      <c r="AM96" s="213"/>
      <c r="AN96" s="169"/>
      <c r="AO96" s="110"/>
      <c r="AP96" s="110"/>
      <c r="AQ96" s="211"/>
      <c r="AR96" s="169"/>
    </row>
    <row r="97" spans="1:44" s="141" customFormat="1" ht="130.5" customHeight="1" x14ac:dyDescent="0.25">
      <c r="A97" s="299">
        <v>15</v>
      </c>
      <c r="B97" s="296" t="s">
        <v>587</v>
      </c>
      <c r="C97" s="274" t="s">
        <v>276</v>
      </c>
      <c r="D97" s="355" t="s">
        <v>581</v>
      </c>
      <c r="E97" s="283" t="s">
        <v>246</v>
      </c>
      <c r="F97" s="306" t="s">
        <v>588</v>
      </c>
      <c r="G97" s="306" t="s">
        <v>589</v>
      </c>
      <c r="H97" s="307" t="s">
        <v>590</v>
      </c>
      <c r="I97" s="267"/>
      <c r="J97" s="267"/>
      <c r="K97" s="267"/>
      <c r="L97" s="267"/>
      <c r="M97" s="283" t="s">
        <v>247</v>
      </c>
      <c r="N97" s="274"/>
      <c r="O97" s="271">
        <v>50001</v>
      </c>
      <c r="P97" s="272" t="str">
        <f t="shared" ref="P97" si="116">IF(O97&lt;=0,"",IF(O97&lt;=2,"Muy Baja",IF(O97&lt;=24,"Baja",IF(O97&lt;=500,"Media",IF(O97&lt;=5000,"Alta","Muy Alta")))))</f>
        <v>Muy Alta</v>
      </c>
      <c r="Q97" s="281">
        <f t="shared" ref="Q97" si="117">IF(P97="","",IF(P97="Muy Baja",0.2,IF(P97="Baja",0.4,IF(P97="Media",0.6,IF(P97="Alta",0.8,IF(P97="Muy Alta",1,))))))</f>
        <v>1</v>
      </c>
      <c r="R97" s="282" t="s">
        <v>198</v>
      </c>
      <c r="S97" s="281" t="str">
        <f>IF(NOT(ISERROR(MATCH(R97,'Tabla Impacto'!$B$221:$B$223,0))),'Tabla Impacto'!$F$223&amp;"Por favor no seleccionar los criterios de impacto(Afectación Económica o presupuestal y Pérdida Reputacional)",R97)</f>
        <v>El riesgo afecta la imagen de la entidad con algunos usuarios de relevancia frente al logro de los objetivos</v>
      </c>
      <c r="T97" s="272" t="str">
        <f>+IF(OR(S97='[1]Tabla Impacto'!$C$11,S97='[1]Tabla Impacto'!$D$11),"Leve",IF(OR(S97='[1]Tabla Impacto'!$C$12,S97='[1]Tabla Impacto'!$D$12),"Menor",IF(OR(S97='[1]Tabla Impacto'!$C$13,S97='[1]Tabla Impacto'!$D$13),"Moderado",IF(OR(S97='[1]Tabla Impacto'!$C$14,S97='[1]Tabla Impacto'!$D$14),"Mayor",IF(OR(S97='[1]Tabla Impacto'!$C$15,S97='[1]Tabla Impacto'!$D$15),"Catastrófico","")))))</f>
        <v>Moderado</v>
      </c>
      <c r="U97" s="281">
        <f t="shared" ref="U97" si="118">IF(T97="","",IF(T97="Leve",0.2,IF(T97="Menor",0.4,IF(T97="Moderado",0.6,IF(T97="Mayor",0.8,IF(T97="Catastrófico",1,))))))</f>
        <v>0.6</v>
      </c>
      <c r="V97" s="280" t="str">
        <f t="shared" ref="V97" si="119">IF(OR(AND(P97="Muy Baja",T97="Leve"),AND(P97="Muy Baja",T97="Menor"),AND(P97="Baja",T97="Leve")),"Bajo",IF(OR(AND(P97="Muy baja",T97="Moderado"),AND(P97="Baja",T97="Menor"),AND(P97="Baja",T97="Moderado"),AND(P97="Media",T97="Leve"),AND(P97="Media",T97="Menor"),AND(P97="Media",T97="Moderado"),AND(P97="Alta",T97="Leve"),AND(P97="Alta",T97="Menor")),"Moderado",IF(OR(AND(P97="Muy Baja",T97="Mayor"),AND(P97="Baja",T97="Mayor"),AND(P97="Media",T97="Mayor"),AND(P97="Alta",T97="Moderado"),AND(P97="Alta",T97="Mayor"),AND(P97="Muy Alta",T97="Leve"),AND(P97="Muy Alta",T97="Menor"),AND(P97="Muy Alta",T97="Moderado"),AND(P97="Muy Alta",T97="Mayor")),"Alto",IF(OR(AND(P97="Muy Baja",T97="Catastrófico"),AND(P97="Baja",T97="Catastrófico"),AND(P97="Media",T97="Catastrófico"),AND(P97="Alta",T97="Catastrófico"),AND(P97="Muy Alta",T97="Catastrófico")),"Extremo",""))))</f>
        <v>Alto</v>
      </c>
      <c r="W97" s="169">
        <v>1</v>
      </c>
      <c r="X97" s="225" t="s">
        <v>586</v>
      </c>
      <c r="Y97" s="165" t="str">
        <f t="shared" ref="Y97:Y114" si="120">IF(OR(Z97="Preventivo",Z97="Detectivo"),"Probabilidad",IF(Z97="Correctivo","Impacto",""))</f>
        <v>Probabilidad</v>
      </c>
      <c r="Z97" s="109" t="s">
        <v>216</v>
      </c>
      <c r="AA97" s="109" t="s">
        <v>224</v>
      </c>
      <c r="AB97" s="166" t="str">
        <f t="shared" ref="AB97:AB114" si="121">IF(AND(Z97="Preventivo",AA97="Automático"),"50%",IF(AND(Z97="Preventivo",AA97="Manual"),"40%",IF(AND(Z97="Detectivo",AA97="Automático"),"40%",IF(AND(Z97="Detectivo",AA97="Manual"),"30%",IF(AND(Z97="Correctivo",AA97="Automático"),"35%",IF(AND(Z97="Correctivo",AA97="Manual"),"25%",""))))))</f>
        <v>40%</v>
      </c>
      <c r="AC97" s="109" t="s">
        <v>227</v>
      </c>
      <c r="AD97" s="109" t="s">
        <v>232</v>
      </c>
      <c r="AE97" s="109" t="s">
        <v>236</v>
      </c>
      <c r="AF97" s="208">
        <f t="shared" ref="AF97" si="122">IFERROR(IF(Y97="Probabilidad",(Q97-(+Q97*AB97)),IF(Y97="Impacto",Q97,"")),"")</f>
        <v>0.6</v>
      </c>
      <c r="AG97" s="167" t="str">
        <f t="shared" ref="AG97:AG114" si="123">IFERROR(IF(AF97="","",IF(AF97&lt;=0.2,"Muy Baja",IF(AF97&lt;=0.4,"Baja",IF(AF97&lt;=0.6,"Media",IF(AF97&lt;=0.8,"Alta","Muy Alta"))))),"")</f>
        <v>Media</v>
      </c>
      <c r="AH97" s="166">
        <f t="shared" ref="AH97:AH114" si="124">+AF97</f>
        <v>0.6</v>
      </c>
      <c r="AI97" s="167" t="str">
        <f t="shared" ref="AI97:AI114" si="125">IFERROR(IF(AJ97="","",IF(AJ97&lt;=0.2,"Leve",IF(AJ97&lt;=0.4,"Menor",IF(AJ97&lt;=0.6,"Moderado",IF(AJ97&lt;=0.8,"Mayor","Catastrófico"))))),"")</f>
        <v>Moderado</v>
      </c>
      <c r="AJ97" s="166">
        <f t="shared" ref="AJ97" si="126">IFERROR(IF(Y97="Impacto",(U97-(+U97*AB97)),IF(Y97="Probabilidad",U97,"")),"")</f>
        <v>0.6</v>
      </c>
      <c r="AK97" s="168" t="str">
        <f t="shared" ref="AK97:AK114" si="127">IFERROR(IF(OR(AND(AG97="Muy Baja",AI97="Leve"),AND(AG97="Muy Baja",AI97="Menor"),AND(AG97="Baja",AI97="Leve")),"Bajo",IF(OR(AND(AG97="Muy baja",AI97="Moderado"),AND(AG97="Baja",AI97="Menor"),AND(AG97="Baja",AI97="Moderado"),AND(AG97="Media",AI97="Leve"),AND(AG97="Media",AI97="Menor"),AND(AG97="Media",AI97="Moderado"),AND(AG97="Alta",AI97="Leve"),AND(AG97="Alta",AI97="Menor")),"Moderado",IF(OR(AND(AG97="Muy Baja",AI97="Mayor"),AND(AG97="Baja",AI97="Mayor"),AND(AG97="Media",AI97="Mayor"),AND(AG97="Alta",AI97="Moderado"),AND(AG97="Alta",AI97="Mayor"),AND(AG97="Muy Alta",AI97="Leve"),AND(AG97="Muy Alta",AI97="Menor"),AND(AG97="Muy Alta",AI97="Moderado"),AND(AG97="Muy Alta",AI97="Mayor")),"Alto",IF(OR(AND(AG97="Muy Baja",AI97="Catastrófico"),AND(AG97="Baja",AI97="Catastrófico"),AND(AG97="Media",AI97="Catastrófico"),AND(AG97="Alta",AI97="Catastrófico"),AND(AG97="Muy Alta",AI97="Catastrófico")),"Extremo","")))),"")</f>
        <v>Moderado</v>
      </c>
      <c r="AL97" s="212" t="s">
        <v>263</v>
      </c>
      <c r="AM97" s="213"/>
      <c r="AN97" s="169"/>
      <c r="AO97" s="110"/>
      <c r="AP97" s="110"/>
      <c r="AQ97" s="211"/>
      <c r="AR97" s="169"/>
    </row>
    <row r="98" spans="1:44" s="141" customFormat="1" ht="69" hidden="1" customHeight="1" x14ac:dyDescent="0.25">
      <c r="A98" s="299"/>
      <c r="B98" s="297"/>
      <c r="C98" s="275"/>
      <c r="D98" s="356"/>
      <c r="E98" s="283"/>
      <c r="F98" s="306"/>
      <c r="G98" s="306"/>
      <c r="H98" s="307"/>
      <c r="I98" s="268"/>
      <c r="J98" s="268"/>
      <c r="K98" s="268"/>
      <c r="L98" s="268"/>
      <c r="M98" s="283"/>
      <c r="N98" s="275"/>
      <c r="O98" s="271"/>
      <c r="P98" s="272"/>
      <c r="Q98" s="281"/>
      <c r="R98" s="282"/>
      <c r="S98" s="281">
        <f ca="1">IF(NOT(ISERROR(MATCH(R98,_xlfn.ANCHORARRAY(H109),0))),Q111&amp;"Por favor no seleccionar los criterios de impacto",R98)</f>
        <v>0</v>
      </c>
      <c r="T98" s="272"/>
      <c r="U98" s="281"/>
      <c r="V98" s="280"/>
      <c r="W98" s="169">
        <v>2</v>
      </c>
      <c r="X98" s="108"/>
      <c r="Y98" s="165" t="str">
        <f t="shared" si="120"/>
        <v/>
      </c>
      <c r="Z98" s="109"/>
      <c r="AA98" s="109"/>
      <c r="AB98" s="166" t="str">
        <f t="shared" si="121"/>
        <v/>
      </c>
      <c r="AC98" s="109"/>
      <c r="AD98" s="109"/>
      <c r="AE98" s="109"/>
      <c r="AF98" s="208" t="str">
        <f t="shared" ref="AF98:AF102" si="128">IFERROR(IF(AND(Y97="Probabilidad",Y98="Probabilidad"),(AH97-(+AH97*AB98)),IF(Y98="Probabilidad",(Q97-(+Q97*AB98)),IF(Y98="Impacto",AH97,""))),"")</f>
        <v/>
      </c>
      <c r="AG98" s="167" t="str">
        <f t="shared" si="123"/>
        <v/>
      </c>
      <c r="AH98" s="166" t="str">
        <f t="shared" si="124"/>
        <v/>
      </c>
      <c r="AI98" s="167" t="str">
        <f t="shared" si="125"/>
        <v/>
      </c>
      <c r="AJ98" s="166" t="str">
        <f t="shared" ref="AJ98" si="129">IFERROR(IF(AND(Y97="Impacto",Y98="Impacto"),(AJ97-(+AJ97*AB98)),IF(Y98="Impacto",(U97-(+U97*AB98)),IF(Y98="Probabilidad",AJ97,""))),"")</f>
        <v/>
      </c>
      <c r="AK98" s="168" t="str">
        <f t="shared" si="127"/>
        <v/>
      </c>
      <c r="AL98" s="212"/>
      <c r="AM98" s="213"/>
      <c r="AN98" s="169"/>
      <c r="AO98" s="110"/>
      <c r="AP98" s="110"/>
      <c r="AQ98" s="211"/>
      <c r="AR98" s="169"/>
    </row>
    <row r="99" spans="1:44" s="141" customFormat="1" ht="69" hidden="1" customHeight="1" x14ac:dyDescent="0.25">
      <c r="A99" s="299"/>
      <c r="B99" s="297"/>
      <c r="C99" s="275"/>
      <c r="D99" s="356"/>
      <c r="E99" s="283"/>
      <c r="F99" s="306"/>
      <c r="G99" s="306"/>
      <c r="H99" s="307"/>
      <c r="I99" s="268"/>
      <c r="J99" s="268"/>
      <c r="K99" s="268"/>
      <c r="L99" s="268"/>
      <c r="M99" s="283"/>
      <c r="N99" s="275"/>
      <c r="O99" s="271"/>
      <c r="P99" s="272"/>
      <c r="Q99" s="281"/>
      <c r="R99" s="282"/>
      <c r="S99" s="281">
        <f ca="1">IF(NOT(ISERROR(MATCH(R99,_xlfn.ANCHORARRAY(H110),0))),Q112&amp;"Por favor no seleccionar los criterios de impacto",R99)</f>
        <v>0</v>
      </c>
      <c r="T99" s="272"/>
      <c r="U99" s="281"/>
      <c r="V99" s="280"/>
      <c r="W99" s="169">
        <v>3</v>
      </c>
      <c r="X99" s="108"/>
      <c r="Y99" s="165" t="str">
        <f t="shared" si="120"/>
        <v/>
      </c>
      <c r="Z99" s="109"/>
      <c r="AA99" s="109"/>
      <c r="AB99" s="166" t="str">
        <f t="shared" si="121"/>
        <v/>
      </c>
      <c r="AC99" s="109"/>
      <c r="AD99" s="109"/>
      <c r="AE99" s="109"/>
      <c r="AF99" s="208" t="str">
        <f t="shared" si="128"/>
        <v/>
      </c>
      <c r="AG99" s="167" t="str">
        <f t="shared" si="123"/>
        <v/>
      </c>
      <c r="AH99" s="166" t="str">
        <f t="shared" si="124"/>
        <v/>
      </c>
      <c r="AI99" s="167" t="str">
        <f t="shared" si="125"/>
        <v/>
      </c>
      <c r="AJ99" s="166" t="str">
        <f t="shared" ref="AJ99:AJ102" si="130">IFERROR(IF(AND(Y98="Impacto",Y99="Impacto"),(AJ98-(+AJ98*AB99)),IF(AND(Y98="Probabilidad",Y99="Impacto"),(AJ97-(+AJ97*AB99)),IF(Y99="Probabilidad",AJ98,""))),"")</f>
        <v/>
      </c>
      <c r="AK99" s="168" t="str">
        <f t="shared" si="127"/>
        <v/>
      </c>
      <c r="AL99" s="212"/>
      <c r="AM99" s="213"/>
      <c r="AN99" s="169"/>
      <c r="AO99" s="110"/>
      <c r="AP99" s="110"/>
      <c r="AQ99" s="211"/>
      <c r="AR99" s="169"/>
    </row>
    <row r="100" spans="1:44" s="141" customFormat="1" ht="69" hidden="1" customHeight="1" x14ac:dyDescent="0.25">
      <c r="A100" s="299"/>
      <c r="B100" s="297"/>
      <c r="C100" s="275"/>
      <c r="D100" s="356"/>
      <c r="E100" s="283"/>
      <c r="F100" s="306"/>
      <c r="G100" s="306"/>
      <c r="H100" s="307"/>
      <c r="I100" s="268"/>
      <c r="J100" s="268"/>
      <c r="K100" s="268"/>
      <c r="L100" s="268"/>
      <c r="M100" s="283"/>
      <c r="N100" s="275"/>
      <c r="O100" s="271"/>
      <c r="P100" s="272"/>
      <c r="Q100" s="281"/>
      <c r="R100" s="282"/>
      <c r="S100" s="281">
        <f ca="1">IF(NOT(ISERROR(MATCH(R100,_xlfn.ANCHORARRAY(H111),0))),Q113&amp;"Por favor no seleccionar los criterios de impacto",R100)</f>
        <v>0</v>
      </c>
      <c r="T100" s="272"/>
      <c r="U100" s="281"/>
      <c r="V100" s="280"/>
      <c r="W100" s="169">
        <v>4</v>
      </c>
      <c r="X100" s="108"/>
      <c r="Y100" s="165" t="str">
        <f t="shared" si="120"/>
        <v/>
      </c>
      <c r="Z100" s="109"/>
      <c r="AA100" s="109"/>
      <c r="AB100" s="166" t="str">
        <f t="shared" si="121"/>
        <v/>
      </c>
      <c r="AC100" s="109"/>
      <c r="AD100" s="109"/>
      <c r="AE100" s="109"/>
      <c r="AF100" s="208" t="str">
        <f t="shared" si="128"/>
        <v/>
      </c>
      <c r="AG100" s="167" t="str">
        <f t="shared" si="123"/>
        <v/>
      </c>
      <c r="AH100" s="166" t="str">
        <f t="shared" si="124"/>
        <v/>
      </c>
      <c r="AI100" s="167" t="str">
        <f t="shared" si="125"/>
        <v/>
      </c>
      <c r="AJ100" s="166" t="str">
        <f t="shared" si="130"/>
        <v/>
      </c>
      <c r="AK100" s="168" t="str">
        <f t="shared" si="127"/>
        <v/>
      </c>
      <c r="AL100" s="212"/>
      <c r="AM100" s="213"/>
      <c r="AN100" s="169"/>
      <c r="AO100" s="110"/>
      <c r="AP100" s="110"/>
      <c r="AQ100" s="211"/>
      <c r="AR100" s="169"/>
    </row>
    <row r="101" spans="1:44" s="141" customFormat="1" ht="69" hidden="1" customHeight="1" x14ac:dyDescent="0.25">
      <c r="A101" s="299"/>
      <c r="B101" s="297"/>
      <c r="C101" s="275"/>
      <c r="D101" s="356"/>
      <c r="E101" s="283"/>
      <c r="F101" s="306"/>
      <c r="G101" s="306"/>
      <c r="H101" s="307"/>
      <c r="I101" s="268"/>
      <c r="J101" s="268"/>
      <c r="K101" s="268"/>
      <c r="L101" s="268"/>
      <c r="M101" s="283"/>
      <c r="N101" s="275"/>
      <c r="O101" s="271"/>
      <c r="P101" s="272"/>
      <c r="Q101" s="281"/>
      <c r="R101" s="282"/>
      <c r="S101" s="281">
        <f ca="1">IF(NOT(ISERROR(MATCH(R101,_xlfn.ANCHORARRAY(H112),0))),Q114&amp;"Por favor no seleccionar los criterios de impacto",R101)</f>
        <v>0</v>
      </c>
      <c r="T101" s="272"/>
      <c r="U101" s="281"/>
      <c r="V101" s="280"/>
      <c r="W101" s="169">
        <v>5</v>
      </c>
      <c r="X101" s="108"/>
      <c r="Y101" s="165" t="str">
        <f t="shared" si="120"/>
        <v/>
      </c>
      <c r="Z101" s="109"/>
      <c r="AA101" s="109"/>
      <c r="AB101" s="166" t="str">
        <f t="shared" si="121"/>
        <v/>
      </c>
      <c r="AC101" s="109"/>
      <c r="AD101" s="109"/>
      <c r="AE101" s="109"/>
      <c r="AF101" s="208" t="str">
        <f t="shared" si="128"/>
        <v/>
      </c>
      <c r="AG101" s="167" t="str">
        <f t="shared" si="123"/>
        <v/>
      </c>
      <c r="AH101" s="166" t="str">
        <f t="shared" si="124"/>
        <v/>
      </c>
      <c r="AI101" s="167" t="str">
        <f t="shared" si="125"/>
        <v/>
      </c>
      <c r="AJ101" s="166" t="str">
        <f t="shared" si="130"/>
        <v/>
      </c>
      <c r="AK101" s="168" t="str">
        <f t="shared" si="127"/>
        <v/>
      </c>
      <c r="AL101" s="212"/>
      <c r="AM101" s="213"/>
      <c r="AN101" s="169"/>
      <c r="AO101" s="110"/>
      <c r="AP101" s="110"/>
      <c r="AQ101" s="211"/>
      <c r="AR101" s="169"/>
    </row>
    <row r="102" spans="1:44" s="141" customFormat="1" ht="69" hidden="1" customHeight="1" x14ac:dyDescent="0.25">
      <c r="A102" s="299"/>
      <c r="B102" s="298"/>
      <c r="C102" s="276"/>
      <c r="D102" s="357"/>
      <c r="E102" s="283"/>
      <c r="F102" s="306"/>
      <c r="G102" s="306"/>
      <c r="H102" s="307"/>
      <c r="I102" s="269"/>
      <c r="J102" s="269"/>
      <c r="K102" s="269"/>
      <c r="L102" s="269"/>
      <c r="M102" s="283"/>
      <c r="N102" s="276"/>
      <c r="O102" s="271"/>
      <c r="P102" s="272"/>
      <c r="Q102" s="281"/>
      <c r="R102" s="282"/>
      <c r="S102" s="281">
        <f ca="1">IF(NOT(ISERROR(MATCH(R102,_xlfn.ANCHORARRAY(H113),0))),Q115&amp;"Por favor no seleccionar los criterios de impacto",R102)</f>
        <v>0</v>
      </c>
      <c r="T102" s="272"/>
      <c r="U102" s="281"/>
      <c r="V102" s="280"/>
      <c r="W102" s="169">
        <v>6</v>
      </c>
      <c r="X102" s="108"/>
      <c r="Y102" s="165" t="str">
        <f t="shared" si="120"/>
        <v/>
      </c>
      <c r="Z102" s="109"/>
      <c r="AA102" s="109"/>
      <c r="AB102" s="166" t="str">
        <f t="shared" si="121"/>
        <v/>
      </c>
      <c r="AC102" s="109"/>
      <c r="AD102" s="109"/>
      <c r="AE102" s="109"/>
      <c r="AF102" s="208" t="str">
        <f t="shared" si="128"/>
        <v/>
      </c>
      <c r="AG102" s="167" t="str">
        <f t="shared" si="123"/>
        <v/>
      </c>
      <c r="AH102" s="166" t="str">
        <f t="shared" si="124"/>
        <v/>
      </c>
      <c r="AI102" s="167" t="str">
        <f t="shared" si="125"/>
        <v/>
      </c>
      <c r="AJ102" s="166" t="str">
        <f t="shared" si="130"/>
        <v/>
      </c>
      <c r="AK102" s="168" t="str">
        <f t="shared" si="127"/>
        <v/>
      </c>
      <c r="AL102" s="212"/>
      <c r="AM102" s="213"/>
      <c r="AN102" s="169"/>
      <c r="AO102" s="110"/>
      <c r="AP102" s="110"/>
      <c r="AQ102" s="211"/>
      <c r="AR102" s="169"/>
    </row>
    <row r="103" spans="1:44" s="141" customFormat="1" ht="93" customHeight="1" x14ac:dyDescent="0.25">
      <c r="A103" s="299">
        <v>16</v>
      </c>
      <c r="B103" s="296" t="s">
        <v>591</v>
      </c>
      <c r="C103" s="274" t="s">
        <v>277</v>
      </c>
      <c r="D103" s="277" t="s">
        <v>592</v>
      </c>
      <c r="E103" s="283" t="s">
        <v>244</v>
      </c>
      <c r="F103" s="358" t="s">
        <v>593</v>
      </c>
      <c r="G103" s="358" t="s">
        <v>594</v>
      </c>
      <c r="H103" s="359" t="s">
        <v>595</v>
      </c>
      <c r="I103" s="267" t="s">
        <v>1081</v>
      </c>
      <c r="J103" s="267"/>
      <c r="K103" s="267"/>
      <c r="L103" s="267"/>
      <c r="M103" s="360" t="s">
        <v>252</v>
      </c>
      <c r="N103" s="274"/>
      <c r="O103" s="271">
        <v>5000</v>
      </c>
      <c r="P103" s="272" t="str">
        <f t="shared" ref="P103" si="131">IF(O103&lt;=0,"",IF(O103&lt;=2,"Muy Baja",IF(O103&lt;=24,"Baja",IF(O103&lt;=500,"Media",IF(O103&lt;=5000,"Alta","Muy Alta")))))</f>
        <v>Alta</v>
      </c>
      <c r="Q103" s="281">
        <f t="shared" ref="Q103" si="132">IF(P103="","",IF(P103="Muy Baja",0.2,IF(P103="Baja",0.4,IF(P103="Media",0.6,IF(P103="Alta",0.8,IF(P103="Muy Alta",1,))))))</f>
        <v>0.8</v>
      </c>
      <c r="R103" s="282" t="s">
        <v>194</v>
      </c>
      <c r="S103" s="281" t="str">
        <f>IF(NOT(ISERROR(MATCH(R103,'Tabla Impacto'!$B$221:$B$223,0))),'Tabla Impacto'!$F$223&amp;"Por favor no seleccionar los criterios de impacto(Afectación Económica o presupuestal y Pérdida Reputacional)",R103)</f>
        <v xml:space="preserve">Entre 10 y 50 SMLMV </v>
      </c>
      <c r="T103" s="272" t="str">
        <f>+IF(OR(S103='[1]Tabla Impacto'!$C$11,S103='[1]Tabla Impacto'!$D$11),"Leve",IF(OR(S103='[1]Tabla Impacto'!$C$12,S103='[1]Tabla Impacto'!$D$12),"Menor",IF(OR(S103='[1]Tabla Impacto'!$C$13,S103='[1]Tabla Impacto'!$D$13),"Moderado",IF(OR(S103='[1]Tabla Impacto'!$C$14,S103='[1]Tabla Impacto'!$D$14),"Mayor",IF(OR(S103='[1]Tabla Impacto'!$C$15,S103='[1]Tabla Impacto'!$D$15),"Catastrófico","")))))</f>
        <v>Menor</v>
      </c>
      <c r="U103" s="281">
        <f t="shared" ref="U103" si="133">IF(T103="","",IF(T103="Leve",0.2,IF(T103="Menor",0.4,IF(T103="Moderado",0.6,IF(T103="Mayor",0.8,IF(T103="Catastrófico",1,))))))</f>
        <v>0.4</v>
      </c>
      <c r="V103" s="280" t="str">
        <f t="shared" ref="V103" si="134">IF(OR(AND(P103="Muy Baja",T103="Leve"),AND(P103="Muy Baja",T103="Menor"),AND(P103="Baja",T103="Leve")),"Bajo",IF(OR(AND(P103="Muy baja",T103="Moderado"),AND(P103="Baja",T103="Menor"),AND(P103="Baja",T103="Moderado"),AND(P103="Media",T103="Leve"),AND(P103="Media",T103="Menor"),AND(P103="Media",T103="Moderado"),AND(P103="Alta",T103="Leve"),AND(P103="Alta",T103="Menor")),"Moderado",IF(OR(AND(P103="Muy Baja",T103="Mayor"),AND(P103="Baja",T103="Mayor"),AND(P103="Media",T103="Mayor"),AND(P103="Alta",T103="Moderado"),AND(P103="Alta",T103="Mayor"),AND(P103="Muy Alta",T103="Leve"),AND(P103="Muy Alta",T103="Menor"),AND(P103="Muy Alta",T103="Moderado"),AND(P103="Muy Alta",T103="Mayor")),"Alto",IF(OR(AND(P103="Muy Baja",T103="Catastrófico"),AND(P103="Baja",T103="Catastrófico"),AND(P103="Media",T103="Catastrófico"),AND(P103="Alta",T103="Catastrófico"),AND(P103="Muy Alta",T103="Catastrófico")),"Extremo",""))))</f>
        <v>Moderado</v>
      </c>
      <c r="W103" s="169">
        <v>1</v>
      </c>
      <c r="X103" s="220" t="s">
        <v>596</v>
      </c>
      <c r="Y103" s="165" t="str">
        <f t="shared" si="120"/>
        <v>Probabilidad</v>
      </c>
      <c r="Z103" s="109" t="s">
        <v>218</v>
      </c>
      <c r="AA103" s="109" t="s">
        <v>224</v>
      </c>
      <c r="AB103" s="166" t="str">
        <f t="shared" si="121"/>
        <v>30%</v>
      </c>
      <c r="AC103" s="109" t="s">
        <v>227</v>
      </c>
      <c r="AD103" s="109" t="s">
        <v>232</v>
      </c>
      <c r="AE103" s="109" t="s">
        <v>236</v>
      </c>
      <c r="AF103" s="208">
        <f t="shared" ref="AF103" si="135">IFERROR(IF(Y103="Probabilidad",(Q103-(+Q103*AB103)),IF(Y103="Impacto",Q103,"")),"")</f>
        <v>0.56000000000000005</v>
      </c>
      <c r="AG103" s="167" t="str">
        <f t="shared" si="123"/>
        <v>Media</v>
      </c>
      <c r="AH103" s="166">
        <f t="shared" si="124"/>
        <v>0.56000000000000005</v>
      </c>
      <c r="AI103" s="167" t="str">
        <f t="shared" si="125"/>
        <v>Menor</v>
      </c>
      <c r="AJ103" s="166">
        <f t="shared" ref="AJ103" si="136">IFERROR(IF(Y103="Impacto",(U103-(+U103*AB103)),IF(Y103="Probabilidad",U103,"")),"")</f>
        <v>0.4</v>
      </c>
      <c r="AK103" s="168" t="str">
        <f t="shared" si="127"/>
        <v>Moderado</v>
      </c>
      <c r="AL103" s="212" t="s">
        <v>263</v>
      </c>
      <c r="AM103" s="213"/>
      <c r="AN103" s="169"/>
      <c r="AO103" s="110"/>
      <c r="AP103" s="110"/>
      <c r="AQ103" s="211"/>
      <c r="AR103" s="169"/>
    </row>
    <row r="104" spans="1:44" s="141" customFormat="1" ht="99.75" customHeight="1" x14ac:dyDescent="0.25">
      <c r="A104" s="299"/>
      <c r="B104" s="297"/>
      <c r="C104" s="275"/>
      <c r="D104" s="312"/>
      <c r="E104" s="283"/>
      <c r="F104" s="358"/>
      <c r="G104" s="358"/>
      <c r="H104" s="359"/>
      <c r="I104" s="268"/>
      <c r="J104" s="268"/>
      <c r="K104" s="268"/>
      <c r="L104" s="268"/>
      <c r="M104" s="360"/>
      <c r="N104" s="275"/>
      <c r="O104" s="271"/>
      <c r="P104" s="272"/>
      <c r="Q104" s="281"/>
      <c r="R104" s="282"/>
      <c r="S104" s="281">
        <f ca="1">IF(NOT(ISERROR(MATCH(R104,_xlfn.ANCHORARRAY(H115),0))),Q117&amp;"Por favor no seleccionar los criterios de impacto",R104)</f>
        <v>0</v>
      </c>
      <c r="T104" s="272"/>
      <c r="U104" s="281"/>
      <c r="V104" s="280"/>
      <c r="W104" s="169">
        <v>2</v>
      </c>
      <c r="X104" s="220" t="s">
        <v>597</v>
      </c>
      <c r="Y104" s="165" t="str">
        <f t="shared" si="120"/>
        <v>Probabilidad</v>
      </c>
      <c r="Z104" s="109" t="s">
        <v>216</v>
      </c>
      <c r="AA104" s="109" t="s">
        <v>224</v>
      </c>
      <c r="AB104" s="166" t="str">
        <f t="shared" si="121"/>
        <v>40%</v>
      </c>
      <c r="AC104" s="109" t="s">
        <v>227</v>
      </c>
      <c r="AD104" s="109" t="s">
        <v>234</v>
      </c>
      <c r="AE104" s="109" t="s">
        <v>236</v>
      </c>
      <c r="AF104" s="208">
        <f t="shared" ref="AF104:AF108" si="137">IFERROR(IF(AND(Y103="Probabilidad",Y104="Probabilidad"),(AH103-(+AH103*AB104)),IF(Y104="Probabilidad",(Q103-(+Q103*AB104)),IF(Y104="Impacto",AH103,""))),"")</f>
        <v>0.33600000000000002</v>
      </c>
      <c r="AG104" s="167" t="str">
        <f t="shared" si="123"/>
        <v>Baja</v>
      </c>
      <c r="AH104" s="166">
        <f t="shared" si="124"/>
        <v>0.33600000000000002</v>
      </c>
      <c r="AI104" s="167" t="str">
        <f t="shared" si="125"/>
        <v>Menor</v>
      </c>
      <c r="AJ104" s="166">
        <f t="shared" ref="AJ104" si="138">IFERROR(IF(AND(Y103="Impacto",Y104="Impacto"),(AJ103-(+AJ103*AB104)),IF(Y104="Impacto",(U103-(+U103*AB104)),IF(Y104="Probabilidad",AJ103,""))),"")</f>
        <v>0.4</v>
      </c>
      <c r="AK104" s="168" t="str">
        <f t="shared" si="127"/>
        <v>Moderado</v>
      </c>
      <c r="AL104" s="212" t="s">
        <v>263</v>
      </c>
      <c r="AM104" s="213"/>
      <c r="AN104" s="169"/>
      <c r="AO104" s="110"/>
      <c r="AP104" s="110"/>
      <c r="AQ104" s="211"/>
      <c r="AR104" s="169"/>
    </row>
    <row r="105" spans="1:44" s="141" customFormat="1" ht="83.25" customHeight="1" x14ac:dyDescent="0.25">
      <c r="A105" s="299"/>
      <c r="B105" s="297"/>
      <c r="C105" s="275"/>
      <c r="D105" s="312"/>
      <c r="E105" s="283"/>
      <c r="F105" s="358"/>
      <c r="G105" s="358"/>
      <c r="H105" s="359"/>
      <c r="I105" s="268"/>
      <c r="J105" s="268"/>
      <c r="K105" s="268"/>
      <c r="L105" s="268"/>
      <c r="M105" s="360"/>
      <c r="N105" s="275"/>
      <c r="O105" s="271"/>
      <c r="P105" s="272"/>
      <c r="Q105" s="281"/>
      <c r="R105" s="282"/>
      <c r="S105" s="281">
        <f ca="1">IF(NOT(ISERROR(MATCH(R105,_xlfn.ANCHORARRAY(H116),0))),Q118&amp;"Por favor no seleccionar los criterios de impacto",R105)</f>
        <v>0</v>
      </c>
      <c r="T105" s="272"/>
      <c r="U105" s="281"/>
      <c r="V105" s="280"/>
      <c r="W105" s="169">
        <v>3</v>
      </c>
      <c r="X105" s="220" t="s">
        <v>598</v>
      </c>
      <c r="Y105" s="165" t="str">
        <f t="shared" si="120"/>
        <v>Probabilidad</v>
      </c>
      <c r="Z105" s="109" t="s">
        <v>216</v>
      </c>
      <c r="AA105" s="109" t="s">
        <v>224</v>
      </c>
      <c r="AB105" s="166" t="str">
        <f t="shared" si="121"/>
        <v>40%</v>
      </c>
      <c r="AC105" s="109" t="s">
        <v>227</v>
      </c>
      <c r="AD105" s="109" t="s">
        <v>232</v>
      </c>
      <c r="AE105" s="109" t="s">
        <v>236</v>
      </c>
      <c r="AF105" s="208">
        <f t="shared" si="137"/>
        <v>0.2016</v>
      </c>
      <c r="AG105" s="167" t="str">
        <f t="shared" si="123"/>
        <v>Baja</v>
      </c>
      <c r="AH105" s="166">
        <f t="shared" si="124"/>
        <v>0.2016</v>
      </c>
      <c r="AI105" s="167" t="str">
        <f t="shared" si="125"/>
        <v>Menor</v>
      </c>
      <c r="AJ105" s="166">
        <f t="shared" ref="AJ105:AJ108" si="139">IFERROR(IF(AND(Y104="Impacto",Y105="Impacto"),(AJ104-(+AJ104*AB105)),IF(AND(Y104="Probabilidad",Y105="Impacto"),(AJ103-(+AJ103*AB105)),IF(Y105="Probabilidad",AJ104,""))),"")</f>
        <v>0.4</v>
      </c>
      <c r="AK105" s="168" t="str">
        <f t="shared" si="127"/>
        <v>Moderado</v>
      </c>
      <c r="AL105" s="212" t="s">
        <v>263</v>
      </c>
      <c r="AM105" s="213"/>
      <c r="AN105" s="169"/>
      <c r="AO105" s="110"/>
      <c r="AP105" s="110"/>
      <c r="AQ105" s="211"/>
      <c r="AR105" s="169"/>
    </row>
    <row r="106" spans="1:44" s="141" customFormat="1" ht="101.25" customHeight="1" x14ac:dyDescent="0.25">
      <c r="A106" s="299"/>
      <c r="B106" s="297"/>
      <c r="C106" s="275"/>
      <c r="D106" s="312"/>
      <c r="E106" s="283"/>
      <c r="F106" s="358"/>
      <c r="G106" s="358"/>
      <c r="H106" s="359"/>
      <c r="I106" s="268"/>
      <c r="J106" s="268"/>
      <c r="K106" s="268"/>
      <c r="L106" s="268"/>
      <c r="M106" s="360"/>
      <c r="N106" s="275"/>
      <c r="O106" s="271"/>
      <c r="P106" s="272"/>
      <c r="Q106" s="281"/>
      <c r="R106" s="282"/>
      <c r="S106" s="281">
        <f ca="1">IF(NOT(ISERROR(MATCH(R106,_xlfn.ANCHORARRAY(H117),0))),Q119&amp;"Por favor no seleccionar los criterios de impacto",R106)</f>
        <v>0</v>
      </c>
      <c r="T106" s="272"/>
      <c r="U106" s="281"/>
      <c r="V106" s="280"/>
      <c r="W106" s="169">
        <v>4</v>
      </c>
      <c r="X106" s="220" t="s">
        <v>599</v>
      </c>
      <c r="Y106" s="165" t="str">
        <f t="shared" si="120"/>
        <v>Probabilidad</v>
      </c>
      <c r="Z106" s="109" t="s">
        <v>216</v>
      </c>
      <c r="AA106" s="109" t="s">
        <v>224</v>
      </c>
      <c r="AB106" s="166" t="str">
        <f t="shared" si="121"/>
        <v>40%</v>
      </c>
      <c r="AC106" s="109" t="s">
        <v>227</v>
      </c>
      <c r="AD106" s="109" t="s">
        <v>232</v>
      </c>
      <c r="AE106" s="109" t="s">
        <v>236</v>
      </c>
      <c r="AF106" s="208">
        <f t="shared" si="137"/>
        <v>0.12096</v>
      </c>
      <c r="AG106" s="167" t="str">
        <f t="shared" si="123"/>
        <v>Muy Baja</v>
      </c>
      <c r="AH106" s="166">
        <f t="shared" si="124"/>
        <v>0.12096</v>
      </c>
      <c r="AI106" s="167" t="str">
        <f t="shared" si="125"/>
        <v>Menor</v>
      </c>
      <c r="AJ106" s="166">
        <f t="shared" si="139"/>
        <v>0.4</v>
      </c>
      <c r="AK106" s="168" t="str">
        <f t="shared" si="127"/>
        <v>Bajo</v>
      </c>
      <c r="AL106" s="212" t="s">
        <v>263</v>
      </c>
      <c r="AM106" s="213"/>
      <c r="AN106" s="169"/>
      <c r="AO106" s="110"/>
      <c r="AP106" s="110"/>
      <c r="AQ106" s="211"/>
      <c r="AR106" s="169"/>
    </row>
    <row r="107" spans="1:44" s="141" customFormat="1" ht="69" hidden="1" customHeight="1" x14ac:dyDescent="0.25">
      <c r="A107" s="299"/>
      <c r="B107" s="297"/>
      <c r="C107" s="275"/>
      <c r="D107" s="312"/>
      <c r="E107" s="283"/>
      <c r="F107" s="358"/>
      <c r="G107" s="358"/>
      <c r="H107" s="359"/>
      <c r="I107" s="268"/>
      <c r="J107" s="268"/>
      <c r="K107" s="268"/>
      <c r="L107" s="268"/>
      <c r="M107" s="360"/>
      <c r="N107" s="275"/>
      <c r="O107" s="271"/>
      <c r="P107" s="272"/>
      <c r="Q107" s="281"/>
      <c r="R107" s="282"/>
      <c r="S107" s="281">
        <f ca="1">IF(NOT(ISERROR(MATCH(R107,_xlfn.ANCHORARRAY(H118),0))),Q120&amp;"Por favor no seleccionar los criterios de impacto",R107)</f>
        <v>0</v>
      </c>
      <c r="T107" s="272"/>
      <c r="U107" s="281"/>
      <c r="V107" s="280"/>
      <c r="W107" s="169">
        <v>5</v>
      </c>
      <c r="X107" s="108"/>
      <c r="Y107" s="165" t="str">
        <f t="shared" si="120"/>
        <v/>
      </c>
      <c r="Z107" s="109"/>
      <c r="AA107" s="109"/>
      <c r="AB107" s="166" t="str">
        <f t="shared" si="121"/>
        <v/>
      </c>
      <c r="AC107" s="109"/>
      <c r="AD107" s="109"/>
      <c r="AE107" s="109"/>
      <c r="AF107" s="208" t="str">
        <f t="shared" si="137"/>
        <v/>
      </c>
      <c r="AG107" s="167" t="str">
        <f t="shared" si="123"/>
        <v/>
      </c>
      <c r="AH107" s="166" t="str">
        <f t="shared" si="124"/>
        <v/>
      </c>
      <c r="AI107" s="167" t="str">
        <f t="shared" si="125"/>
        <v/>
      </c>
      <c r="AJ107" s="166" t="str">
        <f t="shared" si="139"/>
        <v/>
      </c>
      <c r="AK107" s="168" t="str">
        <f t="shared" si="127"/>
        <v/>
      </c>
      <c r="AL107" s="212"/>
      <c r="AM107" s="213"/>
      <c r="AN107" s="169"/>
      <c r="AO107" s="110"/>
      <c r="AP107" s="110"/>
      <c r="AQ107" s="211"/>
      <c r="AR107" s="169"/>
    </row>
    <row r="108" spans="1:44" s="141" customFormat="1" ht="69" hidden="1" customHeight="1" x14ac:dyDescent="0.25">
      <c r="A108" s="299"/>
      <c r="B108" s="298"/>
      <c r="C108" s="276"/>
      <c r="D108" s="313"/>
      <c r="E108" s="283"/>
      <c r="F108" s="358"/>
      <c r="G108" s="358"/>
      <c r="H108" s="359"/>
      <c r="I108" s="269"/>
      <c r="J108" s="269"/>
      <c r="K108" s="269"/>
      <c r="L108" s="269"/>
      <c r="M108" s="360"/>
      <c r="N108" s="276"/>
      <c r="O108" s="271"/>
      <c r="P108" s="272"/>
      <c r="Q108" s="281"/>
      <c r="R108" s="282"/>
      <c r="S108" s="281">
        <f ca="1">IF(NOT(ISERROR(MATCH(R108,_xlfn.ANCHORARRAY(H119),0))),Q121&amp;"Por favor no seleccionar los criterios de impacto",R108)</f>
        <v>0</v>
      </c>
      <c r="T108" s="272"/>
      <c r="U108" s="281"/>
      <c r="V108" s="280"/>
      <c r="W108" s="169">
        <v>6</v>
      </c>
      <c r="X108" s="108"/>
      <c r="Y108" s="165" t="str">
        <f t="shared" si="120"/>
        <v/>
      </c>
      <c r="Z108" s="109"/>
      <c r="AA108" s="109"/>
      <c r="AB108" s="166" t="str">
        <f t="shared" si="121"/>
        <v/>
      </c>
      <c r="AC108" s="109"/>
      <c r="AD108" s="109"/>
      <c r="AE108" s="109"/>
      <c r="AF108" s="208" t="str">
        <f t="shared" si="137"/>
        <v/>
      </c>
      <c r="AG108" s="167" t="str">
        <f t="shared" si="123"/>
        <v/>
      </c>
      <c r="AH108" s="166" t="str">
        <f t="shared" si="124"/>
        <v/>
      </c>
      <c r="AI108" s="167" t="str">
        <f t="shared" si="125"/>
        <v/>
      </c>
      <c r="AJ108" s="166" t="str">
        <f t="shared" si="139"/>
        <v/>
      </c>
      <c r="AK108" s="168" t="str">
        <f t="shared" si="127"/>
        <v/>
      </c>
      <c r="AL108" s="212"/>
      <c r="AM108" s="213"/>
      <c r="AN108" s="169"/>
      <c r="AO108" s="110"/>
      <c r="AP108" s="110"/>
      <c r="AQ108" s="211"/>
      <c r="AR108" s="169"/>
    </row>
    <row r="109" spans="1:44" s="141" customFormat="1" ht="105" customHeight="1" x14ac:dyDescent="0.25">
      <c r="A109" s="299">
        <v>17</v>
      </c>
      <c r="B109" s="296" t="s">
        <v>600</v>
      </c>
      <c r="C109" s="274" t="s">
        <v>277</v>
      </c>
      <c r="D109" s="277" t="s">
        <v>592</v>
      </c>
      <c r="E109" s="283" t="s">
        <v>244</v>
      </c>
      <c r="F109" s="358" t="s">
        <v>601</v>
      </c>
      <c r="G109" s="358" t="s">
        <v>602</v>
      </c>
      <c r="H109" s="359" t="s">
        <v>603</v>
      </c>
      <c r="I109" s="267"/>
      <c r="J109" s="267"/>
      <c r="K109" s="267"/>
      <c r="L109" s="267"/>
      <c r="M109" s="283" t="s">
        <v>247</v>
      </c>
      <c r="N109" s="274"/>
      <c r="O109" s="271">
        <v>5000</v>
      </c>
      <c r="P109" s="272" t="str">
        <f t="shared" ref="P109" si="140">IF(O109&lt;=0,"",IF(O109&lt;=2,"Muy Baja",IF(O109&lt;=24,"Baja",IF(O109&lt;=500,"Media",IF(O109&lt;=5000,"Alta","Muy Alta")))))</f>
        <v>Alta</v>
      </c>
      <c r="Q109" s="281">
        <f t="shared" ref="Q109" si="141">IF(P109="","",IF(P109="Muy Baja",0.2,IF(P109="Baja",0.4,IF(P109="Media",0.6,IF(P109="Alta",0.8,IF(P109="Muy Alta",1,))))))</f>
        <v>0.8</v>
      </c>
      <c r="R109" s="282" t="s">
        <v>197</v>
      </c>
      <c r="S109" s="281" t="str">
        <f>IF(NOT(ISERROR(MATCH(R109,'Tabla Impacto'!$B$221:$B$223,0))),'Tabla Impacto'!$F$223&amp;"Por favor no seleccionar los criterios de impacto(Afectación Económica o presupuestal y Pérdida Reputacional)",R109)</f>
        <v xml:space="preserve">Entre 50 y 100 SMLMV </v>
      </c>
      <c r="T109" s="272" t="str">
        <f>+IF(OR(S109='[1]Tabla Impacto'!$C$11,S109='[1]Tabla Impacto'!$D$11),"Leve",IF(OR(S109='[1]Tabla Impacto'!$C$12,S109='[1]Tabla Impacto'!$D$12),"Menor",IF(OR(S109='[1]Tabla Impacto'!$C$13,S109='[1]Tabla Impacto'!$D$13),"Moderado",IF(OR(S109='[1]Tabla Impacto'!$C$14,S109='[1]Tabla Impacto'!$D$14),"Mayor",IF(OR(S109='[1]Tabla Impacto'!$C$15,S109='[1]Tabla Impacto'!$D$15),"Catastrófico","")))))</f>
        <v>Moderado</v>
      </c>
      <c r="U109" s="281">
        <f t="shared" ref="U109" si="142">IF(T109="","",IF(T109="Leve",0.2,IF(T109="Menor",0.4,IF(T109="Moderado",0.6,IF(T109="Mayor",0.8,IF(T109="Catastrófico",1,))))))</f>
        <v>0.6</v>
      </c>
      <c r="V109" s="280" t="str">
        <f t="shared" ref="V109" si="143">IF(OR(AND(P109="Muy Baja",T109="Leve"),AND(P109="Muy Baja",T109="Menor"),AND(P109="Baja",T109="Leve")),"Bajo",IF(OR(AND(P109="Muy baja",T109="Moderado"),AND(P109="Baja",T109="Menor"),AND(P109="Baja",T109="Moderado"),AND(P109="Media",T109="Leve"),AND(P109="Media",T109="Menor"),AND(P109="Media",T109="Moderado"),AND(P109="Alta",T109="Leve"),AND(P109="Alta",T109="Menor")),"Moderado",IF(OR(AND(P109="Muy Baja",T109="Mayor"),AND(P109="Baja",T109="Mayor"),AND(P109="Media",T109="Mayor"),AND(P109="Alta",T109="Moderado"),AND(P109="Alta",T109="Mayor"),AND(P109="Muy Alta",T109="Leve"),AND(P109="Muy Alta",T109="Menor"),AND(P109="Muy Alta",T109="Moderado"),AND(P109="Muy Alta",T109="Mayor")),"Alto",IF(OR(AND(P109="Muy Baja",T109="Catastrófico"),AND(P109="Baja",T109="Catastrófico"),AND(P109="Media",T109="Catastrófico"),AND(P109="Alta",T109="Catastrófico"),AND(P109="Muy Alta",T109="Catastrófico")),"Extremo",""))))</f>
        <v>Alto</v>
      </c>
      <c r="W109" s="169">
        <v>1</v>
      </c>
      <c r="X109" s="225" t="s">
        <v>604</v>
      </c>
      <c r="Y109" s="165" t="str">
        <f t="shared" si="120"/>
        <v>Probabilidad</v>
      </c>
      <c r="Z109" s="109" t="s">
        <v>216</v>
      </c>
      <c r="AA109" s="109" t="s">
        <v>224</v>
      </c>
      <c r="AB109" s="166" t="str">
        <f t="shared" si="121"/>
        <v>40%</v>
      </c>
      <c r="AC109" s="109" t="s">
        <v>227</v>
      </c>
      <c r="AD109" s="109" t="s">
        <v>232</v>
      </c>
      <c r="AE109" s="109" t="s">
        <v>236</v>
      </c>
      <c r="AF109" s="208">
        <f t="shared" ref="AF109" si="144">IFERROR(IF(Y109="Probabilidad",(Q109-(+Q109*AB109)),IF(Y109="Impacto",Q109,"")),"")</f>
        <v>0.48</v>
      </c>
      <c r="AG109" s="167" t="str">
        <f t="shared" si="123"/>
        <v>Media</v>
      </c>
      <c r="AH109" s="166">
        <f t="shared" si="124"/>
        <v>0.48</v>
      </c>
      <c r="AI109" s="167" t="str">
        <f t="shared" si="125"/>
        <v>Moderado</v>
      </c>
      <c r="AJ109" s="166">
        <f t="shared" ref="AJ109" si="145">IFERROR(IF(Y109="Impacto",(U109-(+U109*AB109)),IF(Y109="Probabilidad",U109,"")),"")</f>
        <v>0.6</v>
      </c>
      <c r="AK109" s="168" t="str">
        <f t="shared" si="127"/>
        <v>Moderado</v>
      </c>
      <c r="AL109" s="212" t="s">
        <v>263</v>
      </c>
      <c r="AM109" s="213"/>
      <c r="AN109" s="169"/>
      <c r="AO109" s="110"/>
      <c r="AP109" s="110"/>
      <c r="AQ109" s="211"/>
      <c r="AR109" s="169"/>
    </row>
    <row r="110" spans="1:44" s="141" customFormat="1" ht="81.75" customHeight="1" x14ac:dyDescent="0.25">
      <c r="A110" s="299"/>
      <c r="B110" s="297"/>
      <c r="C110" s="275"/>
      <c r="D110" s="312"/>
      <c r="E110" s="283"/>
      <c r="F110" s="358"/>
      <c r="G110" s="358"/>
      <c r="H110" s="359"/>
      <c r="I110" s="268"/>
      <c r="J110" s="268"/>
      <c r="K110" s="268"/>
      <c r="L110" s="268"/>
      <c r="M110" s="283"/>
      <c r="N110" s="275"/>
      <c r="O110" s="271"/>
      <c r="P110" s="272"/>
      <c r="Q110" s="281"/>
      <c r="R110" s="282"/>
      <c r="S110" s="281">
        <f ca="1">IF(NOT(ISERROR(MATCH(R110,_xlfn.ANCHORARRAY(H121),0))),Q123&amp;"Por favor no seleccionar los criterios de impacto",R110)</f>
        <v>0</v>
      </c>
      <c r="T110" s="272"/>
      <c r="U110" s="281"/>
      <c r="V110" s="280"/>
      <c r="W110" s="169">
        <v>2</v>
      </c>
      <c r="X110" s="225" t="s">
        <v>605</v>
      </c>
      <c r="Y110" s="165" t="str">
        <f t="shared" si="120"/>
        <v>Probabilidad</v>
      </c>
      <c r="Z110" s="109" t="s">
        <v>216</v>
      </c>
      <c r="AA110" s="109" t="s">
        <v>224</v>
      </c>
      <c r="AB110" s="166" t="str">
        <f t="shared" si="121"/>
        <v>40%</v>
      </c>
      <c r="AC110" s="109" t="s">
        <v>227</v>
      </c>
      <c r="AD110" s="109" t="s">
        <v>232</v>
      </c>
      <c r="AE110" s="109" t="s">
        <v>236</v>
      </c>
      <c r="AF110" s="208">
        <f t="shared" ref="AF110:AF114" si="146">IFERROR(IF(AND(Y109="Probabilidad",Y110="Probabilidad"),(AH109-(+AH109*AB110)),IF(Y110="Probabilidad",(Q109-(+Q109*AB110)),IF(Y110="Impacto",AH109,""))),"")</f>
        <v>0.28799999999999998</v>
      </c>
      <c r="AG110" s="167" t="str">
        <f t="shared" si="123"/>
        <v>Baja</v>
      </c>
      <c r="AH110" s="166">
        <f t="shared" si="124"/>
        <v>0.28799999999999998</v>
      </c>
      <c r="AI110" s="167" t="str">
        <f t="shared" si="125"/>
        <v>Moderado</v>
      </c>
      <c r="AJ110" s="166">
        <f t="shared" ref="AJ110" si="147">IFERROR(IF(AND(Y109="Impacto",Y110="Impacto"),(AJ109-(+AJ109*AB110)),IF(Y110="Impacto",(U109-(+U109*AB110)),IF(Y110="Probabilidad",AJ109,""))),"")</f>
        <v>0.6</v>
      </c>
      <c r="AK110" s="168" t="str">
        <f t="shared" si="127"/>
        <v>Moderado</v>
      </c>
      <c r="AL110" s="212" t="s">
        <v>263</v>
      </c>
      <c r="AM110" s="213"/>
      <c r="AN110" s="169"/>
      <c r="AO110" s="110"/>
      <c r="AP110" s="110"/>
      <c r="AQ110" s="211"/>
      <c r="AR110" s="169"/>
    </row>
    <row r="111" spans="1:44" s="141" customFormat="1" ht="69" hidden="1" customHeight="1" x14ac:dyDescent="0.25">
      <c r="A111" s="299"/>
      <c r="B111" s="297"/>
      <c r="C111" s="275"/>
      <c r="D111" s="312"/>
      <c r="E111" s="283"/>
      <c r="F111" s="358"/>
      <c r="G111" s="358"/>
      <c r="H111" s="359"/>
      <c r="I111" s="268"/>
      <c r="J111" s="268"/>
      <c r="K111" s="268"/>
      <c r="L111" s="268"/>
      <c r="M111" s="283"/>
      <c r="N111" s="275"/>
      <c r="O111" s="271"/>
      <c r="P111" s="272"/>
      <c r="Q111" s="281"/>
      <c r="R111" s="282"/>
      <c r="S111" s="281">
        <f ca="1">IF(NOT(ISERROR(MATCH(R111,_xlfn.ANCHORARRAY(H122),0))),Q124&amp;"Por favor no seleccionar los criterios de impacto",R111)</f>
        <v>0</v>
      </c>
      <c r="T111" s="272"/>
      <c r="U111" s="281"/>
      <c r="V111" s="280"/>
      <c r="W111" s="169">
        <v>3</v>
      </c>
      <c r="X111" s="108"/>
      <c r="Y111" s="165" t="str">
        <f t="shared" si="120"/>
        <v/>
      </c>
      <c r="Z111" s="109"/>
      <c r="AA111" s="109"/>
      <c r="AB111" s="166" t="str">
        <f t="shared" si="121"/>
        <v/>
      </c>
      <c r="AC111" s="109"/>
      <c r="AD111" s="109"/>
      <c r="AE111" s="109"/>
      <c r="AF111" s="208" t="str">
        <f t="shared" si="146"/>
        <v/>
      </c>
      <c r="AG111" s="167" t="str">
        <f t="shared" si="123"/>
        <v/>
      </c>
      <c r="AH111" s="166" t="str">
        <f t="shared" si="124"/>
        <v/>
      </c>
      <c r="AI111" s="167" t="str">
        <f t="shared" si="125"/>
        <v/>
      </c>
      <c r="AJ111" s="166" t="str">
        <f t="shared" ref="AJ111:AJ114" si="148">IFERROR(IF(AND(Y110="Impacto",Y111="Impacto"),(AJ110-(+AJ110*AB111)),IF(AND(Y110="Probabilidad",Y111="Impacto"),(AJ109-(+AJ109*AB111)),IF(Y111="Probabilidad",AJ110,""))),"")</f>
        <v/>
      </c>
      <c r="AK111" s="168" t="str">
        <f t="shared" si="127"/>
        <v/>
      </c>
      <c r="AL111" s="212"/>
      <c r="AM111" s="213"/>
      <c r="AN111" s="169"/>
      <c r="AO111" s="110"/>
      <c r="AP111" s="110"/>
      <c r="AQ111" s="211"/>
      <c r="AR111" s="169"/>
    </row>
    <row r="112" spans="1:44" s="141" customFormat="1" ht="69" hidden="1" customHeight="1" x14ac:dyDescent="0.25">
      <c r="A112" s="299"/>
      <c r="B112" s="297"/>
      <c r="C112" s="275"/>
      <c r="D112" s="312"/>
      <c r="E112" s="283"/>
      <c r="F112" s="358"/>
      <c r="G112" s="358"/>
      <c r="H112" s="359"/>
      <c r="I112" s="268"/>
      <c r="J112" s="268"/>
      <c r="K112" s="268"/>
      <c r="L112" s="268"/>
      <c r="M112" s="283"/>
      <c r="N112" s="275"/>
      <c r="O112" s="271"/>
      <c r="P112" s="272"/>
      <c r="Q112" s="281"/>
      <c r="R112" s="282"/>
      <c r="S112" s="281">
        <f ca="1">IF(NOT(ISERROR(MATCH(R112,_xlfn.ANCHORARRAY(H123),0))),Q125&amp;"Por favor no seleccionar los criterios de impacto",R112)</f>
        <v>0</v>
      </c>
      <c r="T112" s="272"/>
      <c r="U112" s="281"/>
      <c r="V112" s="280"/>
      <c r="W112" s="169">
        <v>4</v>
      </c>
      <c r="X112" s="108"/>
      <c r="Y112" s="165" t="str">
        <f t="shared" si="120"/>
        <v/>
      </c>
      <c r="Z112" s="109"/>
      <c r="AA112" s="109"/>
      <c r="AB112" s="166" t="str">
        <f t="shared" si="121"/>
        <v/>
      </c>
      <c r="AC112" s="109"/>
      <c r="AD112" s="109"/>
      <c r="AE112" s="109"/>
      <c r="AF112" s="208" t="str">
        <f t="shared" si="146"/>
        <v/>
      </c>
      <c r="AG112" s="167" t="str">
        <f t="shared" si="123"/>
        <v/>
      </c>
      <c r="AH112" s="166" t="str">
        <f t="shared" si="124"/>
        <v/>
      </c>
      <c r="AI112" s="167" t="str">
        <f t="shared" si="125"/>
        <v/>
      </c>
      <c r="AJ112" s="166" t="str">
        <f t="shared" si="148"/>
        <v/>
      </c>
      <c r="AK112" s="168" t="str">
        <f t="shared" si="127"/>
        <v/>
      </c>
      <c r="AL112" s="212"/>
      <c r="AM112" s="213"/>
      <c r="AN112" s="169"/>
      <c r="AO112" s="110"/>
      <c r="AP112" s="110"/>
      <c r="AQ112" s="211"/>
      <c r="AR112" s="169"/>
    </row>
    <row r="113" spans="1:44" s="141" customFormat="1" ht="69" hidden="1" customHeight="1" x14ac:dyDescent="0.25">
      <c r="A113" s="299"/>
      <c r="B113" s="297"/>
      <c r="C113" s="275"/>
      <c r="D113" s="312"/>
      <c r="E113" s="283"/>
      <c r="F113" s="358"/>
      <c r="G113" s="358"/>
      <c r="H113" s="359"/>
      <c r="I113" s="268"/>
      <c r="J113" s="268"/>
      <c r="K113" s="268"/>
      <c r="L113" s="268"/>
      <c r="M113" s="283"/>
      <c r="N113" s="275"/>
      <c r="O113" s="271"/>
      <c r="P113" s="272"/>
      <c r="Q113" s="281"/>
      <c r="R113" s="282"/>
      <c r="S113" s="281">
        <f ca="1">IF(NOT(ISERROR(MATCH(R113,_xlfn.ANCHORARRAY(H124),0))),Q126&amp;"Por favor no seleccionar los criterios de impacto",R113)</f>
        <v>0</v>
      </c>
      <c r="T113" s="272"/>
      <c r="U113" s="281"/>
      <c r="V113" s="280"/>
      <c r="W113" s="169">
        <v>5</v>
      </c>
      <c r="X113" s="108"/>
      <c r="Y113" s="165" t="str">
        <f t="shared" si="120"/>
        <v/>
      </c>
      <c r="Z113" s="109"/>
      <c r="AA113" s="109"/>
      <c r="AB113" s="166" t="str">
        <f t="shared" si="121"/>
        <v/>
      </c>
      <c r="AC113" s="109"/>
      <c r="AD113" s="109"/>
      <c r="AE113" s="109"/>
      <c r="AF113" s="208" t="str">
        <f t="shared" si="146"/>
        <v/>
      </c>
      <c r="AG113" s="167" t="str">
        <f t="shared" si="123"/>
        <v/>
      </c>
      <c r="AH113" s="166" t="str">
        <f t="shared" si="124"/>
        <v/>
      </c>
      <c r="AI113" s="167" t="str">
        <f t="shared" si="125"/>
        <v/>
      </c>
      <c r="AJ113" s="166" t="str">
        <f t="shared" si="148"/>
        <v/>
      </c>
      <c r="AK113" s="168" t="str">
        <f t="shared" si="127"/>
        <v/>
      </c>
      <c r="AL113" s="212"/>
      <c r="AM113" s="213"/>
      <c r="AN113" s="169"/>
      <c r="AO113" s="110"/>
      <c r="AP113" s="110"/>
      <c r="AQ113" s="211"/>
      <c r="AR113" s="169"/>
    </row>
    <row r="114" spans="1:44" s="141" customFormat="1" ht="69" hidden="1" customHeight="1" x14ac:dyDescent="0.25">
      <c r="A114" s="299"/>
      <c r="B114" s="298"/>
      <c r="C114" s="276"/>
      <c r="D114" s="313"/>
      <c r="E114" s="283"/>
      <c r="F114" s="358"/>
      <c r="G114" s="358"/>
      <c r="H114" s="359"/>
      <c r="I114" s="269"/>
      <c r="J114" s="269"/>
      <c r="K114" s="269"/>
      <c r="L114" s="269"/>
      <c r="M114" s="283"/>
      <c r="N114" s="276"/>
      <c r="O114" s="271"/>
      <c r="P114" s="272"/>
      <c r="Q114" s="281"/>
      <c r="R114" s="282"/>
      <c r="S114" s="281">
        <f ca="1">IF(NOT(ISERROR(MATCH(R114,_xlfn.ANCHORARRAY(H125),0))),Q127&amp;"Por favor no seleccionar los criterios de impacto",R114)</f>
        <v>0</v>
      </c>
      <c r="T114" s="272"/>
      <c r="U114" s="281"/>
      <c r="V114" s="280"/>
      <c r="W114" s="169">
        <v>6</v>
      </c>
      <c r="X114" s="108"/>
      <c r="Y114" s="165" t="str">
        <f t="shared" si="120"/>
        <v/>
      </c>
      <c r="Z114" s="109"/>
      <c r="AA114" s="109"/>
      <c r="AB114" s="166" t="str">
        <f t="shared" si="121"/>
        <v/>
      </c>
      <c r="AC114" s="109"/>
      <c r="AD114" s="109"/>
      <c r="AE114" s="109"/>
      <c r="AF114" s="208" t="str">
        <f t="shared" si="146"/>
        <v/>
      </c>
      <c r="AG114" s="167" t="str">
        <f t="shared" si="123"/>
        <v/>
      </c>
      <c r="AH114" s="166" t="str">
        <f t="shared" si="124"/>
        <v/>
      </c>
      <c r="AI114" s="167" t="str">
        <f t="shared" si="125"/>
        <v/>
      </c>
      <c r="AJ114" s="166" t="str">
        <f t="shared" si="148"/>
        <v/>
      </c>
      <c r="AK114" s="168" t="str">
        <f t="shared" si="127"/>
        <v/>
      </c>
      <c r="AL114" s="212"/>
      <c r="AM114" s="213"/>
      <c r="AN114" s="169"/>
      <c r="AO114" s="110"/>
      <c r="AP114" s="110"/>
      <c r="AQ114" s="211"/>
      <c r="AR114" s="169"/>
    </row>
    <row r="115" spans="1:44" s="141" customFormat="1" ht="88.5" customHeight="1" x14ac:dyDescent="0.25">
      <c r="A115" s="299">
        <v>18</v>
      </c>
      <c r="B115" s="296" t="s">
        <v>606</v>
      </c>
      <c r="C115" s="274" t="s">
        <v>277</v>
      </c>
      <c r="D115" s="277" t="s">
        <v>608</v>
      </c>
      <c r="E115" s="283" t="s">
        <v>246</v>
      </c>
      <c r="F115" s="306" t="s">
        <v>609</v>
      </c>
      <c r="G115" s="306" t="s">
        <v>610</v>
      </c>
      <c r="H115" s="307" t="s">
        <v>611</v>
      </c>
      <c r="I115" s="267"/>
      <c r="J115" s="267"/>
      <c r="K115" s="267"/>
      <c r="L115" s="267"/>
      <c r="M115" s="283" t="s">
        <v>247</v>
      </c>
      <c r="N115" s="274"/>
      <c r="O115" s="271">
        <v>5000</v>
      </c>
      <c r="P115" s="272" t="str">
        <f t="shared" ref="P115:P151" si="149">IF(O115&lt;=0,"",IF(O115&lt;=2,"Muy Baja",IF(O115&lt;=24,"Baja",IF(O115&lt;=500,"Media",IF(O115&lt;=5000,"Alta","Muy Alta")))))</f>
        <v>Alta</v>
      </c>
      <c r="Q115" s="281">
        <f t="shared" ref="Q115:Q151" si="150">IF(P115="","",IF(P115="Muy Baja",0.2,IF(P115="Baja",0.4,IF(P115="Media",0.6,IF(P115="Alta",0.8,IF(P115="Muy Alta",1,))))))</f>
        <v>0.8</v>
      </c>
      <c r="R115" s="282" t="s">
        <v>195</v>
      </c>
      <c r="S115" s="281" t="str">
        <f>IF(NOT(ISERROR(MATCH(R115,'Tabla Impacto'!$B$221:$B$223,0))),'Tabla Impacto'!$F$223&amp;"Por favor no seleccionar los criterios de impacto(Afectación Económica o presupuestal y Pérdida Reputacional)",R115)</f>
        <v>El riesgo afecta la imagen de la entidad internamente, de conocimiento general, nivel interno, de junta dircetiva y accionistas y/o de provedores</v>
      </c>
      <c r="T115" s="272" t="str">
        <f>+IF(OR(S115='[1]Tabla Impacto'!$C$11,S115='[1]Tabla Impacto'!$D$11),"Leve",IF(OR(S115='[1]Tabla Impacto'!$C$12,S115='[1]Tabla Impacto'!$D$12),"Menor",IF(OR(S115='[1]Tabla Impacto'!$C$13,S115='[1]Tabla Impacto'!$D$13),"Moderado",IF(OR(S115='[1]Tabla Impacto'!$C$14,S115='[1]Tabla Impacto'!$D$14),"Mayor",IF(OR(S115='[1]Tabla Impacto'!$C$15,S115='[1]Tabla Impacto'!$D$15),"Catastrófico","")))))</f>
        <v>Menor</v>
      </c>
      <c r="U115" s="281">
        <f t="shared" ref="U115" si="151">IF(T115="","",IF(T115="Leve",0.2,IF(T115="Menor",0.4,IF(T115="Moderado",0.6,IF(T115="Mayor",0.8,IF(T115="Catastrófico",1,))))))</f>
        <v>0.4</v>
      </c>
      <c r="V115" s="280" t="str">
        <f t="shared" ref="V115" si="152">IF(OR(AND(P115="Muy Baja",T115="Leve"),AND(P115="Muy Baja",T115="Menor"),AND(P115="Baja",T115="Leve")),"Bajo",IF(OR(AND(P115="Muy baja",T115="Moderado"),AND(P115="Baja",T115="Menor"),AND(P115="Baja",T115="Moderado"),AND(P115="Media",T115="Leve"),AND(P115="Media",T115="Menor"),AND(P115="Media",T115="Moderado"),AND(P115="Alta",T115="Leve"),AND(P115="Alta",T115="Menor")),"Moderado",IF(OR(AND(P115="Muy Baja",T115="Mayor"),AND(P115="Baja",T115="Mayor"),AND(P115="Media",T115="Mayor"),AND(P115="Alta",T115="Moderado"),AND(P115="Alta",T115="Mayor"),AND(P115="Muy Alta",T115="Leve"),AND(P115="Muy Alta",T115="Menor"),AND(P115="Muy Alta",T115="Moderado"),AND(P115="Muy Alta",T115="Mayor")),"Alto",IF(OR(AND(P115="Muy Baja",T115="Catastrófico"),AND(P115="Baja",T115="Catastrófico"),AND(P115="Media",T115="Catastrófico"),AND(P115="Alta",T115="Catastrófico"),AND(P115="Muy Alta",T115="Catastrófico")),"Extremo",""))))</f>
        <v>Moderado</v>
      </c>
      <c r="W115" s="169">
        <v>1</v>
      </c>
      <c r="X115" s="225" t="s">
        <v>612</v>
      </c>
      <c r="Y115" s="165" t="str">
        <f t="shared" ref="Y115:Y156" si="153">IF(OR(Z115="Preventivo",Z115="Detectivo"),"Probabilidad",IF(Z115="Correctivo","Impacto",""))</f>
        <v>Impacto</v>
      </c>
      <c r="Z115" s="109" t="s">
        <v>220</v>
      </c>
      <c r="AA115" s="109" t="s">
        <v>224</v>
      </c>
      <c r="AB115" s="166" t="str">
        <f t="shared" ref="AB115:AB156" si="154">IF(AND(Z115="Preventivo",AA115="Automático"),"50%",IF(AND(Z115="Preventivo",AA115="Manual"),"40%",IF(AND(Z115="Detectivo",AA115="Automático"),"40%",IF(AND(Z115="Detectivo",AA115="Manual"),"30%",IF(AND(Z115="Correctivo",AA115="Automático"),"35%",IF(AND(Z115="Correctivo",AA115="Manual"),"25%",""))))))</f>
        <v>25%</v>
      </c>
      <c r="AC115" s="109" t="s">
        <v>227</v>
      </c>
      <c r="AD115" s="109" t="s">
        <v>234</v>
      </c>
      <c r="AE115" s="109" t="s">
        <v>236</v>
      </c>
      <c r="AF115" s="208">
        <f t="shared" ref="AF115" si="155">IFERROR(IF(Y115="Probabilidad",(Q115-(+Q115*AB115)),IF(Y115="Impacto",Q115,"")),"")</f>
        <v>0.8</v>
      </c>
      <c r="AG115" s="167" t="str">
        <f t="shared" ref="AG115:AG156" si="156">IFERROR(IF(AF115="","",IF(AF115&lt;=0.2,"Muy Baja",IF(AF115&lt;=0.4,"Baja",IF(AF115&lt;=0.6,"Media",IF(AF115&lt;=0.8,"Alta","Muy Alta"))))),"")</f>
        <v>Alta</v>
      </c>
      <c r="AH115" s="166">
        <f t="shared" ref="AH115:AH156" si="157">+AF115</f>
        <v>0.8</v>
      </c>
      <c r="AI115" s="167" t="str">
        <f t="shared" ref="AI115:AI156" si="158">IFERROR(IF(AJ115="","",IF(AJ115&lt;=0.2,"Leve",IF(AJ115&lt;=0.4,"Menor",IF(AJ115&lt;=0.6,"Moderado",IF(AJ115&lt;=0.8,"Mayor","Catastrófico"))))),"")</f>
        <v>Menor</v>
      </c>
      <c r="AJ115" s="166">
        <f t="shared" ref="AJ115" si="159">IFERROR(IF(Y115="Impacto",(U115-(+U115*AB115)),IF(Y115="Probabilidad",U115,"")),"")</f>
        <v>0.30000000000000004</v>
      </c>
      <c r="AK115" s="168" t="str">
        <f t="shared" ref="AK115:AK156" si="160">IFERROR(IF(OR(AND(AG115="Muy Baja",AI115="Leve"),AND(AG115="Muy Baja",AI115="Menor"),AND(AG115="Baja",AI115="Leve")),"Bajo",IF(OR(AND(AG115="Muy baja",AI115="Moderado"),AND(AG115="Baja",AI115="Menor"),AND(AG115="Baja",AI115="Moderado"),AND(AG115="Media",AI115="Leve"),AND(AG115="Media",AI115="Menor"),AND(AG115="Media",AI115="Moderado"),AND(AG115="Alta",AI115="Leve"),AND(AG115="Alta",AI115="Menor")),"Moderado",IF(OR(AND(AG115="Muy Baja",AI115="Mayor"),AND(AG115="Baja",AI115="Mayor"),AND(AG115="Media",AI115="Mayor"),AND(AG115="Alta",AI115="Moderado"),AND(AG115="Alta",AI115="Mayor"),AND(AG115="Muy Alta",AI115="Leve"),AND(AG115="Muy Alta",AI115="Menor"),AND(AG115="Muy Alta",AI115="Moderado"),AND(AG115="Muy Alta",AI115="Mayor")),"Alto",IF(OR(AND(AG115="Muy Baja",AI115="Catastrófico"),AND(AG115="Baja",AI115="Catastrófico"),AND(AG115="Media",AI115="Catastrófico"),AND(AG115="Alta",AI115="Catastrófico"),AND(AG115="Muy Alta",AI115="Catastrófico")),"Extremo","")))),"")</f>
        <v>Moderado</v>
      </c>
      <c r="AL115" s="212" t="s">
        <v>263</v>
      </c>
      <c r="AM115" s="213"/>
      <c r="AN115" s="169"/>
      <c r="AO115" s="110"/>
      <c r="AP115" s="110"/>
      <c r="AQ115" s="211"/>
      <c r="AR115" s="169"/>
    </row>
    <row r="116" spans="1:44" s="141" customFormat="1" ht="88.5" customHeight="1" x14ac:dyDescent="0.25">
      <c r="A116" s="299"/>
      <c r="B116" s="297"/>
      <c r="C116" s="275"/>
      <c r="D116" s="312"/>
      <c r="E116" s="283"/>
      <c r="F116" s="306"/>
      <c r="G116" s="306"/>
      <c r="H116" s="307"/>
      <c r="I116" s="268"/>
      <c r="J116" s="268"/>
      <c r="K116" s="268"/>
      <c r="L116" s="268"/>
      <c r="M116" s="283"/>
      <c r="N116" s="275"/>
      <c r="O116" s="271"/>
      <c r="P116" s="272"/>
      <c r="Q116" s="281"/>
      <c r="R116" s="282"/>
      <c r="S116" s="281">
        <f ca="1">IF(NOT(ISERROR(MATCH(R116,_xlfn.ANCHORARRAY(H127),0))),Q129&amp;"Por favor no seleccionar los criterios de impacto",R116)</f>
        <v>0</v>
      </c>
      <c r="T116" s="272"/>
      <c r="U116" s="281"/>
      <c r="V116" s="280"/>
      <c r="W116" s="169">
        <v>2</v>
      </c>
      <c r="X116" s="225" t="s">
        <v>613</v>
      </c>
      <c r="Y116" s="165" t="str">
        <f t="shared" si="153"/>
        <v>Probabilidad</v>
      </c>
      <c r="Z116" s="109" t="s">
        <v>216</v>
      </c>
      <c r="AA116" s="109" t="s">
        <v>224</v>
      </c>
      <c r="AB116" s="166" t="str">
        <f t="shared" si="154"/>
        <v>40%</v>
      </c>
      <c r="AC116" s="109" t="s">
        <v>227</v>
      </c>
      <c r="AD116" s="109" t="s">
        <v>232</v>
      </c>
      <c r="AE116" s="109" t="s">
        <v>236</v>
      </c>
      <c r="AF116" s="208">
        <f t="shared" ref="AF116:AF120" si="161">IFERROR(IF(AND(Y115="Probabilidad",Y116="Probabilidad"),(AH115-(+AH115*AB116)),IF(Y116="Probabilidad",(Q115-(+Q115*AB116)),IF(Y116="Impacto",AH115,""))),"")</f>
        <v>0.48</v>
      </c>
      <c r="AG116" s="167" t="str">
        <f t="shared" si="156"/>
        <v>Media</v>
      </c>
      <c r="AH116" s="166">
        <f t="shared" si="157"/>
        <v>0.48</v>
      </c>
      <c r="AI116" s="167" t="str">
        <f t="shared" si="158"/>
        <v>Menor</v>
      </c>
      <c r="AJ116" s="166">
        <f t="shared" ref="AJ116" si="162">IFERROR(IF(AND(Y115="Impacto",Y116="Impacto"),(AJ115-(+AJ115*AB116)),IF(Y116="Impacto",(U115-(+U115*AB116)),IF(Y116="Probabilidad",AJ115,""))),"")</f>
        <v>0.30000000000000004</v>
      </c>
      <c r="AK116" s="168" t="str">
        <f t="shared" si="160"/>
        <v>Moderado</v>
      </c>
      <c r="AL116" s="212" t="s">
        <v>263</v>
      </c>
      <c r="AM116" s="213"/>
      <c r="AN116" s="169"/>
      <c r="AO116" s="110"/>
      <c r="AP116" s="110"/>
      <c r="AQ116" s="211"/>
      <c r="AR116" s="169"/>
    </row>
    <row r="117" spans="1:44" s="141" customFormat="1" ht="69" hidden="1" customHeight="1" x14ac:dyDescent="0.25">
      <c r="A117" s="299"/>
      <c r="B117" s="297"/>
      <c r="C117" s="275"/>
      <c r="D117" s="312"/>
      <c r="E117" s="283"/>
      <c r="F117" s="306"/>
      <c r="G117" s="306"/>
      <c r="H117" s="307"/>
      <c r="I117" s="268"/>
      <c r="J117" s="268"/>
      <c r="K117" s="268"/>
      <c r="L117" s="268"/>
      <c r="M117" s="283"/>
      <c r="N117" s="275"/>
      <c r="O117" s="271"/>
      <c r="P117" s="272"/>
      <c r="Q117" s="281"/>
      <c r="R117" s="282"/>
      <c r="S117" s="281">
        <f ca="1">IF(NOT(ISERROR(MATCH(R117,_xlfn.ANCHORARRAY(H128),0))),Q130&amp;"Por favor no seleccionar los criterios de impacto",R117)</f>
        <v>0</v>
      </c>
      <c r="T117" s="272"/>
      <c r="U117" s="281"/>
      <c r="V117" s="280"/>
      <c r="W117" s="169">
        <v>3</v>
      </c>
      <c r="X117" s="108"/>
      <c r="Y117" s="165" t="str">
        <f t="shared" si="153"/>
        <v/>
      </c>
      <c r="Z117" s="109"/>
      <c r="AA117" s="109"/>
      <c r="AB117" s="166" t="str">
        <f t="shared" si="154"/>
        <v/>
      </c>
      <c r="AC117" s="109"/>
      <c r="AD117" s="109"/>
      <c r="AE117" s="109"/>
      <c r="AF117" s="208" t="str">
        <f t="shared" si="161"/>
        <v/>
      </c>
      <c r="AG117" s="167" t="str">
        <f t="shared" si="156"/>
        <v/>
      </c>
      <c r="AH117" s="166" t="str">
        <f t="shared" si="157"/>
        <v/>
      </c>
      <c r="AI117" s="167" t="str">
        <f t="shared" si="158"/>
        <v/>
      </c>
      <c r="AJ117" s="166" t="str">
        <f t="shared" ref="AJ117:AJ120" si="163">IFERROR(IF(AND(Y116="Impacto",Y117="Impacto"),(AJ116-(+AJ116*AB117)),IF(AND(Y116="Probabilidad",Y117="Impacto"),(AJ115-(+AJ115*AB117)),IF(Y117="Probabilidad",AJ116,""))),"")</f>
        <v/>
      </c>
      <c r="AK117" s="168" t="str">
        <f t="shared" si="160"/>
        <v/>
      </c>
      <c r="AL117" s="212"/>
      <c r="AM117" s="213"/>
      <c r="AN117" s="169"/>
      <c r="AO117" s="110"/>
      <c r="AP117" s="110"/>
      <c r="AQ117" s="211"/>
      <c r="AR117" s="169"/>
    </row>
    <row r="118" spans="1:44" s="141" customFormat="1" ht="69" hidden="1" customHeight="1" x14ac:dyDescent="0.25">
      <c r="A118" s="299"/>
      <c r="B118" s="297"/>
      <c r="C118" s="275"/>
      <c r="D118" s="312"/>
      <c r="E118" s="283"/>
      <c r="F118" s="306"/>
      <c r="G118" s="306"/>
      <c r="H118" s="307"/>
      <c r="I118" s="268"/>
      <c r="J118" s="268"/>
      <c r="K118" s="268"/>
      <c r="L118" s="268"/>
      <c r="M118" s="283"/>
      <c r="N118" s="275"/>
      <c r="O118" s="271"/>
      <c r="P118" s="272"/>
      <c r="Q118" s="281"/>
      <c r="R118" s="282"/>
      <c r="S118" s="281">
        <f ca="1">IF(NOT(ISERROR(MATCH(R118,_xlfn.ANCHORARRAY(H129),0))),Q131&amp;"Por favor no seleccionar los criterios de impacto",R118)</f>
        <v>0</v>
      </c>
      <c r="T118" s="272"/>
      <c r="U118" s="281"/>
      <c r="V118" s="280"/>
      <c r="W118" s="169">
        <v>4</v>
      </c>
      <c r="X118" s="108"/>
      <c r="Y118" s="165" t="str">
        <f t="shared" si="153"/>
        <v/>
      </c>
      <c r="Z118" s="109"/>
      <c r="AA118" s="109"/>
      <c r="AB118" s="166" t="str">
        <f t="shared" si="154"/>
        <v/>
      </c>
      <c r="AC118" s="109"/>
      <c r="AD118" s="109"/>
      <c r="AE118" s="109"/>
      <c r="AF118" s="208" t="str">
        <f t="shared" si="161"/>
        <v/>
      </c>
      <c r="AG118" s="167" t="str">
        <f t="shared" si="156"/>
        <v/>
      </c>
      <c r="AH118" s="166" t="str">
        <f t="shared" si="157"/>
        <v/>
      </c>
      <c r="AI118" s="167" t="str">
        <f t="shared" si="158"/>
        <v/>
      </c>
      <c r="AJ118" s="166" t="str">
        <f t="shared" si="163"/>
        <v/>
      </c>
      <c r="AK118" s="168" t="str">
        <f t="shared" si="160"/>
        <v/>
      </c>
      <c r="AL118" s="212"/>
      <c r="AM118" s="213"/>
      <c r="AN118" s="169"/>
      <c r="AO118" s="110"/>
      <c r="AP118" s="110"/>
      <c r="AQ118" s="211"/>
      <c r="AR118" s="169"/>
    </row>
    <row r="119" spans="1:44" s="141" customFormat="1" ht="69" hidden="1" customHeight="1" x14ac:dyDescent="0.25">
      <c r="A119" s="299"/>
      <c r="B119" s="297"/>
      <c r="C119" s="275"/>
      <c r="D119" s="312"/>
      <c r="E119" s="283"/>
      <c r="F119" s="306"/>
      <c r="G119" s="306"/>
      <c r="H119" s="307"/>
      <c r="I119" s="268"/>
      <c r="J119" s="268"/>
      <c r="K119" s="268"/>
      <c r="L119" s="268"/>
      <c r="M119" s="283"/>
      <c r="N119" s="275"/>
      <c r="O119" s="271"/>
      <c r="P119" s="272"/>
      <c r="Q119" s="281"/>
      <c r="R119" s="282"/>
      <c r="S119" s="281">
        <f ca="1">IF(NOT(ISERROR(MATCH(R119,_xlfn.ANCHORARRAY(H130),0))),Q132&amp;"Por favor no seleccionar los criterios de impacto",R119)</f>
        <v>0</v>
      </c>
      <c r="T119" s="272"/>
      <c r="U119" s="281"/>
      <c r="V119" s="280"/>
      <c r="W119" s="169">
        <v>5</v>
      </c>
      <c r="X119" s="108"/>
      <c r="Y119" s="165" t="str">
        <f t="shared" si="153"/>
        <v/>
      </c>
      <c r="Z119" s="109"/>
      <c r="AA119" s="109"/>
      <c r="AB119" s="166" t="str">
        <f t="shared" si="154"/>
        <v/>
      </c>
      <c r="AC119" s="109"/>
      <c r="AD119" s="109"/>
      <c r="AE119" s="109"/>
      <c r="AF119" s="208" t="str">
        <f t="shared" si="161"/>
        <v/>
      </c>
      <c r="AG119" s="167" t="str">
        <f t="shared" si="156"/>
        <v/>
      </c>
      <c r="AH119" s="166" t="str">
        <f t="shared" si="157"/>
        <v/>
      </c>
      <c r="AI119" s="167" t="str">
        <f t="shared" si="158"/>
        <v/>
      </c>
      <c r="AJ119" s="166" t="str">
        <f t="shared" si="163"/>
        <v/>
      </c>
      <c r="AK119" s="168" t="str">
        <f t="shared" si="160"/>
        <v/>
      </c>
      <c r="AL119" s="212"/>
      <c r="AM119" s="213"/>
      <c r="AN119" s="169"/>
      <c r="AO119" s="110"/>
      <c r="AP119" s="110"/>
      <c r="AQ119" s="211"/>
      <c r="AR119" s="169"/>
    </row>
    <row r="120" spans="1:44" s="141" customFormat="1" ht="69" hidden="1" customHeight="1" x14ac:dyDescent="0.25">
      <c r="A120" s="299"/>
      <c r="B120" s="298"/>
      <c r="C120" s="276"/>
      <c r="D120" s="313"/>
      <c r="E120" s="283"/>
      <c r="F120" s="306"/>
      <c r="G120" s="306"/>
      <c r="H120" s="307"/>
      <c r="I120" s="269"/>
      <c r="J120" s="269"/>
      <c r="K120" s="269"/>
      <c r="L120" s="269"/>
      <c r="M120" s="283"/>
      <c r="N120" s="276"/>
      <c r="O120" s="271"/>
      <c r="P120" s="272"/>
      <c r="Q120" s="281"/>
      <c r="R120" s="282"/>
      <c r="S120" s="281">
        <f ca="1">IF(NOT(ISERROR(MATCH(R120,_xlfn.ANCHORARRAY(H131),0))),Q133&amp;"Por favor no seleccionar los criterios de impacto",R120)</f>
        <v>0</v>
      </c>
      <c r="T120" s="272"/>
      <c r="U120" s="281"/>
      <c r="V120" s="280"/>
      <c r="W120" s="169">
        <v>6</v>
      </c>
      <c r="X120" s="108"/>
      <c r="Y120" s="165" t="str">
        <f t="shared" si="153"/>
        <v/>
      </c>
      <c r="Z120" s="109"/>
      <c r="AA120" s="109"/>
      <c r="AB120" s="166" t="str">
        <f t="shared" si="154"/>
        <v/>
      </c>
      <c r="AC120" s="109"/>
      <c r="AD120" s="109"/>
      <c r="AE120" s="109"/>
      <c r="AF120" s="208" t="str">
        <f t="shared" si="161"/>
        <v/>
      </c>
      <c r="AG120" s="167" t="str">
        <f t="shared" si="156"/>
        <v/>
      </c>
      <c r="AH120" s="166" t="str">
        <f t="shared" si="157"/>
        <v/>
      </c>
      <c r="AI120" s="167" t="str">
        <f t="shared" si="158"/>
        <v/>
      </c>
      <c r="AJ120" s="166" t="str">
        <f t="shared" si="163"/>
        <v/>
      </c>
      <c r="AK120" s="168" t="str">
        <f t="shared" si="160"/>
        <v/>
      </c>
      <c r="AL120" s="212"/>
      <c r="AM120" s="213"/>
      <c r="AN120" s="169"/>
      <c r="AO120" s="110"/>
      <c r="AP120" s="110"/>
      <c r="AQ120" s="211"/>
      <c r="AR120" s="169"/>
    </row>
    <row r="121" spans="1:44" s="141" customFormat="1" ht="150" customHeight="1" x14ac:dyDescent="0.25">
      <c r="A121" s="299">
        <v>19</v>
      </c>
      <c r="B121" s="296" t="s">
        <v>607</v>
      </c>
      <c r="C121" s="274" t="s">
        <v>277</v>
      </c>
      <c r="D121" s="277" t="s">
        <v>614</v>
      </c>
      <c r="E121" s="283" t="s">
        <v>246</v>
      </c>
      <c r="F121" s="306" t="s">
        <v>616</v>
      </c>
      <c r="G121" s="306" t="s">
        <v>615</v>
      </c>
      <c r="H121" s="307" t="s">
        <v>617</v>
      </c>
      <c r="I121" s="267"/>
      <c r="J121" s="267"/>
      <c r="K121" s="267"/>
      <c r="L121" s="267"/>
      <c r="M121" s="283" t="s">
        <v>247</v>
      </c>
      <c r="N121" s="274"/>
      <c r="O121" s="271">
        <v>365</v>
      </c>
      <c r="P121" s="272" t="str">
        <f t="shared" si="149"/>
        <v>Media</v>
      </c>
      <c r="Q121" s="281">
        <f t="shared" si="150"/>
        <v>0.6</v>
      </c>
      <c r="R121" s="282" t="s">
        <v>195</v>
      </c>
      <c r="S121" s="281" t="str">
        <f>IF(NOT(ISERROR(MATCH(R121,'Tabla Impacto'!$B$221:$B$223,0))),'Tabla Impacto'!$F$223&amp;"Por favor no seleccionar los criterios de impacto(Afectación Económica o presupuestal y Pérdida Reputacional)",R121)</f>
        <v>El riesgo afecta la imagen de la entidad internamente, de conocimiento general, nivel interno, de junta dircetiva y accionistas y/o de provedores</v>
      </c>
      <c r="T121" s="272" t="str">
        <f>+IF(OR(S121='[1]Tabla Impacto'!$C$11,S121='[1]Tabla Impacto'!$D$11),"Leve",IF(OR(S121='[1]Tabla Impacto'!$C$12,S121='[1]Tabla Impacto'!$D$12),"Menor",IF(OR(S121='[1]Tabla Impacto'!$C$13,S121='[1]Tabla Impacto'!$D$13),"Moderado",IF(OR(S121='[1]Tabla Impacto'!$C$14,S121='[1]Tabla Impacto'!$D$14),"Mayor",IF(OR(S121='[1]Tabla Impacto'!$C$15,S121='[1]Tabla Impacto'!$D$15),"Catastrófico","")))))</f>
        <v>Menor</v>
      </c>
      <c r="U121" s="281">
        <f t="shared" ref="U121" si="164">IF(T121="","",IF(T121="Leve",0.2,IF(T121="Menor",0.4,IF(T121="Moderado",0.6,IF(T121="Mayor",0.8,IF(T121="Catastrófico",1,))))))</f>
        <v>0.4</v>
      </c>
      <c r="V121" s="280" t="str">
        <f t="shared" ref="V121" si="165">IF(OR(AND(P121="Muy Baja",T121="Leve"),AND(P121="Muy Baja",T121="Menor"),AND(P121="Baja",T121="Leve")),"Bajo",IF(OR(AND(P121="Muy baja",T121="Moderado"),AND(P121="Baja",T121="Menor"),AND(P121="Baja",T121="Moderado"),AND(P121="Media",T121="Leve"),AND(P121="Media",T121="Menor"),AND(P121="Media",T121="Moderado"),AND(P121="Alta",T121="Leve"),AND(P121="Alta",T121="Menor")),"Moderado",IF(OR(AND(P121="Muy Baja",T121="Mayor"),AND(P121="Baja",T121="Mayor"),AND(P121="Media",T121="Mayor"),AND(P121="Alta",T121="Moderado"),AND(P121="Alta",T121="Mayor"),AND(P121="Muy Alta",T121="Leve"),AND(P121="Muy Alta",T121="Menor"),AND(P121="Muy Alta",T121="Moderado"),AND(P121="Muy Alta",T121="Mayor")),"Alto",IF(OR(AND(P121="Muy Baja",T121="Catastrófico"),AND(P121="Baja",T121="Catastrófico"),AND(P121="Media",T121="Catastrófico"),AND(P121="Alta",T121="Catastrófico"),AND(P121="Muy Alta",T121="Catastrófico")),"Extremo",""))))</f>
        <v>Moderado</v>
      </c>
      <c r="W121" s="169">
        <v>1</v>
      </c>
      <c r="X121" s="225" t="s">
        <v>618</v>
      </c>
      <c r="Y121" s="165" t="str">
        <f t="shared" si="153"/>
        <v>Probabilidad</v>
      </c>
      <c r="Z121" s="109" t="s">
        <v>216</v>
      </c>
      <c r="AA121" s="109" t="s">
        <v>224</v>
      </c>
      <c r="AB121" s="166" t="str">
        <f t="shared" si="154"/>
        <v>40%</v>
      </c>
      <c r="AC121" s="109" t="s">
        <v>227</v>
      </c>
      <c r="AD121" s="109" t="s">
        <v>232</v>
      </c>
      <c r="AE121" s="109" t="s">
        <v>236</v>
      </c>
      <c r="AF121" s="208">
        <f t="shared" ref="AF121" si="166">IFERROR(IF(Y121="Probabilidad",(Q121-(+Q121*AB121)),IF(Y121="Impacto",Q121,"")),"")</f>
        <v>0.36</v>
      </c>
      <c r="AG121" s="167" t="str">
        <f t="shared" si="156"/>
        <v>Baja</v>
      </c>
      <c r="AH121" s="166">
        <f t="shared" si="157"/>
        <v>0.36</v>
      </c>
      <c r="AI121" s="167" t="str">
        <f t="shared" si="158"/>
        <v>Menor</v>
      </c>
      <c r="AJ121" s="166">
        <f t="shared" ref="AJ121" si="167">IFERROR(IF(Y121="Impacto",(U121-(+U121*AB121)),IF(Y121="Probabilidad",U121,"")),"")</f>
        <v>0.4</v>
      </c>
      <c r="AK121" s="168" t="str">
        <f t="shared" si="160"/>
        <v>Moderado</v>
      </c>
      <c r="AL121" s="212" t="s">
        <v>263</v>
      </c>
      <c r="AM121" s="213"/>
      <c r="AN121" s="169"/>
      <c r="AO121" s="110"/>
      <c r="AP121" s="110"/>
      <c r="AQ121" s="211"/>
      <c r="AR121" s="169"/>
    </row>
    <row r="122" spans="1:44" s="141" customFormat="1" ht="69" hidden="1" customHeight="1" x14ac:dyDescent="0.25">
      <c r="A122" s="299"/>
      <c r="B122" s="297"/>
      <c r="C122" s="275"/>
      <c r="D122" s="312"/>
      <c r="E122" s="283"/>
      <c r="F122" s="306"/>
      <c r="G122" s="306"/>
      <c r="H122" s="307"/>
      <c r="I122" s="268"/>
      <c r="J122" s="268"/>
      <c r="K122" s="268"/>
      <c r="L122" s="268"/>
      <c r="M122" s="283"/>
      <c r="N122" s="275"/>
      <c r="O122" s="271"/>
      <c r="P122" s="272"/>
      <c r="Q122" s="281"/>
      <c r="R122" s="282"/>
      <c r="S122" s="281">
        <f ca="1">IF(NOT(ISERROR(MATCH(R122,_xlfn.ANCHORARRAY(H133),0))),Q135&amp;"Por favor no seleccionar los criterios de impacto",R122)</f>
        <v>0</v>
      </c>
      <c r="T122" s="272"/>
      <c r="U122" s="281"/>
      <c r="V122" s="280"/>
      <c r="W122" s="169">
        <v>2</v>
      </c>
      <c r="X122" s="108"/>
      <c r="Y122" s="165" t="str">
        <f t="shared" si="153"/>
        <v/>
      </c>
      <c r="Z122" s="109"/>
      <c r="AA122" s="109"/>
      <c r="AB122" s="166" t="str">
        <f t="shared" si="154"/>
        <v/>
      </c>
      <c r="AC122" s="109"/>
      <c r="AD122" s="109"/>
      <c r="AE122" s="109"/>
      <c r="AF122" s="208" t="str">
        <f t="shared" ref="AF122:AF126" si="168">IFERROR(IF(AND(Y121="Probabilidad",Y122="Probabilidad"),(AH121-(+AH121*AB122)),IF(Y122="Probabilidad",(Q121-(+Q121*AB122)),IF(Y122="Impacto",AH121,""))),"")</f>
        <v/>
      </c>
      <c r="AG122" s="167" t="str">
        <f t="shared" si="156"/>
        <v/>
      </c>
      <c r="AH122" s="166" t="str">
        <f t="shared" si="157"/>
        <v/>
      </c>
      <c r="AI122" s="167" t="str">
        <f t="shared" si="158"/>
        <v/>
      </c>
      <c r="AJ122" s="166" t="str">
        <f t="shared" ref="AJ122" si="169">IFERROR(IF(AND(Y121="Impacto",Y122="Impacto"),(AJ121-(+AJ121*AB122)),IF(Y122="Impacto",(U121-(+U121*AB122)),IF(Y122="Probabilidad",AJ121,""))),"")</f>
        <v/>
      </c>
      <c r="AK122" s="168" t="str">
        <f t="shared" si="160"/>
        <v/>
      </c>
      <c r="AL122" s="212"/>
      <c r="AM122" s="213"/>
      <c r="AN122" s="169"/>
      <c r="AO122" s="110"/>
      <c r="AP122" s="110"/>
      <c r="AQ122" s="211"/>
      <c r="AR122" s="169"/>
    </row>
    <row r="123" spans="1:44" s="141" customFormat="1" ht="69" hidden="1" customHeight="1" x14ac:dyDescent="0.25">
      <c r="A123" s="299"/>
      <c r="B123" s="297"/>
      <c r="C123" s="275"/>
      <c r="D123" s="312"/>
      <c r="E123" s="283"/>
      <c r="F123" s="306"/>
      <c r="G123" s="306"/>
      <c r="H123" s="307"/>
      <c r="I123" s="268"/>
      <c r="J123" s="268"/>
      <c r="K123" s="268"/>
      <c r="L123" s="268"/>
      <c r="M123" s="283"/>
      <c r="N123" s="275"/>
      <c r="O123" s="271"/>
      <c r="P123" s="272"/>
      <c r="Q123" s="281"/>
      <c r="R123" s="282"/>
      <c r="S123" s="281">
        <f ca="1">IF(NOT(ISERROR(MATCH(R123,_xlfn.ANCHORARRAY(H134),0))),Q136&amp;"Por favor no seleccionar los criterios de impacto",R123)</f>
        <v>0</v>
      </c>
      <c r="T123" s="272"/>
      <c r="U123" s="281"/>
      <c r="V123" s="280"/>
      <c r="W123" s="169">
        <v>3</v>
      </c>
      <c r="X123" s="108"/>
      <c r="Y123" s="165" t="str">
        <f t="shared" si="153"/>
        <v/>
      </c>
      <c r="Z123" s="109"/>
      <c r="AA123" s="109"/>
      <c r="AB123" s="166" t="str">
        <f t="shared" si="154"/>
        <v/>
      </c>
      <c r="AC123" s="109"/>
      <c r="AD123" s="109"/>
      <c r="AE123" s="109"/>
      <c r="AF123" s="208" t="str">
        <f t="shared" si="168"/>
        <v/>
      </c>
      <c r="AG123" s="167" t="str">
        <f t="shared" si="156"/>
        <v/>
      </c>
      <c r="AH123" s="166" t="str">
        <f t="shared" si="157"/>
        <v/>
      </c>
      <c r="AI123" s="167" t="str">
        <f t="shared" si="158"/>
        <v/>
      </c>
      <c r="AJ123" s="166" t="str">
        <f t="shared" ref="AJ123:AJ126" si="170">IFERROR(IF(AND(Y122="Impacto",Y123="Impacto"),(AJ122-(+AJ122*AB123)),IF(AND(Y122="Probabilidad",Y123="Impacto"),(AJ121-(+AJ121*AB123)),IF(Y123="Probabilidad",AJ122,""))),"")</f>
        <v/>
      </c>
      <c r="AK123" s="168" t="str">
        <f t="shared" si="160"/>
        <v/>
      </c>
      <c r="AL123" s="212"/>
      <c r="AM123" s="213"/>
      <c r="AN123" s="169"/>
      <c r="AO123" s="110"/>
      <c r="AP123" s="110"/>
      <c r="AQ123" s="211"/>
      <c r="AR123" s="169"/>
    </row>
    <row r="124" spans="1:44" s="141" customFormat="1" ht="69" hidden="1" customHeight="1" x14ac:dyDescent="0.25">
      <c r="A124" s="299"/>
      <c r="B124" s="297"/>
      <c r="C124" s="275"/>
      <c r="D124" s="312"/>
      <c r="E124" s="283"/>
      <c r="F124" s="306"/>
      <c r="G124" s="306"/>
      <c r="H124" s="307"/>
      <c r="I124" s="268"/>
      <c r="J124" s="268"/>
      <c r="K124" s="268"/>
      <c r="L124" s="268"/>
      <c r="M124" s="283"/>
      <c r="N124" s="275"/>
      <c r="O124" s="271"/>
      <c r="P124" s="272"/>
      <c r="Q124" s="281"/>
      <c r="R124" s="282"/>
      <c r="S124" s="281">
        <f ca="1">IF(NOT(ISERROR(MATCH(R124,_xlfn.ANCHORARRAY(H135),0))),Q137&amp;"Por favor no seleccionar los criterios de impacto",R124)</f>
        <v>0</v>
      </c>
      <c r="T124" s="272"/>
      <c r="U124" s="281"/>
      <c r="V124" s="280"/>
      <c r="W124" s="169">
        <v>4</v>
      </c>
      <c r="X124" s="108"/>
      <c r="Y124" s="165" t="str">
        <f t="shared" si="153"/>
        <v/>
      </c>
      <c r="Z124" s="109"/>
      <c r="AA124" s="109"/>
      <c r="AB124" s="166" t="str">
        <f t="shared" si="154"/>
        <v/>
      </c>
      <c r="AC124" s="109"/>
      <c r="AD124" s="109"/>
      <c r="AE124" s="109"/>
      <c r="AF124" s="208" t="str">
        <f t="shared" si="168"/>
        <v/>
      </c>
      <c r="AG124" s="167" t="str">
        <f t="shared" si="156"/>
        <v/>
      </c>
      <c r="AH124" s="166" t="str">
        <f t="shared" si="157"/>
        <v/>
      </c>
      <c r="AI124" s="167" t="str">
        <f t="shared" si="158"/>
        <v/>
      </c>
      <c r="AJ124" s="166" t="str">
        <f t="shared" si="170"/>
        <v/>
      </c>
      <c r="AK124" s="168" t="str">
        <f t="shared" si="160"/>
        <v/>
      </c>
      <c r="AL124" s="212"/>
      <c r="AM124" s="213"/>
      <c r="AN124" s="169"/>
      <c r="AO124" s="110"/>
      <c r="AP124" s="110"/>
      <c r="AQ124" s="211"/>
      <c r="AR124" s="169"/>
    </row>
    <row r="125" spans="1:44" s="141" customFormat="1" ht="69" hidden="1" customHeight="1" x14ac:dyDescent="0.25">
      <c r="A125" s="299"/>
      <c r="B125" s="297"/>
      <c r="C125" s="275"/>
      <c r="D125" s="312"/>
      <c r="E125" s="283"/>
      <c r="F125" s="306"/>
      <c r="G125" s="306"/>
      <c r="H125" s="307"/>
      <c r="I125" s="268"/>
      <c r="J125" s="268"/>
      <c r="K125" s="268"/>
      <c r="L125" s="268"/>
      <c r="M125" s="283"/>
      <c r="N125" s="275"/>
      <c r="O125" s="271"/>
      <c r="P125" s="272"/>
      <c r="Q125" s="281"/>
      <c r="R125" s="282"/>
      <c r="S125" s="281">
        <f ca="1">IF(NOT(ISERROR(MATCH(R125,_xlfn.ANCHORARRAY(H136),0))),Q138&amp;"Por favor no seleccionar los criterios de impacto",R125)</f>
        <v>0</v>
      </c>
      <c r="T125" s="272"/>
      <c r="U125" s="281"/>
      <c r="V125" s="280"/>
      <c r="W125" s="169">
        <v>5</v>
      </c>
      <c r="X125" s="108"/>
      <c r="Y125" s="165" t="str">
        <f t="shared" si="153"/>
        <v/>
      </c>
      <c r="Z125" s="109"/>
      <c r="AA125" s="109"/>
      <c r="AB125" s="166" t="str">
        <f t="shared" si="154"/>
        <v/>
      </c>
      <c r="AC125" s="109"/>
      <c r="AD125" s="109"/>
      <c r="AE125" s="109"/>
      <c r="AF125" s="208" t="str">
        <f t="shared" si="168"/>
        <v/>
      </c>
      <c r="AG125" s="167" t="str">
        <f t="shared" si="156"/>
        <v/>
      </c>
      <c r="AH125" s="166" t="str">
        <f t="shared" si="157"/>
        <v/>
      </c>
      <c r="AI125" s="167" t="str">
        <f t="shared" si="158"/>
        <v/>
      </c>
      <c r="AJ125" s="166" t="str">
        <f t="shared" si="170"/>
        <v/>
      </c>
      <c r="AK125" s="168" t="str">
        <f t="shared" si="160"/>
        <v/>
      </c>
      <c r="AL125" s="212"/>
      <c r="AM125" s="213"/>
      <c r="AN125" s="169"/>
      <c r="AO125" s="110"/>
      <c r="AP125" s="110"/>
      <c r="AQ125" s="211"/>
      <c r="AR125" s="169"/>
    </row>
    <row r="126" spans="1:44" s="141" customFormat="1" ht="69" hidden="1" customHeight="1" x14ac:dyDescent="0.25">
      <c r="A126" s="299"/>
      <c r="B126" s="298"/>
      <c r="C126" s="276"/>
      <c r="D126" s="313"/>
      <c r="E126" s="283"/>
      <c r="F126" s="306"/>
      <c r="G126" s="306"/>
      <c r="H126" s="307"/>
      <c r="I126" s="269"/>
      <c r="J126" s="269"/>
      <c r="K126" s="269"/>
      <c r="L126" s="269"/>
      <c r="M126" s="283"/>
      <c r="N126" s="276"/>
      <c r="O126" s="271"/>
      <c r="P126" s="272"/>
      <c r="Q126" s="281"/>
      <c r="R126" s="282"/>
      <c r="S126" s="281">
        <f ca="1">IF(NOT(ISERROR(MATCH(R126,_xlfn.ANCHORARRAY(H137),0))),Q139&amp;"Por favor no seleccionar los criterios de impacto",R126)</f>
        <v>0</v>
      </c>
      <c r="T126" s="272"/>
      <c r="U126" s="281"/>
      <c r="V126" s="280"/>
      <c r="W126" s="169">
        <v>6</v>
      </c>
      <c r="X126" s="108"/>
      <c r="Y126" s="165" t="str">
        <f t="shared" si="153"/>
        <v/>
      </c>
      <c r="Z126" s="109"/>
      <c r="AA126" s="109"/>
      <c r="AB126" s="166" t="str">
        <f t="shared" si="154"/>
        <v/>
      </c>
      <c r="AC126" s="109"/>
      <c r="AD126" s="109"/>
      <c r="AE126" s="109"/>
      <c r="AF126" s="208" t="str">
        <f t="shared" si="168"/>
        <v/>
      </c>
      <c r="AG126" s="167" t="str">
        <f t="shared" si="156"/>
        <v/>
      </c>
      <c r="AH126" s="166" t="str">
        <f t="shared" si="157"/>
        <v/>
      </c>
      <c r="AI126" s="167" t="str">
        <f t="shared" si="158"/>
        <v/>
      </c>
      <c r="AJ126" s="166" t="str">
        <f t="shared" si="170"/>
        <v/>
      </c>
      <c r="AK126" s="168" t="str">
        <f t="shared" si="160"/>
        <v/>
      </c>
      <c r="AL126" s="212"/>
      <c r="AM126" s="213"/>
      <c r="AN126" s="169"/>
      <c r="AO126" s="110"/>
      <c r="AP126" s="110"/>
      <c r="AQ126" s="211"/>
      <c r="AR126" s="169"/>
    </row>
    <row r="127" spans="1:44" s="141" customFormat="1" ht="111" customHeight="1" x14ac:dyDescent="0.25">
      <c r="A127" s="299">
        <v>20</v>
      </c>
      <c r="B127" s="296" t="s">
        <v>620</v>
      </c>
      <c r="C127" s="274" t="s">
        <v>277</v>
      </c>
      <c r="D127" s="277" t="s">
        <v>619</v>
      </c>
      <c r="E127" s="283" t="s">
        <v>246</v>
      </c>
      <c r="F127" s="306" t="s">
        <v>621</v>
      </c>
      <c r="G127" s="306" t="s">
        <v>622</v>
      </c>
      <c r="H127" s="307" t="s">
        <v>623</v>
      </c>
      <c r="I127" s="267"/>
      <c r="J127" s="267"/>
      <c r="K127" s="267"/>
      <c r="L127" s="267"/>
      <c r="M127" s="283" t="s">
        <v>247</v>
      </c>
      <c r="N127" s="274"/>
      <c r="O127" s="271">
        <v>5000</v>
      </c>
      <c r="P127" s="272" t="str">
        <f t="shared" si="149"/>
        <v>Alta</v>
      </c>
      <c r="Q127" s="281">
        <f t="shared" si="150"/>
        <v>0.8</v>
      </c>
      <c r="R127" s="282" t="s">
        <v>195</v>
      </c>
      <c r="S127" s="281" t="str">
        <f>IF(NOT(ISERROR(MATCH(R127,'Tabla Impacto'!$B$221:$B$223,0))),'Tabla Impacto'!$F$223&amp;"Por favor no seleccionar los criterios de impacto(Afectación Económica o presupuestal y Pérdida Reputacional)",R127)</f>
        <v>El riesgo afecta la imagen de la entidad internamente, de conocimiento general, nivel interno, de junta dircetiva y accionistas y/o de provedores</v>
      </c>
      <c r="T127" s="272" t="str">
        <f>+IF(OR(S127='[1]Tabla Impacto'!$C$11,S127='[1]Tabla Impacto'!$D$11),"Leve",IF(OR(S127='[1]Tabla Impacto'!$C$12,S127='[1]Tabla Impacto'!$D$12),"Menor",IF(OR(S127='[1]Tabla Impacto'!$C$13,S127='[1]Tabla Impacto'!$D$13),"Moderado",IF(OR(S127='[1]Tabla Impacto'!$C$14,S127='[1]Tabla Impacto'!$D$14),"Mayor",IF(OR(S127='[1]Tabla Impacto'!$C$15,S127='[1]Tabla Impacto'!$D$15),"Catastrófico","")))))</f>
        <v>Menor</v>
      </c>
      <c r="U127" s="281">
        <f t="shared" ref="U127" si="171">IF(T127="","",IF(T127="Leve",0.2,IF(T127="Menor",0.4,IF(T127="Moderado",0.6,IF(T127="Mayor",0.8,IF(T127="Catastrófico",1,))))))</f>
        <v>0.4</v>
      </c>
      <c r="V127" s="280" t="str">
        <f t="shared" ref="V127" si="172">IF(OR(AND(P127="Muy Baja",T127="Leve"),AND(P127="Muy Baja",T127="Menor"),AND(P127="Baja",T127="Leve")),"Bajo",IF(OR(AND(P127="Muy baja",T127="Moderado"),AND(P127="Baja",T127="Menor"),AND(P127="Baja",T127="Moderado"),AND(P127="Media",T127="Leve"),AND(P127="Media",T127="Menor"),AND(P127="Media",T127="Moderado"),AND(P127="Alta",T127="Leve"),AND(P127="Alta",T127="Menor")),"Moderado",IF(OR(AND(P127="Muy Baja",T127="Mayor"),AND(P127="Baja",T127="Mayor"),AND(P127="Media",T127="Mayor"),AND(P127="Alta",T127="Moderado"),AND(P127="Alta",T127="Mayor"),AND(P127="Muy Alta",T127="Leve"),AND(P127="Muy Alta",T127="Menor"),AND(P127="Muy Alta",T127="Moderado"),AND(P127="Muy Alta",T127="Mayor")),"Alto",IF(OR(AND(P127="Muy Baja",T127="Catastrófico"),AND(P127="Baja",T127="Catastrófico"),AND(P127="Media",T127="Catastrófico"),AND(P127="Alta",T127="Catastrófico"),AND(P127="Muy Alta",T127="Catastrófico")),"Extremo",""))))</f>
        <v>Moderado</v>
      </c>
      <c r="W127" s="169">
        <v>1</v>
      </c>
      <c r="X127" s="225" t="s">
        <v>624</v>
      </c>
      <c r="Y127" s="165" t="str">
        <f t="shared" si="153"/>
        <v>Probabilidad</v>
      </c>
      <c r="Z127" s="109" t="s">
        <v>216</v>
      </c>
      <c r="AA127" s="109" t="s">
        <v>224</v>
      </c>
      <c r="AB127" s="166" t="str">
        <f t="shared" si="154"/>
        <v>40%</v>
      </c>
      <c r="AC127" s="109" t="s">
        <v>227</v>
      </c>
      <c r="AD127" s="109" t="s">
        <v>232</v>
      </c>
      <c r="AE127" s="109" t="s">
        <v>236</v>
      </c>
      <c r="AF127" s="208">
        <f t="shared" ref="AF127" si="173">IFERROR(IF(Y127="Probabilidad",(Q127-(+Q127*AB127)),IF(Y127="Impacto",Q127,"")),"")</f>
        <v>0.48</v>
      </c>
      <c r="AG127" s="167" t="str">
        <f t="shared" si="156"/>
        <v>Media</v>
      </c>
      <c r="AH127" s="166">
        <f t="shared" si="157"/>
        <v>0.48</v>
      </c>
      <c r="AI127" s="167" t="str">
        <f t="shared" si="158"/>
        <v>Menor</v>
      </c>
      <c r="AJ127" s="166">
        <f t="shared" ref="AJ127" si="174">IFERROR(IF(Y127="Impacto",(U127-(+U127*AB127)),IF(Y127="Probabilidad",U127,"")),"")</f>
        <v>0.4</v>
      </c>
      <c r="AK127" s="168" t="str">
        <f t="shared" si="160"/>
        <v>Moderado</v>
      </c>
      <c r="AL127" s="212" t="s">
        <v>263</v>
      </c>
      <c r="AM127" s="213"/>
      <c r="AN127" s="169"/>
      <c r="AO127" s="110"/>
      <c r="AP127" s="110"/>
      <c r="AQ127" s="211"/>
      <c r="AR127" s="169"/>
    </row>
    <row r="128" spans="1:44" s="141" customFormat="1" ht="119.25" customHeight="1" x14ac:dyDescent="0.25">
      <c r="A128" s="299"/>
      <c r="B128" s="297"/>
      <c r="C128" s="275"/>
      <c r="D128" s="278"/>
      <c r="E128" s="283"/>
      <c r="F128" s="306"/>
      <c r="G128" s="306"/>
      <c r="H128" s="307"/>
      <c r="I128" s="268"/>
      <c r="J128" s="268"/>
      <c r="K128" s="268"/>
      <c r="L128" s="268"/>
      <c r="M128" s="283"/>
      <c r="N128" s="275"/>
      <c r="O128" s="271"/>
      <c r="P128" s="272"/>
      <c r="Q128" s="281"/>
      <c r="R128" s="282"/>
      <c r="S128" s="281">
        <f ca="1">IF(NOT(ISERROR(MATCH(R128,_xlfn.ANCHORARRAY(H139),0))),Q141&amp;"Por favor no seleccionar los criterios de impacto",R128)</f>
        <v>0</v>
      </c>
      <c r="T128" s="272"/>
      <c r="U128" s="281"/>
      <c r="V128" s="280"/>
      <c r="W128" s="169">
        <v>2</v>
      </c>
      <c r="X128" s="225" t="s">
        <v>625</v>
      </c>
      <c r="Y128" s="165" t="str">
        <f t="shared" si="153"/>
        <v>Probabilidad</v>
      </c>
      <c r="Z128" s="109" t="s">
        <v>216</v>
      </c>
      <c r="AA128" s="109" t="s">
        <v>224</v>
      </c>
      <c r="AB128" s="166" t="str">
        <f t="shared" si="154"/>
        <v>40%</v>
      </c>
      <c r="AC128" s="109" t="s">
        <v>227</v>
      </c>
      <c r="AD128" s="109" t="s">
        <v>232</v>
      </c>
      <c r="AE128" s="109" t="s">
        <v>236</v>
      </c>
      <c r="AF128" s="208">
        <f t="shared" ref="AF128:AF132" si="175">IFERROR(IF(AND(Y127="Probabilidad",Y128="Probabilidad"),(AH127-(+AH127*AB128)),IF(Y128="Probabilidad",(Q127-(+Q127*AB128)),IF(Y128="Impacto",AH127,""))),"")</f>
        <v>0.28799999999999998</v>
      </c>
      <c r="AG128" s="167" t="str">
        <f t="shared" si="156"/>
        <v>Baja</v>
      </c>
      <c r="AH128" s="166">
        <f t="shared" si="157"/>
        <v>0.28799999999999998</v>
      </c>
      <c r="AI128" s="167" t="str">
        <f t="shared" si="158"/>
        <v>Menor</v>
      </c>
      <c r="AJ128" s="166">
        <f t="shared" ref="AJ128" si="176">IFERROR(IF(AND(Y127="Impacto",Y128="Impacto"),(AJ127-(+AJ127*AB128)),IF(Y128="Impacto",(U127-(+U127*AB128)),IF(Y128="Probabilidad",AJ127,""))),"")</f>
        <v>0.4</v>
      </c>
      <c r="AK128" s="168" t="str">
        <f t="shared" si="160"/>
        <v>Moderado</v>
      </c>
      <c r="AL128" s="212" t="s">
        <v>263</v>
      </c>
      <c r="AM128" s="213"/>
      <c r="AN128" s="169"/>
      <c r="AO128" s="110"/>
      <c r="AP128" s="110"/>
      <c r="AQ128" s="211"/>
      <c r="AR128" s="169"/>
    </row>
    <row r="129" spans="1:44" s="141" customFormat="1" ht="69" hidden="1" customHeight="1" x14ac:dyDescent="0.25">
      <c r="A129" s="299"/>
      <c r="B129" s="297"/>
      <c r="C129" s="275"/>
      <c r="D129" s="278"/>
      <c r="E129" s="283"/>
      <c r="F129" s="306"/>
      <c r="G129" s="306"/>
      <c r="H129" s="307"/>
      <c r="I129" s="268"/>
      <c r="J129" s="268"/>
      <c r="K129" s="268"/>
      <c r="L129" s="268"/>
      <c r="M129" s="283"/>
      <c r="N129" s="275"/>
      <c r="O129" s="271"/>
      <c r="P129" s="272"/>
      <c r="Q129" s="281"/>
      <c r="R129" s="282"/>
      <c r="S129" s="281">
        <f ca="1">IF(NOT(ISERROR(MATCH(R129,_xlfn.ANCHORARRAY(H140),0))),Q142&amp;"Por favor no seleccionar los criterios de impacto",R129)</f>
        <v>0</v>
      </c>
      <c r="T129" s="272"/>
      <c r="U129" s="281"/>
      <c r="V129" s="280"/>
      <c r="W129" s="169">
        <v>3</v>
      </c>
      <c r="X129" s="108"/>
      <c r="Y129" s="165" t="str">
        <f t="shared" si="153"/>
        <v/>
      </c>
      <c r="Z129" s="109"/>
      <c r="AA129" s="109"/>
      <c r="AB129" s="166" t="str">
        <f t="shared" si="154"/>
        <v/>
      </c>
      <c r="AC129" s="109"/>
      <c r="AD129" s="109"/>
      <c r="AE129" s="109"/>
      <c r="AF129" s="208" t="str">
        <f t="shared" si="175"/>
        <v/>
      </c>
      <c r="AG129" s="167" t="str">
        <f t="shared" si="156"/>
        <v/>
      </c>
      <c r="AH129" s="166" t="str">
        <f t="shared" si="157"/>
        <v/>
      </c>
      <c r="AI129" s="167" t="str">
        <f t="shared" si="158"/>
        <v/>
      </c>
      <c r="AJ129" s="166" t="str">
        <f t="shared" ref="AJ129:AJ132" si="177">IFERROR(IF(AND(Y128="Impacto",Y129="Impacto"),(AJ128-(+AJ128*AB129)),IF(AND(Y128="Probabilidad",Y129="Impacto"),(AJ127-(+AJ127*AB129)),IF(Y129="Probabilidad",AJ128,""))),"")</f>
        <v/>
      </c>
      <c r="AK129" s="168" t="str">
        <f t="shared" si="160"/>
        <v/>
      </c>
      <c r="AL129" s="212"/>
      <c r="AM129" s="213"/>
      <c r="AN129" s="169"/>
      <c r="AO129" s="110"/>
      <c r="AP129" s="110"/>
      <c r="AQ129" s="211"/>
      <c r="AR129" s="169"/>
    </row>
    <row r="130" spans="1:44" s="141" customFormat="1" ht="69" hidden="1" customHeight="1" x14ac:dyDescent="0.25">
      <c r="A130" s="299"/>
      <c r="B130" s="297"/>
      <c r="C130" s="275"/>
      <c r="D130" s="278"/>
      <c r="E130" s="283"/>
      <c r="F130" s="306"/>
      <c r="G130" s="306"/>
      <c r="H130" s="307"/>
      <c r="I130" s="268"/>
      <c r="J130" s="268"/>
      <c r="K130" s="268"/>
      <c r="L130" s="268"/>
      <c r="M130" s="283"/>
      <c r="N130" s="275"/>
      <c r="O130" s="271"/>
      <c r="P130" s="272"/>
      <c r="Q130" s="281"/>
      <c r="R130" s="282"/>
      <c r="S130" s="281">
        <f ca="1">IF(NOT(ISERROR(MATCH(R130,_xlfn.ANCHORARRAY(H141),0))),Q143&amp;"Por favor no seleccionar los criterios de impacto",R130)</f>
        <v>0</v>
      </c>
      <c r="T130" s="272"/>
      <c r="U130" s="281"/>
      <c r="V130" s="280"/>
      <c r="W130" s="169">
        <v>4</v>
      </c>
      <c r="X130" s="108"/>
      <c r="Y130" s="165" t="str">
        <f t="shared" si="153"/>
        <v/>
      </c>
      <c r="Z130" s="109"/>
      <c r="AA130" s="109"/>
      <c r="AB130" s="166" t="str">
        <f t="shared" si="154"/>
        <v/>
      </c>
      <c r="AC130" s="109"/>
      <c r="AD130" s="109"/>
      <c r="AE130" s="109"/>
      <c r="AF130" s="208" t="str">
        <f t="shared" si="175"/>
        <v/>
      </c>
      <c r="AG130" s="167" t="str">
        <f t="shared" si="156"/>
        <v/>
      </c>
      <c r="AH130" s="166" t="str">
        <f t="shared" si="157"/>
        <v/>
      </c>
      <c r="AI130" s="167" t="str">
        <f t="shared" si="158"/>
        <v/>
      </c>
      <c r="AJ130" s="166" t="str">
        <f t="shared" si="177"/>
        <v/>
      </c>
      <c r="AK130" s="168" t="str">
        <f t="shared" si="160"/>
        <v/>
      </c>
      <c r="AL130" s="212"/>
      <c r="AM130" s="213"/>
      <c r="AN130" s="169"/>
      <c r="AO130" s="110"/>
      <c r="AP130" s="110"/>
      <c r="AQ130" s="211"/>
      <c r="AR130" s="169"/>
    </row>
    <row r="131" spans="1:44" s="141" customFormat="1" ht="69" hidden="1" customHeight="1" x14ac:dyDescent="0.25">
      <c r="A131" s="299"/>
      <c r="B131" s="297"/>
      <c r="C131" s="275"/>
      <c r="D131" s="278"/>
      <c r="E131" s="283"/>
      <c r="F131" s="306"/>
      <c r="G131" s="306"/>
      <c r="H131" s="307"/>
      <c r="I131" s="268"/>
      <c r="J131" s="268"/>
      <c r="K131" s="268"/>
      <c r="L131" s="268"/>
      <c r="M131" s="283"/>
      <c r="N131" s="275"/>
      <c r="O131" s="271"/>
      <c r="P131" s="272"/>
      <c r="Q131" s="281"/>
      <c r="R131" s="282"/>
      <c r="S131" s="281">
        <f ca="1">IF(NOT(ISERROR(MATCH(R131,_xlfn.ANCHORARRAY(H142),0))),Q144&amp;"Por favor no seleccionar los criterios de impacto",R131)</f>
        <v>0</v>
      </c>
      <c r="T131" s="272"/>
      <c r="U131" s="281"/>
      <c r="V131" s="280"/>
      <c r="W131" s="169">
        <v>5</v>
      </c>
      <c r="X131" s="108"/>
      <c r="Y131" s="165" t="str">
        <f t="shared" si="153"/>
        <v/>
      </c>
      <c r="Z131" s="109"/>
      <c r="AA131" s="109"/>
      <c r="AB131" s="166" t="str">
        <f t="shared" si="154"/>
        <v/>
      </c>
      <c r="AC131" s="109"/>
      <c r="AD131" s="109"/>
      <c r="AE131" s="109"/>
      <c r="AF131" s="208" t="str">
        <f t="shared" si="175"/>
        <v/>
      </c>
      <c r="AG131" s="167" t="str">
        <f t="shared" si="156"/>
        <v/>
      </c>
      <c r="AH131" s="166" t="str">
        <f t="shared" si="157"/>
        <v/>
      </c>
      <c r="AI131" s="167" t="str">
        <f t="shared" si="158"/>
        <v/>
      </c>
      <c r="AJ131" s="166" t="str">
        <f t="shared" si="177"/>
        <v/>
      </c>
      <c r="AK131" s="168" t="str">
        <f t="shared" si="160"/>
        <v/>
      </c>
      <c r="AL131" s="212"/>
      <c r="AM131" s="213"/>
      <c r="AN131" s="169"/>
      <c r="AO131" s="110"/>
      <c r="AP131" s="110"/>
      <c r="AQ131" s="211"/>
      <c r="AR131" s="169"/>
    </row>
    <row r="132" spans="1:44" s="141" customFormat="1" ht="69" hidden="1" customHeight="1" x14ac:dyDescent="0.25">
      <c r="A132" s="299"/>
      <c r="B132" s="298"/>
      <c r="C132" s="276"/>
      <c r="D132" s="279"/>
      <c r="E132" s="283"/>
      <c r="F132" s="306"/>
      <c r="G132" s="306"/>
      <c r="H132" s="307"/>
      <c r="I132" s="269"/>
      <c r="J132" s="269"/>
      <c r="K132" s="269"/>
      <c r="L132" s="269"/>
      <c r="M132" s="283"/>
      <c r="N132" s="276"/>
      <c r="O132" s="271"/>
      <c r="P132" s="272"/>
      <c r="Q132" s="281"/>
      <c r="R132" s="282"/>
      <c r="S132" s="281">
        <f ca="1">IF(NOT(ISERROR(MATCH(R132,_xlfn.ANCHORARRAY(H143),0))),Q145&amp;"Por favor no seleccionar los criterios de impacto",R132)</f>
        <v>0</v>
      </c>
      <c r="T132" s="272"/>
      <c r="U132" s="281"/>
      <c r="V132" s="280"/>
      <c r="W132" s="169">
        <v>6</v>
      </c>
      <c r="X132" s="108"/>
      <c r="Y132" s="165" t="str">
        <f t="shared" si="153"/>
        <v/>
      </c>
      <c r="Z132" s="109"/>
      <c r="AA132" s="109"/>
      <c r="AB132" s="166" t="str">
        <f t="shared" si="154"/>
        <v/>
      </c>
      <c r="AC132" s="109"/>
      <c r="AD132" s="109"/>
      <c r="AE132" s="109"/>
      <c r="AF132" s="208" t="str">
        <f t="shared" si="175"/>
        <v/>
      </c>
      <c r="AG132" s="167" t="str">
        <f t="shared" si="156"/>
        <v/>
      </c>
      <c r="AH132" s="166" t="str">
        <f t="shared" si="157"/>
        <v/>
      </c>
      <c r="AI132" s="167" t="str">
        <f t="shared" si="158"/>
        <v/>
      </c>
      <c r="AJ132" s="166" t="str">
        <f t="shared" si="177"/>
        <v/>
      </c>
      <c r="AK132" s="168" t="str">
        <f t="shared" si="160"/>
        <v/>
      </c>
      <c r="AL132" s="212"/>
      <c r="AM132" s="213"/>
      <c r="AN132" s="169"/>
      <c r="AO132" s="110"/>
      <c r="AP132" s="110"/>
      <c r="AQ132" s="211"/>
      <c r="AR132" s="169"/>
    </row>
    <row r="133" spans="1:44" s="141" customFormat="1" ht="105" customHeight="1" x14ac:dyDescent="0.25">
      <c r="A133" s="299">
        <v>21</v>
      </c>
      <c r="B133" s="296" t="s">
        <v>626</v>
      </c>
      <c r="C133" s="274" t="s">
        <v>277</v>
      </c>
      <c r="D133" s="277" t="s">
        <v>614</v>
      </c>
      <c r="E133" s="283" t="s">
        <v>246</v>
      </c>
      <c r="F133" s="306" t="s">
        <v>621</v>
      </c>
      <c r="G133" s="306" t="s">
        <v>627</v>
      </c>
      <c r="H133" s="307" t="s">
        <v>628</v>
      </c>
      <c r="I133" s="267"/>
      <c r="J133" s="267"/>
      <c r="K133" s="267"/>
      <c r="L133" s="267"/>
      <c r="M133" s="283" t="s">
        <v>247</v>
      </c>
      <c r="N133" s="274"/>
      <c r="O133" s="271">
        <v>5000</v>
      </c>
      <c r="P133" s="272" t="str">
        <f t="shared" si="149"/>
        <v>Alta</v>
      </c>
      <c r="Q133" s="281">
        <f t="shared" si="150"/>
        <v>0.8</v>
      </c>
      <c r="R133" s="282" t="s">
        <v>191</v>
      </c>
      <c r="S133" s="281" t="str">
        <f>IF(NOT(ISERROR(MATCH(R133,'Tabla Impacto'!$B$221:$B$223,0))),'Tabla Impacto'!$F$223&amp;"Por favor no seleccionar los criterios de impacto(Afectación Económica o presupuestal y Pérdida Reputacional)",R133)</f>
        <v xml:space="preserve">Afectación menor a 10 SMLMV </v>
      </c>
      <c r="T133" s="272" t="str">
        <f>+IF(OR(S133='[1]Tabla Impacto'!$C$11,S133='[1]Tabla Impacto'!$D$11),"Leve",IF(OR(S133='[1]Tabla Impacto'!$C$12,S133='[1]Tabla Impacto'!$D$12),"Menor",IF(OR(S133='[1]Tabla Impacto'!$C$13,S133='[1]Tabla Impacto'!$D$13),"Moderado",IF(OR(S133='[1]Tabla Impacto'!$C$14,S133='[1]Tabla Impacto'!$D$14),"Mayor",IF(OR(S133='[1]Tabla Impacto'!$C$15,S133='[1]Tabla Impacto'!$D$15),"Catastrófico","")))))</f>
        <v>Leve</v>
      </c>
      <c r="U133" s="281">
        <f t="shared" ref="U133" si="178">IF(T133="","",IF(T133="Leve",0.2,IF(T133="Menor",0.4,IF(T133="Moderado",0.6,IF(T133="Mayor",0.8,IF(T133="Catastrófico",1,))))))</f>
        <v>0.2</v>
      </c>
      <c r="V133" s="280" t="str">
        <f t="shared" ref="V133" si="179">IF(OR(AND(P133="Muy Baja",T133="Leve"),AND(P133="Muy Baja",T133="Menor"),AND(P133="Baja",T133="Leve")),"Bajo",IF(OR(AND(P133="Muy baja",T133="Moderado"),AND(P133="Baja",T133="Menor"),AND(P133="Baja",T133="Moderado"),AND(P133="Media",T133="Leve"),AND(P133="Media",T133="Menor"),AND(P133="Media",T133="Moderado"),AND(P133="Alta",T133="Leve"),AND(P133="Alta",T133="Menor")),"Moderado",IF(OR(AND(P133="Muy Baja",T133="Mayor"),AND(P133="Baja",T133="Mayor"),AND(P133="Media",T133="Mayor"),AND(P133="Alta",T133="Moderado"),AND(P133="Alta",T133="Mayor"),AND(P133="Muy Alta",T133="Leve"),AND(P133="Muy Alta",T133="Menor"),AND(P133="Muy Alta",T133="Moderado"),AND(P133="Muy Alta",T133="Mayor")),"Alto",IF(OR(AND(P133="Muy Baja",T133="Catastrófico"),AND(P133="Baja",T133="Catastrófico"),AND(P133="Media",T133="Catastrófico"),AND(P133="Alta",T133="Catastrófico"),AND(P133="Muy Alta",T133="Catastrófico")),"Extremo",""))))</f>
        <v>Moderado</v>
      </c>
      <c r="W133" s="169">
        <v>1</v>
      </c>
      <c r="X133" s="225" t="s">
        <v>632</v>
      </c>
      <c r="Y133" s="165" t="str">
        <f t="shared" si="153"/>
        <v>Probabilidad</v>
      </c>
      <c r="Z133" s="109" t="s">
        <v>216</v>
      </c>
      <c r="AA133" s="109" t="s">
        <v>631</v>
      </c>
      <c r="AB133" s="166" t="str">
        <f t="shared" si="154"/>
        <v>40%</v>
      </c>
      <c r="AC133" s="109" t="s">
        <v>227</v>
      </c>
      <c r="AD133" s="109" t="s">
        <v>232</v>
      </c>
      <c r="AE133" s="109" t="s">
        <v>236</v>
      </c>
      <c r="AF133" s="208">
        <f t="shared" ref="AF133" si="180">IFERROR(IF(Y133="Probabilidad",(Q133-(+Q133*AB133)),IF(Y133="Impacto",Q133,"")),"")</f>
        <v>0.48</v>
      </c>
      <c r="AG133" s="167" t="str">
        <f t="shared" si="156"/>
        <v>Media</v>
      </c>
      <c r="AH133" s="166">
        <f t="shared" si="157"/>
        <v>0.48</v>
      </c>
      <c r="AI133" s="167" t="str">
        <f t="shared" si="158"/>
        <v>Leve</v>
      </c>
      <c r="AJ133" s="166">
        <f t="shared" ref="AJ133" si="181">IFERROR(IF(Y133="Impacto",(U133-(+U133*AB133)),IF(Y133="Probabilidad",U133,"")),"")</f>
        <v>0.2</v>
      </c>
      <c r="AK133" s="168" t="str">
        <f t="shared" si="160"/>
        <v>Moderado</v>
      </c>
      <c r="AL133" s="212" t="s">
        <v>263</v>
      </c>
      <c r="AM133" s="213"/>
      <c r="AN133" s="169"/>
      <c r="AO133" s="110"/>
      <c r="AP133" s="110"/>
      <c r="AQ133" s="211"/>
      <c r="AR133" s="169"/>
    </row>
    <row r="134" spans="1:44" s="141" customFormat="1" ht="69" hidden="1" customHeight="1" x14ac:dyDescent="0.25">
      <c r="A134" s="299"/>
      <c r="B134" s="297"/>
      <c r="C134" s="275"/>
      <c r="D134" s="278"/>
      <c r="E134" s="283"/>
      <c r="F134" s="306"/>
      <c r="G134" s="306"/>
      <c r="H134" s="307"/>
      <c r="I134" s="268"/>
      <c r="J134" s="268"/>
      <c r="K134" s="268"/>
      <c r="L134" s="268"/>
      <c r="M134" s="283"/>
      <c r="N134" s="275"/>
      <c r="O134" s="271"/>
      <c r="P134" s="272"/>
      <c r="Q134" s="281"/>
      <c r="R134" s="282"/>
      <c r="S134" s="281">
        <f ca="1">IF(NOT(ISERROR(MATCH(R134,_xlfn.ANCHORARRAY(H145),0))),Q147&amp;"Por favor no seleccionar los criterios de impacto",R134)</f>
        <v>0</v>
      </c>
      <c r="T134" s="272"/>
      <c r="U134" s="281"/>
      <c r="V134" s="280"/>
      <c r="W134" s="169">
        <v>2</v>
      </c>
      <c r="X134" s="225"/>
      <c r="Y134" s="165" t="str">
        <f t="shared" si="153"/>
        <v/>
      </c>
      <c r="Z134" s="109"/>
      <c r="AA134" s="109"/>
      <c r="AB134" s="166" t="str">
        <f t="shared" si="154"/>
        <v/>
      </c>
      <c r="AC134" s="109"/>
      <c r="AD134" s="109"/>
      <c r="AE134" s="109"/>
      <c r="AF134" s="208" t="str">
        <f t="shared" ref="AF134:AF138" si="182">IFERROR(IF(AND(Y133="Probabilidad",Y134="Probabilidad"),(AH133-(+AH133*AB134)),IF(Y134="Probabilidad",(Q133-(+Q133*AB134)),IF(Y134="Impacto",AH133,""))),"")</f>
        <v/>
      </c>
      <c r="AG134" s="167" t="str">
        <f t="shared" si="156"/>
        <v/>
      </c>
      <c r="AH134" s="166" t="str">
        <f t="shared" si="157"/>
        <v/>
      </c>
      <c r="AI134" s="167" t="str">
        <f t="shared" si="158"/>
        <v/>
      </c>
      <c r="AJ134" s="166" t="str">
        <f t="shared" ref="AJ134" si="183">IFERROR(IF(AND(Y133="Impacto",Y134="Impacto"),(AJ133-(+AJ133*AB134)),IF(Y134="Impacto",(U133-(+U133*AB134)),IF(Y134="Probabilidad",AJ133,""))),"")</f>
        <v/>
      </c>
      <c r="AK134" s="168" t="str">
        <f t="shared" si="160"/>
        <v/>
      </c>
      <c r="AL134" s="212"/>
      <c r="AM134" s="213"/>
      <c r="AN134" s="169"/>
      <c r="AO134" s="110"/>
      <c r="AP134" s="110"/>
      <c r="AQ134" s="211"/>
      <c r="AR134" s="169"/>
    </row>
    <row r="135" spans="1:44" s="141" customFormat="1" ht="69" hidden="1" customHeight="1" x14ac:dyDescent="0.25">
      <c r="A135" s="299"/>
      <c r="B135" s="297"/>
      <c r="C135" s="275"/>
      <c r="D135" s="278"/>
      <c r="E135" s="283"/>
      <c r="F135" s="306"/>
      <c r="G135" s="306"/>
      <c r="H135" s="307"/>
      <c r="I135" s="268"/>
      <c r="J135" s="268"/>
      <c r="K135" s="268"/>
      <c r="L135" s="268"/>
      <c r="M135" s="283"/>
      <c r="N135" s="275"/>
      <c r="O135" s="271"/>
      <c r="P135" s="272"/>
      <c r="Q135" s="281"/>
      <c r="R135" s="282"/>
      <c r="S135" s="281">
        <f ca="1">IF(NOT(ISERROR(MATCH(R135,_xlfn.ANCHORARRAY(H146),0))),Q148&amp;"Por favor no seleccionar los criterios de impacto",R135)</f>
        <v>0</v>
      </c>
      <c r="T135" s="272"/>
      <c r="U135" s="281"/>
      <c r="V135" s="280"/>
      <c r="W135" s="169">
        <v>3</v>
      </c>
      <c r="X135" s="108"/>
      <c r="Y135" s="165" t="str">
        <f t="shared" si="153"/>
        <v/>
      </c>
      <c r="Z135" s="109"/>
      <c r="AA135" s="109"/>
      <c r="AB135" s="166" t="str">
        <f t="shared" si="154"/>
        <v/>
      </c>
      <c r="AC135" s="109"/>
      <c r="AD135" s="109"/>
      <c r="AE135" s="109"/>
      <c r="AF135" s="208" t="str">
        <f t="shared" si="182"/>
        <v/>
      </c>
      <c r="AG135" s="167" t="str">
        <f t="shared" si="156"/>
        <v/>
      </c>
      <c r="AH135" s="166" t="str">
        <f t="shared" si="157"/>
        <v/>
      </c>
      <c r="AI135" s="167" t="str">
        <f t="shared" si="158"/>
        <v/>
      </c>
      <c r="AJ135" s="166" t="str">
        <f t="shared" ref="AJ135:AJ138" si="184">IFERROR(IF(AND(Y134="Impacto",Y135="Impacto"),(AJ134-(+AJ134*AB135)),IF(AND(Y134="Probabilidad",Y135="Impacto"),(AJ133-(+AJ133*AB135)),IF(Y135="Probabilidad",AJ134,""))),"")</f>
        <v/>
      </c>
      <c r="AK135" s="168" t="str">
        <f t="shared" si="160"/>
        <v/>
      </c>
      <c r="AL135" s="212"/>
      <c r="AM135" s="213"/>
      <c r="AN135" s="169"/>
      <c r="AO135" s="110"/>
      <c r="AP135" s="110"/>
      <c r="AQ135" s="211"/>
      <c r="AR135" s="169"/>
    </row>
    <row r="136" spans="1:44" s="141" customFormat="1" ht="69" hidden="1" customHeight="1" x14ac:dyDescent="0.25">
      <c r="A136" s="299"/>
      <c r="B136" s="297"/>
      <c r="C136" s="275"/>
      <c r="D136" s="278"/>
      <c r="E136" s="283"/>
      <c r="F136" s="306"/>
      <c r="G136" s="306"/>
      <c r="H136" s="307"/>
      <c r="I136" s="268"/>
      <c r="J136" s="268"/>
      <c r="K136" s="268"/>
      <c r="L136" s="268"/>
      <c r="M136" s="283"/>
      <c r="N136" s="275"/>
      <c r="O136" s="271"/>
      <c r="P136" s="272"/>
      <c r="Q136" s="281"/>
      <c r="R136" s="282"/>
      <c r="S136" s="281">
        <f ca="1">IF(NOT(ISERROR(MATCH(R136,_xlfn.ANCHORARRAY(H147),0))),Q149&amp;"Por favor no seleccionar los criterios de impacto",R136)</f>
        <v>0</v>
      </c>
      <c r="T136" s="272"/>
      <c r="U136" s="281"/>
      <c r="V136" s="280"/>
      <c r="W136" s="169">
        <v>4</v>
      </c>
      <c r="X136" s="108"/>
      <c r="Y136" s="165" t="str">
        <f t="shared" si="153"/>
        <v/>
      </c>
      <c r="Z136" s="109"/>
      <c r="AA136" s="109"/>
      <c r="AB136" s="166" t="str">
        <f t="shared" si="154"/>
        <v/>
      </c>
      <c r="AC136" s="109"/>
      <c r="AD136" s="109"/>
      <c r="AE136" s="109"/>
      <c r="AF136" s="208" t="str">
        <f t="shared" si="182"/>
        <v/>
      </c>
      <c r="AG136" s="167" t="str">
        <f t="shared" si="156"/>
        <v/>
      </c>
      <c r="AH136" s="166" t="str">
        <f t="shared" si="157"/>
        <v/>
      </c>
      <c r="AI136" s="167" t="str">
        <f t="shared" si="158"/>
        <v/>
      </c>
      <c r="AJ136" s="166" t="str">
        <f t="shared" si="184"/>
        <v/>
      </c>
      <c r="AK136" s="168" t="str">
        <f t="shared" si="160"/>
        <v/>
      </c>
      <c r="AL136" s="212"/>
      <c r="AM136" s="213"/>
      <c r="AN136" s="169"/>
      <c r="AO136" s="110"/>
      <c r="AP136" s="110"/>
      <c r="AQ136" s="211"/>
      <c r="AR136" s="169"/>
    </row>
    <row r="137" spans="1:44" s="141" customFormat="1" ht="69" hidden="1" customHeight="1" x14ac:dyDescent="0.25">
      <c r="A137" s="299"/>
      <c r="B137" s="297"/>
      <c r="C137" s="275"/>
      <c r="D137" s="278"/>
      <c r="E137" s="283"/>
      <c r="F137" s="306"/>
      <c r="G137" s="306"/>
      <c r="H137" s="307"/>
      <c r="I137" s="268"/>
      <c r="J137" s="268"/>
      <c r="K137" s="268"/>
      <c r="L137" s="268"/>
      <c r="M137" s="283"/>
      <c r="N137" s="275"/>
      <c r="O137" s="271"/>
      <c r="P137" s="272"/>
      <c r="Q137" s="281"/>
      <c r="R137" s="282"/>
      <c r="S137" s="281">
        <f ca="1">IF(NOT(ISERROR(MATCH(R137,_xlfn.ANCHORARRAY(H148),0))),Q150&amp;"Por favor no seleccionar los criterios de impacto",R137)</f>
        <v>0</v>
      </c>
      <c r="T137" s="272"/>
      <c r="U137" s="281"/>
      <c r="V137" s="280"/>
      <c r="W137" s="169">
        <v>5</v>
      </c>
      <c r="X137" s="108"/>
      <c r="Y137" s="165" t="str">
        <f t="shared" si="153"/>
        <v/>
      </c>
      <c r="Z137" s="109"/>
      <c r="AA137" s="109"/>
      <c r="AB137" s="166" t="str">
        <f t="shared" si="154"/>
        <v/>
      </c>
      <c r="AC137" s="109"/>
      <c r="AD137" s="109"/>
      <c r="AE137" s="109"/>
      <c r="AF137" s="208" t="str">
        <f t="shared" si="182"/>
        <v/>
      </c>
      <c r="AG137" s="167" t="str">
        <f t="shared" si="156"/>
        <v/>
      </c>
      <c r="AH137" s="166" t="str">
        <f t="shared" si="157"/>
        <v/>
      </c>
      <c r="AI137" s="167" t="str">
        <f t="shared" si="158"/>
        <v/>
      </c>
      <c r="AJ137" s="166" t="str">
        <f t="shared" si="184"/>
        <v/>
      </c>
      <c r="AK137" s="168" t="str">
        <f t="shared" si="160"/>
        <v/>
      </c>
      <c r="AL137" s="212"/>
      <c r="AM137" s="213"/>
      <c r="AN137" s="169"/>
      <c r="AO137" s="110"/>
      <c r="AP137" s="110"/>
      <c r="AQ137" s="211"/>
      <c r="AR137" s="169"/>
    </row>
    <row r="138" spans="1:44" s="141" customFormat="1" ht="69" hidden="1" customHeight="1" x14ac:dyDescent="0.25">
      <c r="A138" s="299"/>
      <c r="B138" s="298"/>
      <c r="C138" s="276"/>
      <c r="D138" s="279"/>
      <c r="E138" s="283"/>
      <c r="F138" s="306"/>
      <c r="G138" s="306"/>
      <c r="H138" s="307"/>
      <c r="I138" s="269"/>
      <c r="J138" s="269"/>
      <c r="K138" s="269"/>
      <c r="L138" s="269"/>
      <c r="M138" s="283"/>
      <c r="N138" s="276"/>
      <c r="O138" s="271"/>
      <c r="P138" s="272"/>
      <c r="Q138" s="281"/>
      <c r="R138" s="282"/>
      <c r="S138" s="281">
        <f ca="1">IF(NOT(ISERROR(MATCH(R138,_xlfn.ANCHORARRAY(H149),0))),Q151&amp;"Por favor no seleccionar los criterios de impacto",R138)</f>
        <v>0</v>
      </c>
      <c r="T138" s="272"/>
      <c r="U138" s="281"/>
      <c r="V138" s="280"/>
      <c r="W138" s="169">
        <v>6</v>
      </c>
      <c r="X138" s="108"/>
      <c r="Y138" s="165" t="str">
        <f t="shared" si="153"/>
        <v/>
      </c>
      <c r="Z138" s="109"/>
      <c r="AA138" s="109"/>
      <c r="AB138" s="166" t="str">
        <f t="shared" si="154"/>
        <v/>
      </c>
      <c r="AC138" s="109"/>
      <c r="AD138" s="109"/>
      <c r="AE138" s="109"/>
      <c r="AF138" s="208" t="str">
        <f t="shared" si="182"/>
        <v/>
      </c>
      <c r="AG138" s="167" t="str">
        <f t="shared" si="156"/>
        <v/>
      </c>
      <c r="AH138" s="166" t="str">
        <f t="shared" si="157"/>
        <v/>
      </c>
      <c r="AI138" s="167" t="str">
        <f t="shared" si="158"/>
        <v/>
      </c>
      <c r="AJ138" s="166" t="str">
        <f t="shared" si="184"/>
        <v/>
      </c>
      <c r="AK138" s="168" t="str">
        <f t="shared" si="160"/>
        <v/>
      </c>
      <c r="AL138" s="212"/>
      <c r="AM138" s="213"/>
      <c r="AN138" s="169"/>
      <c r="AO138" s="110"/>
      <c r="AP138" s="110"/>
      <c r="AQ138" s="211"/>
      <c r="AR138" s="169"/>
    </row>
    <row r="139" spans="1:44" s="141" customFormat="1" ht="103.5" customHeight="1" x14ac:dyDescent="0.25">
      <c r="A139" s="299">
        <v>22</v>
      </c>
      <c r="B139" s="296" t="s">
        <v>633</v>
      </c>
      <c r="C139" s="274" t="s">
        <v>277</v>
      </c>
      <c r="D139" s="277" t="s">
        <v>634</v>
      </c>
      <c r="E139" s="283" t="s">
        <v>244</v>
      </c>
      <c r="F139" s="306" t="s">
        <v>635</v>
      </c>
      <c r="G139" s="306" t="s">
        <v>636</v>
      </c>
      <c r="H139" s="307" t="s">
        <v>637</v>
      </c>
      <c r="I139" s="267"/>
      <c r="J139" s="267"/>
      <c r="K139" s="267"/>
      <c r="L139" s="267"/>
      <c r="M139" s="283" t="s">
        <v>250</v>
      </c>
      <c r="N139" s="274"/>
      <c r="O139" s="271">
        <v>5000</v>
      </c>
      <c r="P139" s="272" t="str">
        <f t="shared" si="149"/>
        <v>Alta</v>
      </c>
      <c r="Q139" s="281">
        <f t="shared" si="150"/>
        <v>0.8</v>
      </c>
      <c r="R139" s="282" t="s">
        <v>191</v>
      </c>
      <c r="S139" s="281" t="str">
        <f>IF(NOT(ISERROR(MATCH(R139,'Tabla Impacto'!$B$221:$B$223,0))),'Tabla Impacto'!$F$223&amp;"Por favor no seleccionar los criterios de impacto(Afectación Económica o presupuestal y Pérdida Reputacional)",R139)</f>
        <v xml:space="preserve">Afectación menor a 10 SMLMV </v>
      </c>
      <c r="T139" s="272" t="str">
        <f>+IF(OR(S139='[1]Tabla Impacto'!$C$11,S139='[1]Tabla Impacto'!$D$11),"Leve",IF(OR(S139='[1]Tabla Impacto'!$C$12,S139='[1]Tabla Impacto'!$D$12),"Menor",IF(OR(S139='[1]Tabla Impacto'!$C$13,S139='[1]Tabla Impacto'!$D$13),"Moderado",IF(OR(S139='[1]Tabla Impacto'!$C$14,S139='[1]Tabla Impacto'!$D$14),"Mayor",IF(OR(S139='[1]Tabla Impacto'!$C$15,S139='[1]Tabla Impacto'!$D$15),"Catastrófico","")))))</f>
        <v>Leve</v>
      </c>
      <c r="U139" s="281">
        <f t="shared" ref="U139" si="185">IF(T139="","",IF(T139="Leve",0.2,IF(T139="Menor",0.4,IF(T139="Moderado",0.6,IF(T139="Mayor",0.8,IF(T139="Catastrófico",1,))))))</f>
        <v>0.2</v>
      </c>
      <c r="V139" s="280" t="str">
        <f t="shared" ref="V139" si="186">IF(OR(AND(P139="Muy Baja",T139="Leve"),AND(P139="Muy Baja",T139="Menor"),AND(P139="Baja",T139="Leve")),"Bajo",IF(OR(AND(P139="Muy baja",T139="Moderado"),AND(P139="Baja",T139="Menor"),AND(P139="Baja",T139="Moderado"),AND(P139="Media",T139="Leve"),AND(P139="Media",T139="Menor"),AND(P139="Media",T139="Moderado"),AND(P139="Alta",T139="Leve"),AND(P139="Alta",T139="Menor")),"Moderado",IF(OR(AND(P139="Muy Baja",T139="Mayor"),AND(P139="Baja",T139="Mayor"),AND(P139="Media",T139="Mayor"),AND(P139="Alta",T139="Moderado"),AND(P139="Alta",T139="Mayor"),AND(P139="Muy Alta",T139="Leve"),AND(P139="Muy Alta",T139="Menor"),AND(P139="Muy Alta",T139="Moderado"),AND(P139="Muy Alta",T139="Mayor")),"Alto",IF(OR(AND(P139="Muy Baja",T139="Catastrófico"),AND(P139="Baja",T139="Catastrófico"),AND(P139="Media",T139="Catastrófico"),AND(P139="Alta",T139="Catastrófico"),AND(P139="Muy Alta",T139="Catastrófico")),"Extremo",""))))</f>
        <v>Moderado</v>
      </c>
      <c r="W139" s="169">
        <v>1</v>
      </c>
      <c r="X139" s="225" t="s">
        <v>629</v>
      </c>
      <c r="Y139" s="165" t="str">
        <f t="shared" si="153"/>
        <v>Probabilidad</v>
      </c>
      <c r="Z139" s="109" t="s">
        <v>216</v>
      </c>
      <c r="AA139" s="109" t="s">
        <v>224</v>
      </c>
      <c r="AB139" s="166" t="str">
        <f t="shared" si="154"/>
        <v>40%</v>
      </c>
      <c r="AC139" s="109" t="s">
        <v>227</v>
      </c>
      <c r="AD139" s="109" t="s">
        <v>232</v>
      </c>
      <c r="AE139" s="109" t="s">
        <v>236</v>
      </c>
      <c r="AF139" s="208">
        <f t="shared" ref="AF139" si="187">IFERROR(IF(Y139="Probabilidad",(Q139-(+Q139*AB139)),IF(Y139="Impacto",Q139,"")),"")</f>
        <v>0.48</v>
      </c>
      <c r="AG139" s="167" t="str">
        <f t="shared" si="156"/>
        <v>Media</v>
      </c>
      <c r="AH139" s="166">
        <f t="shared" si="157"/>
        <v>0.48</v>
      </c>
      <c r="AI139" s="167" t="str">
        <f t="shared" si="158"/>
        <v>Leve</v>
      </c>
      <c r="AJ139" s="166">
        <f t="shared" ref="AJ139" si="188">IFERROR(IF(Y139="Impacto",(U139-(+U139*AB139)),IF(Y139="Probabilidad",U139,"")),"")</f>
        <v>0.2</v>
      </c>
      <c r="AK139" s="168" t="str">
        <f t="shared" si="160"/>
        <v>Moderado</v>
      </c>
      <c r="AL139" s="212" t="s">
        <v>263</v>
      </c>
      <c r="AM139" s="213"/>
      <c r="AN139" s="169"/>
      <c r="AO139" s="110"/>
      <c r="AP139" s="110"/>
      <c r="AQ139" s="211"/>
      <c r="AR139" s="169"/>
    </row>
    <row r="140" spans="1:44" s="141" customFormat="1" ht="103.5" customHeight="1" x14ac:dyDescent="0.25">
      <c r="A140" s="299"/>
      <c r="B140" s="297"/>
      <c r="C140" s="275"/>
      <c r="D140" s="312"/>
      <c r="E140" s="283"/>
      <c r="F140" s="306"/>
      <c r="G140" s="306"/>
      <c r="H140" s="307"/>
      <c r="I140" s="268"/>
      <c r="J140" s="268"/>
      <c r="K140" s="268"/>
      <c r="L140" s="268"/>
      <c r="M140" s="283"/>
      <c r="N140" s="275"/>
      <c r="O140" s="271"/>
      <c r="P140" s="272"/>
      <c r="Q140" s="281"/>
      <c r="R140" s="282"/>
      <c r="S140" s="281">
        <f ca="1">IF(NOT(ISERROR(MATCH(R140,_xlfn.ANCHORARRAY(H151),0))),Q153&amp;"Por favor no seleccionar los criterios de impacto",R140)</f>
        <v>0</v>
      </c>
      <c r="T140" s="272"/>
      <c r="U140" s="281"/>
      <c r="V140" s="280"/>
      <c r="W140" s="169">
        <v>2</v>
      </c>
      <c r="X140" s="225" t="s">
        <v>630</v>
      </c>
      <c r="Y140" s="165" t="str">
        <f t="shared" si="153"/>
        <v>Probabilidad</v>
      </c>
      <c r="Z140" s="109" t="s">
        <v>216</v>
      </c>
      <c r="AA140" s="109" t="s">
        <v>224</v>
      </c>
      <c r="AB140" s="166" t="str">
        <f t="shared" si="154"/>
        <v>40%</v>
      </c>
      <c r="AC140" s="109" t="s">
        <v>227</v>
      </c>
      <c r="AD140" s="109" t="s">
        <v>232</v>
      </c>
      <c r="AE140" s="109" t="s">
        <v>236</v>
      </c>
      <c r="AF140" s="208">
        <f t="shared" ref="AF140:AF144" si="189">IFERROR(IF(AND(Y139="Probabilidad",Y140="Probabilidad"),(AH139-(+AH139*AB140)),IF(Y140="Probabilidad",(Q139-(+Q139*AB140)),IF(Y140="Impacto",AH139,""))),"")</f>
        <v>0.28799999999999998</v>
      </c>
      <c r="AG140" s="167" t="str">
        <f t="shared" si="156"/>
        <v>Baja</v>
      </c>
      <c r="AH140" s="166">
        <f t="shared" si="157"/>
        <v>0.28799999999999998</v>
      </c>
      <c r="AI140" s="167" t="str">
        <f t="shared" si="158"/>
        <v>Leve</v>
      </c>
      <c r="AJ140" s="166">
        <f t="shared" ref="AJ140" si="190">IFERROR(IF(AND(Y139="Impacto",Y140="Impacto"),(AJ139-(+AJ139*AB140)),IF(Y140="Impacto",(U139-(+U139*AB140)),IF(Y140="Probabilidad",AJ139,""))),"")</f>
        <v>0.2</v>
      </c>
      <c r="AK140" s="168" t="str">
        <f t="shared" si="160"/>
        <v>Bajo</v>
      </c>
      <c r="AL140" s="212" t="s">
        <v>263</v>
      </c>
      <c r="AM140" s="213"/>
      <c r="AN140" s="169"/>
      <c r="AO140" s="110"/>
      <c r="AP140" s="110"/>
      <c r="AQ140" s="211"/>
      <c r="AR140" s="169"/>
    </row>
    <row r="141" spans="1:44" s="141" customFormat="1" ht="69" hidden="1" customHeight="1" x14ac:dyDescent="0.25">
      <c r="A141" s="299"/>
      <c r="B141" s="297"/>
      <c r="C141" s="275"/>
      <c r="D141" s="312"/>
      <c r="E141" s="283"/>
      <c r="F141" s="306"/>
      <c r="G141" s="306"/>
      <c r="H141" s="307"/>
      <c r="I141" s="268"/>
      <c r="J141" s="268"/>
      <c r="K141" s="268"/>
      <c r="L141" s="268"/>
      <c r="M141" s="283"/>
      <c r="N141" s="275"/>
      <c r="O141" s="271"/>
      <c r="P141" s="272"/>
      <c r="Q141" s="281"/>
      <c r="R141" s="282"/>
      <c r="S141" s="281">
        <f ca="1">IF(NOT(ISERROR(MATCH(R141,_xlfn.ANCHORARRAY(H152),0))),Q154&amp;"Por favor no seleccionar los criterios de impacto",R141)</f>
        <v>0</v>
      </c>
      <c r="T141" s="272"/>
      <c r="U141" s="281"/>
      <c r="V141" s="280"/>
      <c r="W141" s="169">
        <v>3</v>
      </c>
      <c r="X141" s="108"/>
      <c r="Y141" s="165" t="str">
        <f t="shared" si="153"/>
        <v/>
      </c>
      <c r="Z141" s="109"/>
      <c r="AA141" s="109"/>
      <c r="AB141" s="166" t="str">
        <f t="shared" si="154"/>
        <v/>
      </c>
      <c r="AC141" s="109"/>
      <c r="AD141" s="109"/>
      <c r="AE141" s="109"/>
      <c r="AF141" s="208" t="str">
        <f t="shared" si="189"/>
        <v/>
      </c>
      <c r="AG141" s="167" t="str">
        <f t="shared" si="156"/>
        <v/>
      </c>
      <c r="AH141" s="166" t="str">
        <f t="shared" si="157"/>
        <v/>
      </c>
      <c r="AI141" s="167" t="str">
        <f t="shared" si="158"/>
        <v/>
      </c>
      <c r="AJ141" s="166" t="str">
        <f t="shared" ref="AJ141:AJ144" si="191">IFERROR(IF(AND(Y140="Impacto",Y141="Impacto"),(AJ140-(+AJ140*AB141)),IF(AND(Y140="Probabilidad",Y141="Impacto"),(AJ139-(+AJ139*AB141)),IF(Y141="Probabilidad",AJ140,""))),"")</f>
        <v/>
      </c>
      <c r="AK141" s="168" t="str">
        <f t="shared" si="160"/>
        <v/>
      </c>
      <c r="AL141" s="212"/>
      <c r="AM141" s="213"/>
      <c r="AN141" s="169"/>
      <c r="AO141" s="110"/>
      <c r="AP141" s="110"/>
      <c r="AQ141" s="211"/>
      <c r="AR141" s="169"/>
    </row>
    <row r="142" spans="1:44" s="141" customFormat="1" ht="69" hidden="1" customHeight="1" x14ac:dyDescent="0.25">
      <c r="A142" s="299"/>
      <c r="B142" s="297"/>
      <c r="C142" s="275"/>
      <c r="D142" s="312"/>
      <c r="E142" s="283"/>
      <c r="F142" s="306"/>
      <c r="G142" s="306"/>
      <c r="H142" s="307"/>
      <c r="I142" s="268"/>
      <c r="J142" s="268"/>
      <c r="K142" s="268"/>
      <c r="L142" s="268"/>
      <c r="M142" s="283"/>
      <c r="N142" s="275"/>
      <c r="O142" s="271"/>
      <c r="P142" s="272"/>
      <c r="Q142" s="281"/>
      <c r="R142" s="282"/>
      <c r="S142" s="281">
        <f ca="1">IF(NOT(ISERROR(MATCH(R142,_xlfn.ANCHORARRAY(H153),0))),Q155&amp;"Por favor no seleccionar los criterios de impacto",R142)</f>
        <v>0</v>
      </c>
      <c r="T142" s="272"/>
      <c r="U142" s="281"/>
      <c r="V142" s="280"/>
      <c r="W142" s="169">
        <v>4</v>
      </c>
      <c r="X142" s="108"/>
      <c r="Y142" s="165" t="str">
        <f t="shared" si="153"/>
        <v/>
      </c>
      <c r="Z142" s="109"/>
      <c r="AA142" s="109"/>
      <c r="AB142" s="166" t="str">
        <f t="shared" si="154"/>
        <v/>
      </c>
      <c r="AC142" s="109"/>
      <c r="AD142" s="109"/>
      <c r="AE142" s="109"/>
      <c r="AF142" s="208" t="str">
        <f t="shared" si="189"/>
        <v/>
      </c>
      <c r="AG142" s="167" t="str">
        <f t="shared" si="156"/>
        <v/>
      </c>
      <c r="AH142" s="166" t="str">
        <f t="shared" si="157"/>
        <v/>
      </c>
      <c r="AI142" s="167" t="str">
        <f t="shared" si="158"/>
        <v/>
      </c>
      <c r="AJ142" s="166" t="str">
        <f t="shared" si="191"/>
        <v/>
      </c>
      <c r="AK142" s="168" t="str">
        <f t="shared" si="160"/>
        <v/>
      </c>
      <c r="AL142" s="212"/>
      <c r="AM142" s="213"/>
      <c r="AN142" s="169"/>
      <c r="AO142" s="110"/>
      <c r="AP142" s="110"/>
      <c r="AQ142" s="211"/>
      <c r="AR142" s="169"/>
    </row>
    <row r="143" spans="1:44" s="141" customFormat="1" ht="69" hidden="1" customHeight="1" x14ac:dyDescent="0.25">
      <c r="A143" s="299"/>
      <c r="B143" s="297"/>
      <c r="C143" s="275"/>
      <c r="D143" s="312"/>
      <c r="E143" s="283"/>
      <c r="F143" s="306"/>
      <c r="G143" s="306"/>
      <c r="H143" s="307"/>
      <c r="I143" s="268"/>
      <c r="J143" s="268"/>
      <c r="K143" s="268"/>
      <c r="L143" s="268"/>
      <c r="M143" s="283"/>
      <c r="N143" s="275"/>
      <c r="O143" s="271"/>
      <c r="P143" s="272"/>
      <c r="Q143" s="281"/>
      <c r="R143" s="282"/>
      <c r="S143" s="281">
        <f ca="1">IF(NOT(ISERROR(MATCH(R143,_xlfn.ANCHORARRAY(H154),0))),Q156&amp;"Por favor no seleccionar los criterios de impacto",R143)</f>
        <v>0</v>
      </c>
      <c r="T143" s="272"/>
      <c r="U143" s="281"/>
      <c r="V143" s="280"/>
      <c r="W143" s="169">
        <v>5</v>
      </c>
      <c r="X143" s="108"/>
      <c r="Y143" s="165" t="str">
        <f t="shared" si="153"/>
        <v/>
      </c>
      <c r="Z143" s="109"/>
      <c r="AA143" s="109"/>
      <c r="AB143" s="166" t="str">
        <f t="shared" si="154"/>
        <v/>
      </c>
      <c r="AC143" s="109"/>
      <c r="AD143" s="109"/>
      <c r="AE143" s="109"/>
      <c r="AF143" s="208" t="str">
        <f t="shared" si="189"/>
        <v/>
      </c>
      <c r="AG143" s="167" t="str">
        <f t="shared" si="156"/>
        <v/>
      </c>
      <c r="AH143" s="166" t="str">
        <f t="shared" si="157"/>
        <v/>
      </c>
      <c r="AI143" s="167" t="str">
        <f t="shared" si="158"/>
        <v/>
      </c>
      <c r="AJ143" s="166" t="str">
        <f t="shared" si="191"/>
        <v/>
      </c>
      <c r="AK143" s="168" t="str">
        <f t="shared" si="160"/>
        <v/>
      </c>
      <c r="AL143" s="212"/>
      <c r="AM143" s="213"/>
      <c r="AN143" s="169"/>
      <c r="AO143" s="110"/>
      <c r="AP143" s="110"/>
      <c r="AQ143" s="211"/>
      <c r="AR143" s="169"/>
    </row>
    <row r="144" spans="1:44" s="141" customFormat="1" ht="69" hidden="1" customHeight="1" x14ac:dyDescent="0.25">
      <c r="A144" s="299"/>
      <c r="B144" s="298"/>
      <c r="C144" s="276"/>
      <c r="D144" s="313"/>
      <c r="E144" s="283"/>
      <c r="F144" s="306"/>
      <c r="G144" s="306"/>
      <c r="H144" s="307"/>
      <c r="I144" s="269"/>
      <c r="J144" s="269"/>
      <c r="K144" s="269"/>
      <c r="L144" s="269"/>
      <c r="M144" s="283"/>
      <c r="N144" s="276"/>
      <c r="O144" s="271"/>
      <c r="P144" s="272"/>
      <c r="Q144" s="281"/>
      <c r="R144" s="282"/>
      <c r="S144" s="281">
        <f ca="1">IF(NOT(ISERROR(MATCH(R144,_xlfn.ANCHORARRAY(H155),0))),Q157&amp;"Por favor no seleccionar los criterios de impacto",R144)</f>
        <v>0</v>
      </c>
      <c r="T144" s="272"/>
      <c r="U144" s="281"/>
      <c r="V144" s="280"/>
      <c r="W144" s="169">
        <v>6</v>
      </c>
      <c r="X144" s="108"/>
      <c r="Y144" s="165" t="str">
        <f t="shared" si="153"/>
        <v/>
      </c>
      <c r="Z144" s="109"/>
      <c r="AA144" s="109"/>
      <c r="AB144" s="166" t="str">
        <f t="shared" si="154"/>
        <v/>
      </c>
      <c r="AC144" s="109"/>
      <c r="AD144" s="109"/>
      <c r="AE144" s="109"/>
      <c r="AF144" s="208" t="str">
        <f t="shared" si="189"/>
        <v/>
      </c>
      <c r="AG144" s="167" t="str">
        <f t="shared" si="156"/>
        <v/>
      </c>
      <c r="AH144" s="166" t="str">
        <f t="shared" si="157"/>
        <v/>
      </c>
      <c r="AI144" s="167" t="str">
        <f t="shared" si="158"/>
        <v/>
      </c>
      <c r="AJ144" s="166" t="str">
        <f t="shared" si="191"/>
        <v/>
      </c>
      <c r="AK144" s="168" t="str">
        <f t="shared" si="160"/>
        <v/>
      </c>
      <c r="AL144" s="212"/>
      <c r="AM144" s="213"/>
      <c r="AN144" s="169"/>
      <c r="AO144" s="110"/>
      <c r="AP144" s="110"/>
      <c r="AQ144" s="211"/>
      <c r="AR144" s="169"/>
    </row>
    <row r="145" spans="1:44" s="141" customFormat="1" ht="118.5" customHeight="1" x14ac:dyDescent="0.25">
      <c r="A145" s="299">
        <v>23</v>
      </c>
      <c r="B145" s="296" t="s">
        <v>638</v>
      </c>
      <c r="C145" s="274" t="s">
        <v>277</v>
      </c>
      <c r="D145" s="277" t="s">
        <v>634</v>
      </c>
      <c r="E145" s="283" t="s">
        <v>246</v>
      </c>
      <c r="F145" s="306" t="s">
        <v>639</v>
      </c>
      <c r="G145" s="306" t="s">
        <v>648</v>
      </c>
      <c r="H145" s="307" t="s">
        <v>640</v>
      </c>
      <c r="I145" s="267"/>
      <c r="J145" s="267"/>
      <c r="K145" s="267"/>
      <c r="L145" s="267"/>
      <c r="M145" s="283" t="s">
        <v>247</v>
      </c>
      <c r="N145" s="274"/>
      <c r="O145" s="271">
        <v>5000</v>
      </c>
      <c r="P145" s="272" t="str">
        <f t="shared" si="149"/>
        <v>Alta</v>
      </c>
      <c r="Q145" s="281">
        <f t="shared" si="150"/>
        <v>0.8</v>
      </c>
      <c r="R145" s="282" t="s">
        <v>198</v>
      </c>
      <c r="S145" s="281" t="str">
        <f>IF(NOT(ISERROR(MATCH(R145,'Tabla Impacto'!$B$221:$B$223,0))),'Tabla Impacto'!$F$223&amp;"Por favor no seleccionar los criterios de impacto(Afectación Económica o presupuestal y Pérdida Reputacional)",R145)</f>
        <v>El riesgo afecta la imagen de la entidad con algunos usuarios de relevancia frente al logro de los objetivos</v>
      </c>
      <c r="T145" s="272" t="str">
        <f>+IF(OR(S145='[1]Tabla Impacto'!$C$11,S145='[1]Tabla Impacto'!$D$11),"Leve",IF(OR(S145='[1]Tabla Impacto'!$C$12,S145='[1]Tabla Impacto'!$D$12),"Menor",IF(OR(S145='[1]Tabla Impacto'!$C$13,S145='[1]Tabla Impacto'!$D$13),"Moderado",IF(OR(S145='[1]Tabla Impacto'!$C$14,S145='[1]Tabla Impacto'!$D$14),"Mayor",IF(OR(S145='[1]Tabla Impacto'!$C$15,S145='[1]Tabla Impacto'!$D$15),"Catastrófico","")))))</f>
        <v>Moderado</v>
      </c>
      <c r="U145" s="281">
        <f t="shared" ref="U145" si="192">IF(T145="","",IF(T145="Leve",0.2,IF(T145="Menor",0.4,IF(T145="Moderado",0.6,IF(T145="Mayor",0.8,IF(T145="Catastrófico",1,))))))</f>
        <v>0.6</v>
      </c>
      <c r="V145" s="280" t="str">
        <f t="shared" ref="V145" si="193">IF(OR(AND(P145="Muy Baja",T145="Leve"),AND(P145="Muy Baja",T145="Menor"),AND(P145="Baja",T145="Leve")),"Bajo",IF(OR(AND(P145="Muy baja",T145="Moderado"),AND(P145="Baja",T145="Menor"),AND(P145="Baja",T145="Moderado"),AND(P145="Media",T145="Leve"),AND(P145="Media",T145="Menor"),AND(P145="Media",T145="Moderado"),AND(P145="Alta",T145="Leve"),AND(P145="Alta",T145="Menor")),"Moderado",IF(OR(AND(P145="Muy Baja",T145="Mayor"),AND(P145="Baja",T145="Mayor"),AND(P145="Media",T145="Mayor"),AND(P145="Alta",T145="Moderado"),AND(P145="Alta",T145="Mayor"),AND(P145="Muy Alta",T145="Leve"),AND(P145="Muy Alta",T145="Menor"),AND(P145="Muy Alta",T145="Moderado"),AND(P145="Muy Alta",T145="Mayor")),"Alto",IF(OR(AND(P145="Muy Baja",T145="Catastrófico"),AND(P145="Baja",T145="Catastrófico"),AND(P145="Media",T145="Catastrófico"),AND(P145="Alta",T145="Catastrófico"),AND(P145="Muy Alta",T145="Catastrófico")),"Extremo",""))))</f>
        <v>Alto</v>
      </c>
      <c r="W145" s="169">
        <v>1</v>
      </c>
      <c r="X145" s="225" t="s">
        <v>641</v>
      </c>
      <c r="Y145" s="165" t="str">
        <f t="shared" si="153"/>
        <v>Probabilidad</v>
      </c>
      <c r="Z145" s="109" t="s">
        <v>216</v>
      </c>
      <c r="AA145" s="109" t="s">
        <v>224</v>
      </c>
      <c r="AB145" s="166" t="str">
        <f t="shared" si="154"/>
        <v>40%</v>
      </c>
      <c r="AC145" s="109" t="s">
        <v>227</v>
      </c>
      <c r="AD145" s="109" t="s">
        <v>232</v>
      </c>
      <c r="AE145" s="109" t="s">
        <v>236</v>
      </c>
      <c r="AF145" s="208">
        <f t="shared" ref="AF145" si="194">IFERROR(IF(Y145="Probabilidad",(Q145-(+Q145*AB145)),IF(Y145="Impacto",Q145,"")),"")</f>
        <v>0.48</v>
      </c>
      <c r="AG145" s="167" t="str">
        <f t="shared" si="156"/>
        <v>Media</v>
      </c>
      <c r="AH145" s="166">
        <f t="shared" si="157"/>
        <v>0.48</v>
      </c>
      <c r="AI145" s="167" t="str">
        <f t="shared" si="158"/>
        <v>Moderado</v>
      </c>
      <c r="AJ145" s="166">
        <f t="shared" ref="AJ145" si="195">IFERROR(IF(Y145="Impacto",(U145-(+U145*AB145)),IF(Y145="Probabilidad",U145,"")),"")</f>
        <v>0.6</v>
      </c>
      <c r="AK145" s="168" t="str">
        <f t="shared" si="160"/>
        <v>Moderado</v>
      </c>
      <c r="AL145" s="212" t="s">
        <v>263</v>
      </c>
      <c r="AM145" s="213"/>
      <c r="AN145" s="169"/>
      <c r="AO145" s="110"/>
      <c r="AP145" s="110"/>
      <c r="AQ145" s="211"/>
      <c r="AR145" s="169"/>
    </row>
    <row r="146" spans="1:44" s="141" customFormat="1" ht="118.5" customHeight="1" x14ac:dyDescent="0.25">
      <c r="A146" s="299"/>
      <c r="B146" s="297"/>
      <c r="C146" s="275"/>
      <c r="D146" s="278"/>
      <c r="E146" s="283"/>
      <c r="F146" s="306"/>
      <c r="G146" s="306"/>
      <c r="H146" s="307"/>
      <c r="I146" s="268"/>
      <c r="J146" s="268"/>
      <c r="K146" s="268"/>
      <c r="L146" s="268"/>
      <c r="M146" s="283"/>
      <c r="N146" s="275"/>
      <c r="O146" s="271"/>
      <c r="P146" s="272"/>
      <c r="Q146" s="281"/>
      <c r="R146" s="282"/>
      <c r="S146" s="281">
        <f ca="1">IF(NOT(ISERROR(MATCH(R146,_xlfn.ANCHORARRAY(H157),0))),Q159&amp;"Por favor no seleccionar los criterios de impacto",R146)</f>
        <v>0</v>
      </c>
      <c r="T146" s="272"/>
      <c r="U146" s="281"/>
      <c r="V146" s="280"/>
      <c r="W146" s="169">
        <v>2</v>
      </c>
      <c r="X146" s="225" t="s">
        <v>642</v>
      </c>
      <c r="Y146" s="165" t="str">
        <f t="shared" si="153"/>
        <v>Probabilidad</v>
      </c>
      <c r="Z146" s="109" t="s">
        <v>216</v>
      </c>
      <c r="AA146" s="109" t="s">
        <v>224</v>
      </c>
      <c r="AB146" s="166" t="str">
        <f t="shared" si="154"/>
        <v>40%</v>
      </c>
      <c r="AC146" s="109" t="s">
        <v>227</v>
      </c>
      <c r="AD146" s="109" t="s">
        <v>232</v>
      </c>
      <c r="AE146" s="109" t="s">
        <v>236</v>
      </c>
      <c r="AF146" s="208">
        <f t="shared" ref="AF146:AF150" si="196">IFERROR(IF(AND(Y145="Probabilidad",Y146="Probabilidad"),(AH145-(+AH145*AB146)),IF(Y146="Probabilidad",(Q145-(+Q145*AB146)),IF(Y146="Impacto",AH145,""))),"")</f>
        <v>0.28799999999999998</v>
      </c>
      <c r="AG146" s="167" t="str">
        <f t="shared" si="156"/>
        <v>Baja</v>
      </c>
      <c r="AH146" s="166">
        <f t="shared" si="157"/>
        <v>0.28799999999999998</v>
      </c>
      <c r="AI146" s="167" t="str">
        <f t="shared" si="158"/>
        <v>Moderado</v>
      </c>
      <c r="AJ146" s="166">
        <f t="shared" ref="AJ146" si="197">IFERROR(IF(AND(Y145="Impacto",Y146="Impacto"),(AJ145-(+AJ145*AB146)),IF(Y146="Impacto",(U145-(+U145*AB146)),IF(Y146="Probabilidad",AJ145,""))),"")</f>
        <v>0.6</v>
      </c>
      <c r="AK146" s="168" t="str">
        <f t="shared" si="160"/>
        <v>Moderado</v>
      </c>
      <c r="AL146" s="212" t="s">
        <v>263</v>
      </c>
      <c r="AM146" s="213"/>
      <c r="AN146" s="169"/>
      <c r="AO146" s="110"/>
      <c r="AP146" s="110"/>
      <c r="AQ146" s="211"/>
      <c r="AR146" s="169"/>
    </row>
    <row r="147" spans="1:44" s="141" customFormat="1" ht="69" hidden="1" customHeight="1" x14ac:dyDescent="0.25">
      <c r="A147" s="299"/>
      <c r="B147" s="297"/>
      <c r="C147" s="275"/>
      <c r="D147" s="278"/>
      <c r="E147" s="283"/>
      <c r="F147" s="306"/>
      <c r="G147" s="306"/>
      <c r="H147" s="307"/>
      <c r="I147" s="268"/>
      <c r="J147" s="268"/>
      <c r="K147" s="268"/>
      <c r="L147" s="268"/>
      <c r="M147" s="283"/>
      <c r="N147" s="275"/>
      <c r="O147" s="271"/>
      <c r="P147" s="272"/>
      <c r="Q147" s="281"/>
      <c r="R147" s="282"/>
      <c r="S147" s="281">
        <f ca="1">IF(NOT(ISERROR(MATCH(R147,_xlfn.ANCHORARRAY(H158),0))),Q160&amp;"Por favor no seleccionar los criterios de impacto",R147)</f>
        <v>0</v>
      </c>
      <c r="T147" s="272"/>
      <c r="U147" s="281"/>
      <c r="V147" s="280"/>
      <c r="W147" s="169">
        <v>3</v>
      </c>
      <c r="X147" s="108"/>
      <c r="Y147" s="165" t="str">
        <f t="shared" si="153"/>
        <v/>
      </c>
      <c r="Z147" s="109"/>
      <c r="AA147" s="109"/>
      <c r="AB147" s="166" t="str">
        <f t="shared" si="154"/>
        <v/>
      </c>
      <c r="AC147" s="109"/>
      <c r="AD147" s="109"/>
      <c r="AE147" s="109"/>
      <c r="AF147" s="208" t="str">
        <f t="shared" si="196"/>
        <v/>
      </c>
      <c r="AG147" s="167" t="str">
        <f t="shared" si="156"/>
        <v/>
      </c>
      <c r="AH147" s="166" t="str">
        <f t="shared" si="157"/>
        <v/>
      </c>
      <c r="AI147" s="167" t="str">
        <f t="shared" si="158"/>
        <v/>
      </c>
      <c r="AJ147" s="166" t="str">
        <f t="shared" ref="AJ147:AJ150" si="198">IFERROR(IF(AND(Y146="Impacto",Y147="Impacto"),(AJ146-(+AJ146*AB147)),IF(AND(Y146="Probabilidad",Y147="Impacto"),(AJ145-(+AJ145*AB147)),IF(Y147="Probabilidad",AJ146,""))),"")</f>
        <v/>
      </c>
      <c r="AK147" s="168" t="str">
        <f t="shared" si="160"/>
        <v/>
      </c>
      <c r="AL147" s="212"/>
      <c r="AM147" s="213"/>
      <c r="AN147" s="169"/>
      <c r="AO147" s="110"/>
      <c r="AP147" s="110"/>
      <c r="AQ147" s="211"/>
      <c r="AR147" s="169"/>
    </row>
    <row r="148" spans="1:44" s="141" customFormat="1" ht="69" hidden="1" customHeight="1" x14ac:dyDescent="0.25">
      <c r="A148" s="299"/>
      <c r="B148" s="297"/>
      <c r="C148" s="275"/>
      <c r="D148" s="278"/>
      <c r="E148" s="283"/>
      <c r="F148" s="306"/>
      <c r="G148" s="306"/>
      <c r="H148" s="307"/>
      <c r="I148" s="268"/>
      <c r="J148" s="268"/>
      <c r="K148" s="268"/>
      <c r="L148" s="268"/>
      <c r="M148" s="283"/>
      <c r="N148" s="275"/>
      <c r="O148" s="271"/>
      <c r="P148" s="272"/>
      <c r="Q148" s="281"/>
      <c r="R148" s="282"/>
      <c r="S148" s="281">
        <f ca="1">IF(NOT(ISERROR(MATCH(R148,_xlfn.ANCHORARRAY(H159),0))),Q161&amp;"Por favor no seleccionar los criterios de impacto",R148)</f>
        <v>0</v>
      </c>
      <c r="T148" s="272"/>
      <c r="U148" s="281"/>
      <c r="V148" s="280"/>
      <c r="W148" s="169">
        <v>4</v>
      </c>
      <c r="X148" s="108"/>
      <c r="Y148" s="165" t="str">
        <f t="shared" si="153"/>
        <v/>
      </c>
      <c r="Z148" s="109"/>
      <c r="AA148" s="109"/>
      <c r="AB148" s="166" t="str">
        <f t="shared" si="154"/>
        <v/>
      </c>
      <c r="AC148" s="109"/>
      <c r="AD148" s="109"/>
      <c r="AE148" s="109"/>
      <c r="AF148" s="208" t="str">
        <f t="shared" si="196"/>
        <v/>
      </c>
      <c r="AG148" s="167" t="str">
        <f t="shared" si="156"/>
        <v/>
      </c>
      <c r="AH148" s="166" t="str">
        <f t="shared" si="157"/>
        <v/>
      </c>
      <c r="AI148" s="167" t="str">
        <f t="shared" si="158"/>
        <v/>
      </c>
      <c r="AJ148" s="166" t="str">
        <f t="shared" si="198"/>
        <v/>
      </c>
      <c r="AK148" s="168" t="str">
        <f t="shared" si="160"/>
        <v/>
      </c>
      <c r="AL148" s="212"/>
      <c r="AM148" s="213"/>
      <c r="AN148" s="169"/>
      <c r="AO148" s="110"/>
      <c r="AP148" s="110"/>
      <c r="AQ148" s="211"/>
      <c r="AR148" s="169"/>
    </row>
    <row r="149" spans="1:44" s="141" customFormat="1" ht="69" hidden="1" customHeight="1" x14ac:dyDescent="0.25">
      <c r="A149" s="299"/>
      <c r="B149" s="297"/>
      <c r="C149" s="275"/>
      <c r="D149" s="278"/>
      <c r="E149" s="283"/>
      <c r="F149" s="306"/>
      <c r="G149" s="306"/>
      <c r="H149" s="307"/>
      <c r="I149" s="268"/>
      <c r="J149" s="268"/>
      <c r="K149" s="268"/>
      <c r="L149" s="268"/>
      <c r="M149" s="283"/>
      <c r="N149" s="275"/>
      <c r="O149" s="271"/>
      <c r="P149" s="272"/>
      <c r="Q149" s="281"/>
      <c r="R149" s="282"/>
      <c r="S149" s="281">
        <f ca="1">IF(NOT(ISERROR(MATCH(R149,_xlfn.ANCHORARRAY(H160),0))),Q162&amp;"Por favor no seleccionar los criterios de impacto",R149)</f>
        <v>0</v>
      </c>
      <c r="T149" s="272"/>
      <c r="U149" s="281"/>
      <c r="V149" s="280"/>
      <c r="W149" s="169">
        <v>5</v>
      </c>
      <c r="X149" s="108"/>
      <c r="Y149" s="165" t="str">
        <f t="shared" si="153"/>
        <v/>
      </c>
      <c r="Z149" s="109"/>
      <c r="AA149" s="109"/>
      <c r="AB149" s="166" t="str">
        <f t="shared" si="154"/>
        <v/>
      </c>
      <c r="AC149" s="109"/>
      <c r="AD149" s="109"/>
      <c r="AE149" s="109"/>
      <c r="AF149" s="208" t="str">
        <f t="shared" si="196"/>
        <v/>
      </c>
      <c r="AG149" s="167" t="str">
        <f t="shared" si="156"/>
        <v/>
      </c>
      <c r="AH149" s="166" t="str">
        <f t="shared" si="157"/>
        <v/>
      </c>
      <c r="AI149" s="167" t="str">
        <f t="shared" si="158"/>
        <v/>
      </c>
      <c r="AJ149" s="166" t="str">
        <f t="shared" si="198"/>
        <v/>
      </c>
      <c r="AK149" s="168" t="str">
        <f t="shared" si="160"/>
        <v/>
      </c>
      <c r="AL149" s="212"/>
      <c r="AM149" s="213"/>
      <c r="AN149" s="169"/>
      <c r="AO149" s="110"/>
      <c r="AP149" s="110"/>
      <c r="AQ149" s="211"/>
      <c r="AR149" s="169"/>
    </row>
    <row r="150" spans="1:44" s="141" customFormat="1" ht="69" hidden="1" customHeight="1" x14ac:dyDescent="0.25">
      <c r="A150" s="299"/>
      <c r="B150" s="298"/>
      <c r="C150" s="276"/>
      <c r="D150" s="279"/>
      <c r="E150" s="283"/>
      <c r="F150" s="306"/>
      <c r="G150" s="306"/>
      <c r="H150" s="307"/>
      <c r="I150" s="269"/>
      <c r="J150" s="269"/>
      <c r="K150" s="269"/>
      <c r="L150" s="269"/>
      <c r="M150" s="283"/>
      <c r="N150" s="276"/>
      <c r="O150" s="271"/>
      <c r="P150" s="272"/>
      <c r="Q150" s="281"/>
      <c r="R150" s="282"/>
      <c r="S150" s="281">
        <f ca="1">IF(NOT(ISERROR(MATCH(R150,_xlfn.ANCHORARRAY(H161),0))),Q163&amp;"Por favor no seleccionar los criterios de impacto",R150)</f>
        <v>0</v>
      </c>
      <c r="T150" s="272"/>
      <c r="U150" s="281"/>
      <c r="V150" s="280"/>
      <c r="W150" s="169">
        <v>6</v>
      </c>
      <c r="X150" s="108"/>
      <c r="Y150" s="165" t="str">
        <f t="shared" si="153"/>
        <v/>
      </c>
      <c r="Z150" s="109"/>
      <c r="AA150" s="109"/>
      <c r="AB150" s="166" t="str">
        <f t="shared" si="154"/>
        <v/>
      </c>
      <c r="AC150" s="109"/>
      <c r="AD150" s="109"/>
      <c r="AE150" s="109"/>
      <c r="AF150" s="208" t="str">
        <f t="shared" si="196"/>
        <v/>
      </c>
      <c r="AG150" s="167" t="str">
        <f t="shared" si="156"/>
        <v/>
      </c>
      <c r="AH150" s="166" t="str">
        <f t="shared" si="157"/>
        <v/>
      </c>
      <c r="AI150" s="167" t="str">
        <f t="shared" si="158"/>
        <v/>
      </c>
      <c r="AJ150" s="166" t="str">
        <f t="shared" si="198"/>
        <v/>
      </c>
      <c r="AK150" s="168" t="str">
        <f t="shared" si="160"/>
        <v/>
      </c>
      <c r="AL150" s="212"/>
      <c r="AM150" s="213"/>
      <c r="AN150" s="169"/>
      <c r="AO150" s="110"/>
      <c r="AP150" s="110"/>
      <c r="AQ150" s="211"/>
      <c r="AR150" s="169"/>
    </row>
    <row r="151" spans="1:44" s="141" customFormat="1" ht="76.5" customHeight="1" x14ac:dyDescent="0.25">
      <c r="A151" s="299">
        <v>24</v>
      </c>
      <c r="B151" s="296" t="s">
        <v>643</v>
      </c>
      <c r="C151" s="274" t="s">
        <v>277</v>
      </c>
      <c r="D151" s="277" t="s">
        <v>644</v>
      </c>
      <c r="E151" s="283" t="s">
        <v>248</v>
      </c>
      <c r="F151" s="306" t="s">
        <v>645</v>
      </c>
      <c r="G151" s="306" t="s">
        <v>646</v>
      </c>
      <c r="H151" s="307" t="s">
        <v>647</v>
      </c>
      <c r="I151" s="267"/>
      <c r="J151" s="267"/>
      <c r="K151" s="267"/>
      <c r="L151" s="267"/>
      <c r="M151" s="283" t="s">
        <v>247</v>
      </c>
      <c r="N151" s="274"/>
      <c r="O151" s="271">
        <v>365</v>
      </c>
      <c r="P151" s="272" t="str">
        <f t="shared" si="149"/>
        <v>Media</v>
      </c>
      <c r="Q151" s="281">
        <f t="shared" si="150"/>
        <v>0.6</v>
      </c>
      <c r="R151" s="282" t="s">
        <v>198</v>
      </c>
      <c r="S151" s="281" t="str">
        <f>IF(NOT(ISERROR(MATCH(R151,'Tabla Impacto'!$B$221:$B$223,0))),'Tabla Impacto'!$F$223&amp;"Por favor no seleccionar los criterios de impacto(Afectación Económica o presupuestal y Pérdida Reputacional)",R151)</f>
        <v>El riesgo afecta la imagen de la entidad con algunos usuarios de relevancia frente al logro de los objetivos</v>
      </c>
      <c r="T151" s="272" t="str">
        <f>+IF(OR(S151='[1]Tabla Impacto'!$C$11,S151='[1]Tabla Impacto'!$D$11),"Leve",IF(OR(S151='[1]Tabla Impacto'!$C$12,S151='[1]Tabla Impacto'!$D$12),"Menor",IF(OR(S151='[1]Tabla Impacto'!$C$13,S151='[1]Tabla Impacto'!$D$13),"Moderado",IF(OR(S151='[1]Tabla Impacto'!$C$14,S151='[1]Tabla Impacto'!$D$14),"Mayor",IF(OR(S151='[1]Tabla Impacto'!$C$15,S151='[1]Tabla Impacto'!$D$15),"Catastrófico","")))))</f>
        <v>Moderado</v>
      </c>
      <c r="U151" s="281">
        <f t="shared" ref="U151" si="199">IF(T151="","",IF(T151="Leve",0.2,IF(T151="Menor",0.4,IF(T151="Moderado",0.6,IF(T151="Mayor",0.8,IF(T151="Catastrófico",1,))))))</f>
        <v>0.6</v>
      </c>
      <c r="V151" s="280" t="str">
        <f t="shared" ref="V151" si="200">IF(OR(AND(P151="Muy Baja",T151="Leve"),AND(P151="Muy Baja",T151="Menor"),AND(P151="Baja",T151="Leve")),"Bajo",IF(OR(AND(P151="Muy baja",T151="Moderado"),AND(P151="Baja",T151="Menor"),AND(P151="Baja",T151="Moderado"),AND(P151="Media",T151="Leve"),AND(P151="Media",T151="Menor"),AND(P151="Media",T151="Moderado"),AND(P151="Alta",T151="Leve"),AND(P151="Alta",T151="Menor")),"Moderado",IF(OR(AND(P151="Muy Baja",T151="Mayor"),AND(P151="Baja",T151="Mayor"),AND(P151="Media",T151="Mayor"),AND(P151="Alta",T151="Moderado"),AND(P151="Alta",T151="Mayor"),AND(P151="Muy Alta",T151="Leve"),AND(P151="Muy Alta",T151="Menor"),AND(P151="Muy Alta",T151="Moderado"),AND(P151="Muy Alta",T151="Mayor")),"Alto",IF(OR(AND(P151="Muy Baja",T151="Catastrófico"),AND(P151="Baja",T151="Catastrófico"),AND(P151="Media",T151="Catastrófico"),AND(P151="Alta",T151="Catastrófico"),AND(P151="Muy Alta",T151="Catastrófico")),"Extremo",""))))</f>
        <v>Moderado</v>
      </c>
      <c r="W151" s="169">
        <v>1</v>
      </c>
      <c r="X151" s="225" t="s">
        <v>649</v>
      </c>
      <c r="Y151" s="165" t="str">
        <f t="shared" si="153"/>
        <v>Probabilidad</v>
      </c>
      <c r="Z151" s="109" t="s">
        <v>218</v>
      </c>
      <c r="AA151" s="109" t="s">
        <v>224</v>
      </c>
      <c r="AB151" s="166" t="str">
        <f t="shared" si="154"/>
        <v>30%</v>
      </c>
      <c r="AC151" s="109" t="s">
        <v>227</v>
      </c>
      <c r="AD151" s="109" t="s">
        <v>232</v>
      </c>
      <c r="AE151" s="109" t="s">
        <v>236</v>
      </c>
      <c r="AF151" s="208">
        <f t="shared" ref="AF151" si="201">IFERROR(IF(Y151="Probabilidad",(Q151-(+Q151*AB151)),IF(Y151="Impacto",Q151,"")),"")</f>
        <v>0.42</v>
      </c>
      <c r="AG151" s="167" t="str">
        <f t="shared" si="156"/>
        <v>Media</v>
      </c>
      <c r="AH151" s="166">
        <f t="shared" si="157"/>
        <v>0.42</v>
      </c>
      <c r="AI151" s="167" t="str">
        <f t="shared" si="158"/>
        <v>Moderado</v>
      </c>
      <c r="AJ151" s="166">
        <f t="shared" ref="AJ151" si="202">IFERROR(IF(Y151="Impacto",(U151-(+U151*AB151)),IF(Y151="Probabilidad",U151,"")),"")</f>
        <v>0.6</v>
      </c>
      <c r="AK151" s="168" t="str">
        <f t="shared" si="160"/>
        <v>Moderado</v>
      </c>
      <c r="AL151" s="212" t="s">
        <v>263</v>
      </c>
      <c r="AM151" s="213"/>
      <c r="AN151" s="169"/>
      <c r="AO151" s="110"/>
      <c r="AP151" s="110"/>
      <c r="AQ151" s="211"/>
      <c r="AR151" s="169"/>
    </row>
    <row r="152" spans="1:44" s="141" customFormat="1" ht="137.25" customHeight="1" x14ac:dyDescent="0.25">
      <c r="A152" s="299"/>
      <c r="B152" s="297"/>
      <c r="C152" s="275"/>
      <c r="D152" s="312"/>
      <c r="E152" s="283"/>
      <c r="F152" s="306"/>
      <c r="G152" s="306"/>
      <c r="H152" s="307"/>
      <c r="I152" s="268"/>
      <c r="J152" s="268"/>
      <c r="K152" s="268"/>
      <c r="L152" s="268"/>
      <c r="M152" s="283"/>
      <c r="N152" s="275"/>
      <c r="O152" s="271"/>
      <c r="P152" s="272"/>
      <c r="Q152" s="281"/>
      <c r="R152" s="282"/>
      <c r="S152" s="281">
        <f ca="1">IF(NOT(ISERROR(MATCH(R152,_xlfn.ANCHORARRAY(H163),0))),Q165&amp;"Por favor no seleccionar los criterios de impacto",R152)</f>
        <v>0</v>
      </c>
      <c r="T152" s="272"/>
      <c r="U152" s="281"/>
      <c r="V152" s="280"/>
      <c r="W152" s="169">
        <v>2</v>
      </c>
      <c r="X152" s="225" t="s">
        <v>650</v>
      </c>
      <c r="Y152" s="165" t="str">
        <f t="shared" si="153"/>
        <v>Probabilidad</v>
      </c>
      <c r="Z152" s="109" t="s">
        <v>216</v>
      </c>
      <c r="AA152" s="109" t="s">
        <v>224</v>
      </c>
      <c r="AB152" s="166" t="str">
        <f t="shared" si="154"/>
        <v>40%</v>
      </c>
      <c r="AC152" s="109" t="s">
        <v>227</v>
      </c>
      <c r="AD152" s="109" t="s">
        <v>232</v>
      </c>
      <c r="AE152" s="109" t="s">
        <v>236</v>
      </c>
      <c r="AF152" s="208">
        <f t="shared" ref="AF152:AF156" si="203">IFERROR(IF(AND(Y151="Probabilidad",Y152="Probabilidad"),(AH151-(+AH151*AB152)),IF(Y152="Probabilidad",(Q151-(+Q151*AB152)),IF(Y152="Impacto",AH151,""))),"")</f>
        <v>0.252</v>
      </c>
      <c r="AG152" s="167" t="str">
        <f t="shared" si="156"/>
        <v>Baja</v>
      </c>
      <c r="AH152" s="166">
        <f t="shared" si="157"/>
        <v>0.252</v>
      </c>
      <c r="AI152" s="167" t="str">
        <f t="shared" si="158"/>
        <v>Moderado</v>
      </c>
      <c r="AJ152" s="166">
        <f t="shared" ref="AJ152" si="204">IFERROR(IF(AND(Y151="Impacto",Y152="Impacto"),(AJ151-(+AJ151*AB152)),IF(Y152="Impacto",(U151-(+U151*AB152)),IF(Y152="Probabilidad",AJ151,""))),"")</f>
        <v>0.6</v>
      </c>
      <c r="AK152" s="168" t="str">
        <f t="shared" si="160"/>
        <v>Moderado</v>
      </c>
      <c r="AL152" s="212" t="s">
        <v>263</v>
      </c>
      <c r="AM152" s="213"/>
      <c r="AN152" s="169"/>
      <c r="AO152" s="110"/>
      <c r="AP152" s="110"/>
      <c r="AQ152" s="211"/>
      <c r="AR152" s="169"/>
    </row>
    <row r="153" spans="1:44" s="141" customFormat="1" ht="69" customHeight="1" x14ac:dyDescent="0.25">
      <c r="A153" s="299"/>
      <c r="B153" s="297"/>
      <c r="C153" s="275"/>
      <c r="D153" s="312"/>
      <c r="E153" s="283"/>
      <c r="F153" s="306"/>
      <c r="G153" s="306"/>
      <c r="H153" s="307"/>
      <c r="I153" s="268"/>
      <c r="J153" s="268"/>
      <c r="K153" s="268"/>
      <c r="L153" s="268"/>
      <c r="M153" s="283"/>
      <c r="N153" s="275"/>
      <c r="O153" s="271"/>
      <c r="P153" s="272"/>
      <c r="Q153" s="281"/>
      <c r="R153" s="282"/>
      <c r="S153" s="281">
        <f ca="1">IF(NOT(ISERROR(MATCH(R153,_xlfn.ANCHORARRAY(H164),0))),Q166&amp;"Por favor no seleccionar los criterios de impacto",R153)</f>
        <v>0</v>
      </c>
      <c r="T153" s="272"/>
      <c r="U153" s="281"/>
      <c r="V153" s="280"/>
      <c r="W153" s="169">
        <v>3</v>
      </c>
      <c r="X153" s="225" t="s">
        <v>651</v>
      </c>
      <c r="Y153" s="165" t="str">
        <f t="shared" si="153"/>
        <v>Probabilidad</v>
      </c>
      <c r="Z153" s="109" t="s">
        <v>216</v>
      </c>
      <c r="AA153" s="109" t="s">
        <v>224</v>
      </c>
      <c r="AB153" s="166" t="str">
        <f t="shared" si="154"/>
        <v>40%</v>
      </c>
      <c r="AC153" s="109" t="s">
        <v>227</v>
      </c>
      <c r="AD153" s="109" t="s">
        <v>232</v>
      </c>
      <c r="AE153" s="109" t="s">
        <v>236</v>
      </c>
      <c r="AF153" s="208">
        <f t="shared" si="203"/>
        <v>0.1512</v>
      </c>
      <c r="AG153" s="167" t="str">
        <f t="shared" si="156"/>
        <v>Muy Baja</v>
      </c>
      <c r="AH153" s="166">
        <f t="shared" si="157"/>
        <v>0.1512</v>
      </c>
      <c r="AI153" s="167" t="str">
        <f t="shared" si="158"/>
        <v>Moderado</v>
      </c>
      <c r="AJ153" s="166">
        <f t="shared" ref="AJ153:AJ156" si="205">IFERROR(IF(AND(Y152="Impacto",Y153="Impacto"),(AJ152-(+AJ152*AB153)),IF(AND(Y152="Probabilidad",Y153="Impacto"),(AJ151-(+AJ151*AB153)),IF(Y153="Probabilidad",AJ152,""))),"")</f>
        <v>0.6</v>
      </c>
      <c r="AK153" s="168" t="str">
        <f t="shared" si="160"/>
        <v>Moderado</v>
      </c>
      <c r="AL153" s="212" t="s">
        <v>263</v>
      </c>
      <c r="AM153" s="213"/>
      <c r="AN153" s="169"/>
      <c r="AO153" s="110"/>
      <c r="AP153" s="110"/>
      <c r="AQ153" s="211"/>
      <c r="AR153" s="169"/>
    </row>
    <row r="154" spans="1:44" s="141" customFormat="1" ht="69" hidden="1" customHeight="1" x14ac:dyDescent="0.25">
      <c r="A154" s="299"/>
      <c r="B154" s="297"/>
      <c r="C154" s="275"/>
      <c r="D154" s="312"/>
      <c r="E154" s="283"/>
      <c r="F154" s="306"/>
      <c r="G154" s="306"/>
      <c r="H154" s="307"/>
      <c r="I154" s="268"/>
      <c r="J154" s="268"/>
      <c r="K154" s="268"/>
      <c r="L154" s="268"/>
      <c r="M154" s="283"/>
      <c r="N154" s="275"/>
      <c r="O154" s="271"/>
      <c r="P154" s="272"/>
      <c r="Q154" s="281"/>
      <c r="R154" s="282"/>
      <c r="S154" s="281">
        <f ca="1">IF(NOT(ISERROR(MATCH(R154,_xlfn.ANCHORARRAY(H165),0))),Q167&amp;"Por favor no seleccionar los criterios de impacto",R154)</f>
        <v>0</v>
      </c>
      <c r="T154" s="272"/>
      <c r="U154" s="281"/>
      <c r="V154" s="280"/>
      <c r="W154" s="169">
        <v>4</v>
      </c>
      <c r="X154" s="108"/>
      <c r="Y154" s="165" t="str">
        <f t="shared" si="153"/>
        <v/>
      </c>
      <c r="Z154" s="109"/>
      <c r="AA154" s="109"/>
      <c r="AB154" s="166" t="str">
        <f t="shared" si="154"/>
        <v/>
      </c>
      <c r="AC154" s="109"/>
      <c r="AD154" s="109"/>
      <c r="AE154" s="109"/>
      <c r="AF154" s="208" t="str">
        <f t="shared" si="203"/>
        <v/>
      </c>
      <c r="AG154" s="167" t="str">
        <f t="shared" si="156"/>
        <v/>
      </c>
      <c r="AH154" s="166" t="str">
        <f t="shared" si="157"/>
        <v/>
      </c>
      <c r="AI154" s="167" t="str">
        <f t="shared" si="158"/>
        <v/>
      </c>
      <c r="AJ154" s="166" t="str">
        <f t="shared" si="205"/>
        <v/>
      </c>
      <c r="AK154" s="168" t="str">
        <f t="shared" si="160"/>
        <v/>
      </c>
      <c r="AL154" s="212"/>
      <c r="AM154" s="213"/>
      <c r="AN154" s="169"/>
      <c r="AO154" s="110"/>
      <c r="AP154" s="110"/>
      <c r="AQ154" s="211"/>
      <c r="AR154" s="169"/>
    </row>
    <row r="155" spans="1:44" s="141" customFormat="1" ht="69" hidden="1" customHeight="1" x14ac:dyDescent="0.25">
      <c r="A155" s="299"/>
      <c r="B155" s="297"/>
      <c r="C155" s="275"/>
      <c r="D155" s="312"/>
      <c r="E155" s="283"/>
      <c r="F155" s="306"/>
      <c r="G155" s="306"/>
      <c r="H155" s="307"/>
      <c r="I155" s="268"/>
      <c r="J155" s="268"/>
      <c r="K155" s="268"/>
      <c r="L155" s="268"/>
      <c r="M155" s="283"/>
      <c r="N155" s="275"/>
      <c r="O155" s="271"/>
      <c r="P155" s="272"/>
      <c r="Q155" s="281"/>
      <c r="R155" s="282"/>
      <c r="S155" s="281">
        <f ca="1">IF(NOT(ISERROR(MATCH(R155,_xlfn.ANCHORARRAY(H166),0))),Q168&amp;"Por favor no seleccionar los criterios de impacto",R155)</f>
        <v>0</v>
      </c>
      <c r="T155" s="272"/>
      <c r="U155" s="281"/>
      <c r="V155" s="280"/>
      <c r="W155" s="169">
        <v>5</v>
      </c>
      <c r="X155" s="108"/>
      <c r="Y155" s="165" t="str">
        <f t="shared" si="153"/>
        <v/>
      </c>
      <c r="Z155" s="109"/>
      <c r="AA155" s="109"/>
      <c r="AB155" s="166" t="str">
        <f t="shared" si="154"/>
        <v/>
      </c>
      <c r="AC155" s="109"/>
      <c r="AD155" s="109"/>
      <c r="AE155" s="109"/>
      <c r="AF155" s="208" t="str">
        <f t="shared" si="203"/>
        <v/>
      </c>
      <c r="AG155" s="167" t="str">
        <f t="shared" si="156"/>
        <v/>
      </c>
      <c r="AH155" s="166" t="str">
        <f t="shared" si="157"/>
        <v/>
      </c>
      <c r="AI155" s="167" t="str">
        <f t="shared" si="158"/>
        <v/>
      </c>
      <c r="AJ155" s="166" t="str">
        <f t="shared" si="205"/>
        <v/>
      </c>
      <c r="AK155" s="168" t="str">
        <f t="shared" si="160"/>
        <v/>
      </c>
      <c r="AL155" s="212"/>
      <c r="AM155" s="213"/>
      <c r="AN155" s="169"/>
      <c r="AO155" s="110"/>
      <c r="AP155" s="110"/>
      <c r="AQ155" s="211"/>
      <c r="AR155" s="169"/>
    </row>
    <row r="156" spans="1:44" s="141" customFormat="1" ht="69" hidden="1" customHeight="1" x14ac:dyDescent="0.25">
      <c r="A156" s="299"/>
      <c r="B156" s="298"/>
      <c r="C156" s="276"/>
      <c r="D156" s="313"/>
      <c r="E156" s="283"/>
      <c r="F156" s="306"/>
      <c r="G156" s="306"/>
      <c r="H156" s="307"/>
      <c r="I156" s="269"/>
      <c r="J156" s="269"/>
      <c r="K156" s="269"/>
      <c r="L156" s="269"/>
      <c r="M156" s="283"/>
      <c r="N156" s="276"/>
      <c r="O156" s="271"/>
      <c r="P156" s="272"/>
      <c r="Q156" s="281"/>
      <c r="R156" s="282"/>
      <c r="S156" s="281">
        <f ca="1">IF(NOT(ISERROR(MATCH(R156,_xlfn.ANCHORARRAY(H167),0))),Q169&amp;"Por favor no seleccionar los criterios de impacto",R156)</f>
        <v>0</v>
      </c>
      <c r="T156" s="272"/>
      <c r="U156" s="281"/>
      <c r="V156" s="280"/>
      <c r="W156" s="169">
        <v>6</v>
      </c>
      <c r="X156" s="108"/>
      <c r="Y156" s="165" t="str">
        <f t="shared" si="153"/>
        <v/>
      </c>
      <c r="Z156" s="109"/>
      <c r="AA156" s="109"/>
      <c r="AB156" s="166" t="str">
        <f t="shared" si="154"/>
        <v/>
      </c>
      <c r="AC156" s="109"/>
      <c r="AD156" s="109"/>
      <c r="AE156" s="109"/>
      <c r="AF156" s="208" t="str">
        <f t="shared" si="203"/>
        <v/>
      </c>
      <c r="AG156" s="167" t="str">
        <f t="shared" si="156"/>
        <v/>
      </c>
      <c r="AH156" s="166" t="str">
        <f t="shared" si="157"/>
        <v/>
      </c>
      <c r="AI156" s="167" t="str">
        <f t="shared" si="158"/>
        <v/>
      </c>
      <c r="AJ156" s="166" t="str">
        <f t="shared" si="205"/>
        <v/>
      </c>
      <c r="AK156" s="168" t="str">
        <f t="shared" si="160"/>
        <v/>
      </c>
      <c r="AL156" s="212"/>
      <c r="AM156" s="213"/>
      <c r="AN156" s="169"/>
      <c r="AO156" s="110"/>
      <c r="AP156" s="110"/>
      <c r="AQ156" s="211"/>
      <c r="AR156" s="169"/>
    </row>
    <row r="157" spans="1:44" s="141" customFormat="1" ht="87" customHeight="1" x14ac:dyDescent="0.25">
      <c r="A157" s="299">
        <v>25</v>
      </c>
      <c r="B157" s="296" t="s">
        <v>652</v>
      </c>
      <c r="C157" s="274" t="s">
        <v>277</v>
      </c>
      <c r="D157" s="277" t="s">
        <v>653</v>
      </c>
      <c r="E157" s="283" t="s">
        <v>246</v>
      </c>
      <c r="F157" s="306" t="s">
        <v>654</v>
      </c>
      <c r="G157" s="306" t="s">
        <v>655</v>
      </c>
      <c r="H157" s="307" t="s">
        <v>656</v>
      </c>
      <c r="I157" s="267"/>
      <c r="J157" s="267"/>
      <c r="K157" s="267"/>
      <c r="L157" s="267"/>
      <c r="M157" s="283" t="s">
        <v>247</v>
      </c>
      <c r="N157" s="274"/>
      <c r="O157" s="271">
        <v>5001</v>
      </c>
      <c r="P157" s="272" t="str">
        <f t="shared" ref="P157:P175" si="206">IF(O157&lt;=0,"",IF(O157&lt;=2,"Muy Baja",IF(O157&lt;=24,"Baja",IF(O157&lt;=500,"Media",IF(O157&lt;=5000,"Alta","Muy Alta")))))</f>
        <v>Muy Alta</v>
      </c>
      <c r="Q157" s="281">
        <f t="shared" ref="Q157:Q175" si="207">IF(P157="","",IF(P157="Muy Baja",0.2,IF(P157="Baja",0.4,IF(P157="Media",0.6,IF(P157="Alta",0.8,IF(P157="Muy Alta",1,))))))</f>
        <v>1</v>
      </c>
      <c r="R157" s="282" t="s">
        <v>198</v>
      </c>
      <c r="S157" s="281" t="str">
        <f>IF(NOT(ISERROR(MATCH(R157,'Tabla Impacto'!$B$221:$B$223,0))),'Tabla Impacto'!$F$223&amp;"Por favor no seleccionar los criterios de impacto(Afectación Económica o presupuestal y Pérdida Reputacional)",R157)</f>
        <v>El riesgo afecta la imagen de la entidad con algunos usuarios de relevancia frente al logro de los objetivos</v>
      </c>
      <c r="T157" s="272" t="str">
        <f>+IF(OR(S157='[1]Tabla Impacto'!$C$11,S157='[1]Tabla Impacto'!$D$11),"Leve",IF(OR(S157='[1]Tabla Impacto'!$C$12,S157='[1]Tabla Impacto'!$D$12),"Menor",IF(OR(S157='[1]Tabla Impacto'!$C$13,S157='[1]Tabla Impacto'!$D$13),"Moderado",IF(OR(S157='[1]Tabla Impacto'!$C$14,S157='[1]Tabla Impacto'!$D$14),"Mayor",IF(OR(S157='[1]Tabla Impacto'!$C$15,S157='[1]Tabla Impacto'!$D$15),"Catastrófico","")))))</f>
        <v>Moderado</v>
      </c>
      <c r="U157" s="281">
        <f t="shared" ref="U157" si="208">IF(T157="","",IF(T157="Leve",0.2,IF(T157="Menor",0.4,IF(T157="Moderado",0.6,IF(T157="Mayor",0.8,IF(T157="Catastrófico",1,))))))</f>
        <v>0.6</v>
      </c>
      <c r="V157" s="280" t="str">
        <f t="shared" ref="V157" si="209">IF(OR(AND(P157="Muy Baja",T157="Leve"),AND(P157="Muy Baja",T157="Menor"),AND(P157="Baja",T157="Leve")),"Bajo",IF(OR(AND(P157="Muy baja",T157="Moderado"),AND(P157="Baja",T157="Menor"),AND(P157="Baja",T157="Moderado"),AND(P157="Media",T157="Leve"),AND(P157="Media",T157="Menor"),AND(P157="Media",T157="Moderado"),AND(P157="Alta",T157="Leve"),AND(P157="Alta",T157="Menor")),"Moderado",IF(OR(AND(P157="Muy Baja",T157="Mayor"),AND(P157="Baja",T157="Mayor"),AND(P157="Media",T157="Mayor"),AND(P157="Alta",T157="Moderado"),AND(P157="Alta",T157="Mayor"),AND(P157="Muy Alta",T157="Leve"),AND(P157="Muy Alta",T157="Menor"),AND(P157="Muy Alta",T157="Moderado"),AND(P157="Muy Alta",T157="Mayor")),"Alto",IF(OR(AND(P157="Muy Baja",T157="Catastrófico"),AND(P157="Baja",T157="Catastrófico"),AND(P157="Media",T157="Catastrófico"),AND(P157="Alta",T157="Catastrófico"),AND(P157="Muy Alta",T157="Catastrófico")),"Extremo",""))))</f>
        <v>Alto</v>
      </c>
      <c r="W157" s="169">
        <v>1</v>
      </c>
      <c r="X157" s="225" t="s">
        <v>657</v>
      </c>
      <c r="Y157" s="165" t="str">
        <f t="shared" ref="Y157:Y180" si="210">IF(OR(Z157="Preventivo",Z157="Detectivo"),"Probabilidad",IF(Z157="Correctivo","Impacto",""))</f>
        <v>Probabilidad</v>
      </c>
      <c r="Z157" s="109" t="s">
        <v>216</v>
      </c>
      <c r="AA157" s="109" t="s">
        <v>224</v>
      </c>
      <c r="AB157" s="166" t="str">
        <f t="shared" ref="AB157:AB180" si="211">IF(AND(Z157="Preventivo",AA157="Automático"),"50%",IF(AND(Z157="Preventivo",AA157="Manual"),"40%",IF(AND(Z157="Detectivo",AA157="Automático"),"40%",IF(AND(Z157="Detectivo",AA157="Manual"),"30%",IF(AND(Z157="Correctivo",AA157="Automático"),"35%",IF(AND(Z157="Correctivo",AA157="Manual"),"25%",""))))))</f>
        <v>40%</v>
      </c>
      <c r="AC157" s="109" t="s">
        <v>227</v>
      </c>
      <c r="AD157" s="109" t="s">
        <v>232</v>
      </c>
      <c r="AE157" s="109" t="s">
        <v>236</v>
      </c>
      <c r="AF157" s="208">
        <f t="shared" ref="AF157" si="212">IFERROR(IF(Y157="Probabilidad",(Q157-(+Q157*AB157)),IF(Y157="Impacto",Q157,"")),"")</f>
        <v>0.6</v>
      </c>
      <c r="AG157" s="167" t="str">
        <f t="shared" ref="AG157:AG180" si="213">IFERROR(IF(AF157="","",IF(AF157&lt;=0.2,"Muy Baja",IF(AF157&lt;=0.4,"Baja",IF(AF157&lt;=0.6,"Media",IF(AF157&lt;=0.8,"Alta","Muy Alta"))))),"")</f>
        <v>Media</v>
      </c>
      <c r="AH157" s="166">
        <f t="shared" ref="AH157:AH180" si="214">+AF157</f>
        <v>0.6</v>
      </c>
      <c r="AI157" s="167" t="str">
        <f t="shared" ref="AI157:AI180" si="215">IFERROR(IF(AJ157="","",IF(AJ157&lt;=0.2,"Leve",IF(AJ157&lt;=0.4,"Menor",IF(AJ157&lt;=0.6,"Moderado",IF(AJ157&lt;=0.8,"Mayor","Catastrófico"))))),"")</f>
        <v>Moderado</v>
      </c>
      <c r="AJ157" s="166">
        <f t="shared" ref="AJ157" si="216">IFERROR(IF(Y157="Impacto",(U157-(+U157*AB157)),IF(Y157="Probabilidad",U157,"")),"")</f>
        <v>0.6</v>
      </c>
      <c r="AK157" s="168" t="str">
        <f t="shared" ref="AK157:AK180" si="217">IFERROR(IF(OR(AND(AG157="Muy Baja",AI157="Leve"),AND(AG157="Muy Baja",AI157="Menor"),AND(AG157="Baja",AI157="Leve")),"Bajo",IF(OR(AND(AG157="Muy baja",AI157="Moderado"),AND(AG157="Baja",AI157="Menor"),AND(AG157="Baja",AI157="Moderado"),AND(AG157="Media",AI157="Leve"),AND(AG157="Media",AI157="Menor"),AND(AG157="Media",AI157="Moderado"),AND(AG157="Alta",AI157="Leve"),AND(AG157="Alta",AI157="Menor")),"Moderado",IF(OR(AND(AG157="Muy Baja",AI157="Mayor"),AND(AG157="Baja",AI157="Mayor"),AND(AG157="Media",AI157="Mayor"),AND(AG157="Alta",AI157="Moderado"),AND(AG157="Alta",AI157="Mayor"),AND(AG157="Muy Alta",AI157="Leve"),AND(AG157="Muy Alta",AI157="Menor"),AND(AG157="Muy Alta",AI157="Moderado"),AND(AG157="Muy Alta",AI157="Mayor")),"Alto",IF(OR(AND(AG157="Muy Baja",AI157="Catastrófico"),AND(AG157="Baja",AI157="Catastrófico"),AND(AG157="Media",AI157="Catastrófico"),AND(AG157="Alta",AI157="Catastrófico"),AND(AG157="Muy Alta",AI157="Catastrófico")),"Extremo","")))),"")</f>
        <v>Moderado</v>
      </c>
      <c r="AL157" s="212" t="s">
        <v>263</v>
      </c>
      <c r="AM157" s="213"/>
      <c r="AN157" s="169"/>
      <c r="AO157" s="110"/>
      <c r="AP157" s="110"/>
      <c r="AQ157" s="211"/>
      <c r="AR157" s="169"/>
    </row>
    <row r="158" spans="1:44" s="141" customFormat="1" ht="87" customHeight="1" x14ac:dyDescent="0.25">
      <c r="A158" s="299"/>
      <c r="B158" s="297"/>
      <c r="C158" s="275"/>
      <c r="D158" s="278"/>
      <c r="E158" s="283"/>
      <c r="F158" s="306"/>
      <c r="G158" s="306"/>
      <c r="H158" s="307"/>
      <c r="I158" s="268"/>
      <c r="J158" s="268"/>
      <c r="K158" s="268"/>
      <c r="L158" s="268"/>
      <c r="M158" s="283"/>
      <c r="N158" s="275"/>
      <c r="O158" s="271"/>
      <c r="P158" s="272"/>
      <c r="Q158" s="281"/>
      <c r="R158" s="282"/>
      <c r="S158" s="281">
        <f ca="1">IF(NOT(ISERROR(MATCH(R158,_xlfn.ANCHORARRAY(H169),0))),Q171&amp;"Por favor no seleccionar los criterios de impacto",R158)</f>
        <v>0</v>
      </c>
      <c r="T158" s="272"/>
      <c r="U158" s="281"/>
      <c r="V158" s="280"/>
      <c r="W158" s="169">
        <v>2</v>
      </c>
      <c r="X158" s="225" t="s">
        <v>658</v>
      </c>
      <c r="Y158" s="165" t="str">
        <f t="shared" si="210"/>
        <v>Probabilidad</v>
      </c>
      <c r="Z158" s="109" t="s">
        <v>216</v>
      </c>
      <c r="AA158" s="109" t="s">
        <v>224</v>
      </c>
      <c r="AB158" s="166" t="str">
        <f t="shared" si="211"/>
        <v>40%</v>
      </c>
      <c r="AC158" s="109" t="s">
        <v>227</v>
      </c>
      <c r="AD158" s="109" t="s">
        <v>232</v>
      </c>
      <c r="AE158" s="109" t="s">
        <v>238</v>
      </c>
      <c r="AF158" s="208">
        <f t="shared" ref="AF158:AF162" si="218">IFERROR(IF(AND(Y157="Probabilidad",Y158="Probabilidad"),(AH157-(+AH157*AB158)),IF(Y158="Probabilidad",(Q157-(+Q157*AB158)),IF(Y158="Impacto",AH157,""))),"")</f>
        <v>0.36</v>
      </c>
      <c r="AG158" s="167" t="str">
        <f t="shared" si="213"/>
        <v>Baja</v>
      </c>
      <c r="AH158" s="166">
        <f t="shared" si="214"/>
        <v>0.36</v>
      </c>
      <c r="AI158" s="167" t="str">
        <f t="shared" si="215"/>
        <v>Moderado</v>
      </c>
      <c r="AJ158" s="166">
        <f t="shared" ref="AJ158" si="219">IFERROR(IF(AND(Y157="Impacto",Y158="Impacto"),(AJ157-(+AJ157*AB158)),IF(Y158="Impacto",(U157-(+U157*AB158)),IF(Y158="Probabilidad",AJ157,""))),"")</f>
        <v>0.6</v>
      </c>
      <c r="AK158" s="168" t="str">
        <f t="shared" si="217"/>
        <v>Moderado</v>
      </c>
      <c r="AL158" s="212" t="s">
        <v>263</v>
      </c>
      <c r="AM158" s="213"/>
      <c r="AN158" s="169"/>
      <c r="AO158" s="110"/>
      <c r="AP158" s="110"/>
      <c r="AQ158" s="211"/>
      <c r="AR158" s="169"/>
    </row>
    <row r="159" spans="1:44" s="141" customFormat="1" ht="69" hidden="1" customHeight="1" x14ac:dyDescent="0.25">
      <c r="A159" s="299"/>
      <c r="B159" s="297"/>
      <c r="C159" s="275"/>
      <c r="D159" s="278"/>
      <c r="E159" s="283"/>
      <c r="F159" s="306"/>
      <c r="G159" s="306"/>
      <c r="H159" s="307"/>
      <c r="I159" s="268"/>
      <c r="J159" s="268"/>
      <c r="K159" s="268"/>
      <c r="L159" s="268"/>
      <c r="M159" s="283"/>
      <c r="N159" s="275"/>
      <c r="O159" s="271"/>
      <c r="P159" s="272"/>
      <c r="Q159" s="281"/>
      <c r="R159" s="282"/>
      <c r="S159" s="281">
        <f ca="1">IF(NOT(ISERROR(MATCH(R159,_xlfn.ANCHORARRAY(H170),0))),Q172&amp;"Por favor no seleccionar los criterios de impacto",R159)</f>
        <v>0</v>
      </c>
      <c r="T159" s="272"/>
      <c r="U159" s="281"/>
      <c r="V159" s="280"/>
      <c r="W159" s="169">
        <v>3</v>
      </c>
      <c r="X159" s="108"/>
      <c r="Y159" s="165" t="str">
        <f t="shared" si="210"/>
        <v/>
      </c>
      <c r="Z159" s="109"/>
      <c r="AA159" s="109"/>
      <c r="AB159" s="166" t="str">
        <f t="shared" si="211"/>
        <v/>
      </c>
      <c r="AC159" s="109"/>
      <c r="AD159" s="109"/>
      <c r="AE159" s="109"/>
      <c r="AF159" s="208" t="str">
        <f t="shared" si="218"/>
        <v/>
      </c>
      <c r="AG159" s="167" t="str">
        <f t="shared" si="213"/>
        <v/>
      </c>
      <c r="AH159" s="166" t="str">
        <f t="shared" si="214"/>
        <v/>
      </c>
      <c r="AI159" s="167" t="str">
        <f t="shared" si="215"/>
        <v/>
      </c>
      <c r="AJ159" s="166" t="str">
        <f t="shared" ref="AJ159:AJ162" si="220">IFERROR(IF(AND(Y158="Impacto",Y159="Impacto"),(AJ158-(+AJ158*AB159)),IF(AND(Y158="Probabilidad",Y159="Impacto"),(AJ157-(+AJ157*AB159)),IF(Y159="Probabilidad",AJ158,""))),"")</f>
        <v/>
      </c>
      <c r="AK159" s="168" t="str">
        <f t="shared" si="217"/>
        <v/>
      </c>
      <c r="AL159" s="212"/>
      <c r="AM159" s="213"/>
      <c r="AN159" s="169"/>
      <c r="AO159" s="110"/>
      <c r="AP159" s="110"/>
      <c r="AQ159" s="211"/>
      <c r="AR159" s="169"/>
    </row>
    <row r="160" spans="1:44" s="141" customFormat="1" ht="69" hidden="1" customHeight="1" x14ac:dyDescent="0.25">
      <c r="A160" s="299"/>
      <c r="B160" s="297"/>
      <c r="C160" s="275"/>
      <c r="D160" s="278"/>
      <c r="E160" s="283"/>
      <c r="F160" s="306"/>
      <c r="G160" s="306"/>
      <c r="H160" s="307"/>
      <c r="I160" s="268"/>
      <c r="J160" s="268"/>
      <c r="K160" s="268"/>
      <c r="L160" s="268"/>
      <c r="M160" s="283"/>
      <c r="N160" s="275"/>
      <c r="O160" s="271"/>
      <c r="P160" s="272"/>
      <c r="Q160" s="281"/>
      <c r="R160" s="282"/>
      <c r="S160" s="281">
        <f ca="1">IF(NOT(ISERROR(MATCH(R160,_xlfn.ANCHORARRAY(H171),0))),Q173&amp;"Por favor no seleccionar los criterios de impacto",R160)</f>
        <v>0</v>
      </c>
      <c r="T160" s="272"/>
      <c r="U160" s="281"/>
      <c r="V160" s="280"/>
      <c r="W160" s="169">
        <v>4</v>
      </c>
      <c r="X160" s="108"/>
      <c r="Y160" s="165" t="str">
        <f t="shared" si="210"/>
        <v/>
      </c>
      <c r="Z160" s="109"/>
      <c r="AA160" s="109"/>
      <c r="AB160" s="166" t="str">
        <f t="shared" si="211"/>
        <v/>
      </c>
      <c r="AC160" s="109"/>
      <c r="AD160" s="109"/>
      <c r="AE160" s="109"/>
      <c r="AF160" s="208" t="str">
        <f t="shared" si="218"/>
        <v/>
      </c>
      <c r="AG160" s="167" t="str">
        <f t="shared" si="213"/>
        <v/>
      </c>
      <c r="AH160" s="166" t="str">
        <f t="shared" si="214"/>
        <v/>
      </c>
      <c r="AI160" s="167" t="str">
        <f t="shared" si="215"/>
        <v/>
      </c>
      <c r="AJ160" s="166" t="str">
        <f t="shared" si="220"/>
        <v/>
      </c>
      <c r="AK160" s="168" t="str">
        <f t="shared" si="217"/>
        <v/>
      </c>
      <c r="AL160" s="212"/>
      <c r="AM160" s="213"/>
      <c r="AN160" s="169"/>
      <c r="AO160" s="110"/>
      <c r="AP160" s="110"/>
      <c r="AQ160" s="211"/>
      <c r="AR160" s="169"/>
    </row>
    <row r="161" spans="1:44" s="141" customFormat="1" ht="69" hidden="1" customHeight="1" x14ac:dyDescent="0.25">
      <c r="A161" s="299"/>
      <c r="B161" s="297"/>
      <c r="C161" s="275"/>
      <c r="D161" s="278"/>
      <c r="E161" s="283"/>
      <c r="F161" s="306"/>
      <c r="G161" s="306"/>
      <c r="H161" s="307"/>
      <c r="I161" s="268"/>
      <c r="J161" s="268"/>
      <c r="K161" s="268"/>
      <c r="L161" s="268"/>
      <c r="M161" s="283"/>
      <c r="N161" s="275"/>
      <c r="O161" s="271"/>
      <c r="P161" s="272"/>
      <c r="Q161" s="281"/>
      <c r="R161" s="282"/>
      <c r="S161" s="281">
        <f ca="1">IF(NOT(ISERROR(MATCH(R161,_xlfn.ANCHORARRAY(H172),0))),Q174&amp;"Por favor no seleccionar los criterios de impacto",R161)</f>
        <v>0</v>
      </c>
      <c r="T161" s="272"/>
      <c r="U161" s="281"/>
      <c r="V161" s="280"/>
      <c r="W161" s="169">
        <v>5</v>
      </c>
      <c r="X161" s="108"/>
      <c r="Y161" s="165" t="str">
        <f t="shared" si="210"/>
        <v/>
      </c>
      <c r="Z161" s="109"/>
      <c r="AA161" s="109"/>
      <c r="AB161" s="166" t="str">
        <f t="shared" si="211"/>
        <v/>
      </c>
      <c r="AC161" s="109"/>
      <c r="AD161" s="109"/>
      <c r="AE161" s="109"/>
      <c r="AF161" s="208" t="str">
        <f t="shared" si="218"/>
        <v/>
      </c>
      <c r="AG161" s="167" t="str">
        <f t="shared" si="213"/>
        <v/>
      </c>
      <c r="AH161" s="166" t="str">
        <f t="shared" si="214"/>
        <v/>
      </c>
      <c r="AI161" s="167" t="str">
        <f t="shared" si="215"/>
        <v/>
      </c>
      <c r="AJ161" s="166" t="str">
        <f t="shared" si="220"/>
        <v/>
      </c>
      <c r="AK161" s="168" t="str">
        <f t="shared" si="217"/>
        <v/>
      </c>
      <c r="AL161" s="212"/>
      <c r="AM161" s="213"/>
      <c r="AN161" s="169"/>
      <c r="AO161" s="110"/>
      <c r="AP161" s="110"/>
      <c r="AQ161" s="211"/>
      <c r="AR161" s="169"/>
    </row>
    <row r="162" spans="1:44" s="141" customFormat="1" ht="69" hidden="1" customHeight="1" x14ac:dyDescent="0.25">
      <c r="A162" s="299"/>
      <c r="B162" s="298"/>
      <c r="C162" s="276"/>
      <c r="D162" s="279"/>
      <c r="E162" s="283"/>
      <c r="F162" s="306"/>
      <c r="G162" s="306"/>
      <c r="H162" s="307"/>
      <c r="I162" s="269"/>
      <c r="J162" s="269"/>
      <c r="K162" s="269"/>
      <c r="L162" s="269"/>
      <c r="M162" s="283"/>
      <c r="N162" s="276"/>
      <c r="O162" s="271"/>
      <c r="P162" s="272"/>
      <c r="Q162" s="281"/>
      <c r="R162" s="282"/>
      <c r="S162" s="281">
        <f ca="1">IF(NOT(ISERROR(MATCH(R162,_xlfn.ANCHORARRAY(H173),0))),Q175&amp;"Por favor no seleccionar los criterios de impacto",R162)</f>
        <v>0</v>
      </c>
      <c r="T162" s="272"/>
      <c r="U162" s="281"/>
      <c r="V162" s="280"/>
      <c r="W162" s="169">
        <v>6</v>
      </c>
      <c r="X162" s="108"/>
      <c r="Y162" s="165" t="str">
        <f t="shared" si="210"/>
        <v/>
      </c>
      <c r="Z162" s="109"/>
      <c r="AA162" s="109"/>
      <c r="AB162" s="166" t="str">
        <f t="shared" si="211"/>
        <v/>
      </c>
      <c r="AC162" s="109"/>
      <c r="AD162" s="109"/>
      <c r="AE162" s="109"/>
      <c r="AF162" s="208" t="str">
        <f t="shared" si="218"/>
        <v/>
      </c>
      <c r="AG162" s="167" t="str">
        <f t="shared" si="213"/>
        <v/>
      </c>
      <c r="AH162" s="166" t="str">
        <f t="shared" si="214"/>
        <v/>
      </c>
      <c r="AI162" s="167" t="str">
        <f t="shared" si="215"/>
        <v/>
      </c>
      <c r="AJ162" s="166" t="str">
        <f t="shared" si="220"/>
        <v/>
      </c>
      <c r="AK162" s="168" t="str">
        <f t="shared" si="217"/>
        <v/>
      </c>
      <c r="AL162" s="212"/>
      <c r="AM162" s="213"/>
      <c r="AN162" s="169"/>
      <c r="AO162" s="110"/>
      <c r="AP162" s="110"/>
      <c r="AQ162" s="211"/>
      <c r="AR162" s="169"/>
    </row>
    <row r="163" spans="1:44" s="141" customFormat="1" ht="69" customHeight="1" x14ac:dyDescent="0.25">
      <c r="A163" s="299">
        <v>26</v>
      </c>
      <c r="B163" s="296" t="s">
        <v>659</v>
      </c>
      <c r="C163" s="274" t="s">
        <v>277</v>
      </c>
      <c r="D163" s="277" t="s">
        <v>653</v>
      </c>
      <c r="E163" s="283" t="s">
        <v>246</v>
      </c>
      <c r="F163" s="306" t="s">
        <v>660</v>
      </c>
      <c r="G163" s="306" t="s">
        <v>661</v>
      </c>
      <c r="H163" s="307" t="s">
        <v>662</v>
      </c>
      <c r="I163" s="267"/>
      <c r="J163" s="267"/>
      <c r="K163" s="267"/>
      <c r="L163" s="267"/>
      <c r="M163" s="283" t="s">
        <v>247</v>
      </c>
      <c r="N163" s="274"/>
      <c r="O163" s="271">
        <v>5001</v>
      </c>
      <c r="P163" s="272" t="str">
        <f t="shared" si="206"/>
        <v>Muy Alta</v>
      </c>
      <c r="Q163" s="281">
        <f t="shared" si="207"/>
        <v>1</v>
      </c>
      <c r="R163" s="282" t="s">
        <v>198</v>
      </c>
      <c r="S163" s="281" t="str">
        <f>IF(NOT(ISERROR(MATCH(R163,'Tabla Impacto'!$B$221:$B$223,0))),'Tabla Impacto'!$F$223&amp;"Por favor no seleccionar los criterios de impacto(Afectación Económica o presupuestal y Pérdida Reputacional)",R163)</f>
        <v>El riesgo afecta la imagen de la entidad con algunos usuarios de relevancia frente al logro de los objetivos</v>
      </c>
      <c r="T163" s="272" t="str">
        <f>+IF(OR(S163='[1]Tabla Impacto'!$C$11,S163='[1]Tabla Impacto'!$D$11),"Leve",IF(OR(S163='[1]Tabla Impacto'!$C$12,S163='[1]Tabla Impacto'!$D$12),"Menor",IF(OR(S163='[1]Tabla Impacto'!$C$13,S163='[1]Tabla Impacto'!$D$13),"Moderado",IF(OR(S163='[1]Tabla Impacto'!$C$14,S163='[1]Tabla Impacto'!$D$14),"Mayor",IF(OR(S163='[1]Tabla Impacto'!$C$15,S163='[1]Tabla Impacto'!$D$15),"Catastrófico","")))))</f>
        <v>Moderado</v>
      </c>
      <c r="U163" s="281">
        <f t="shared" ref="U163" si="221">IF(T163="","",IF(T163="Leve",0.2,IF(T163="Menor",0.4,IF(T163="Moderado",0.6,IF(T163="Mayor",0.8,IF(T163="Catastrófico",1,))))))</f>
        <v>0.6</v>
      </c>
      <c r="V163" s="280" t="str">
        <f t="shared" ref="V163" si="222">IF(OR(AND(P163="Muy Baja",T163="Leve"),AND(P163="Muy Baja",T163="Menor"),AND(P163="Baja",T163="Leve")),"Bajo",IF(OR(AND(P163="Muy baja",T163="Moderado"),AND(P163="Baja",T163="Menor"),AND(P163="Baja",T163="Moderado"),AND(P163="Media",T163="Leve"),AND(P163="Media",T163="Menor"),AND(P163="Media",T163="Moderado"),AND(P163="Alta",T163="Leve"),AND(P163="Alta",T163="Menor")),"Moderado",IF(OR(AND(P163="Muy Baja",T163="Mayor"),AND(P163="Baja",T163="Mayor"),AND(P163="Media",T163="Mayor"),AND(P163="Alta",T163="Moderado"),AND(P163="Alta",T163="Mayor"),AND(P163="Muy Alta",T163="Leve"),AND(P163="Muy Alta",T163="Menor"),AND(P163="Muy Alta",T163="Moderado"),AND(P163="Muy Alta",T163="Mayor")),"Alto",IF(OR(AND(P163="Muy Baja",T163="Catastrófico"),AND(P163="Baja",T163="Catastrófico"),AND(P163="Media",T163="Catastrófico"),AND(P163="Alta",T163="Catastrófico"),AND(P163="Muy Alta",T163="Catastrófico")),"Extremo",""))))</f>
        <v>Alto</v>
      </c>
      <c r="W163" s="169">
        <v>1</v>
      </c>
      <c r="X163" s="225" t="s">
        <v>663</v>
      </c>
      <c r="Y163" s="165" t="str">
        <f t="shared" si="210"/>
        <v>Probabilidad</v>
      </c>
      <c r="Z163" s="109" t="s">
        <v>216</v>
      </c>
      <c r="AA163" s="109" t="s">
        <v>224</v>
      </c>
      <c r="AB163" s="166" t="str">
        <f t="shared" si="211"/>
        <v>40%</v>
      </c>
      <c r="AC163" s="109" t="s">
        <v>227</v>
      </c>
      <c r="AD163" s="109" t="s">
        <v>232</v>
      </c>
      <c r="AE163" s="109" t="s">
        <v>236</v>
      </c>
      <c r="AF163" s="208">
        <f t="shared" ref="AF163" si="223">IFERROR(IF(Y163="Probabilidad",(Q163-(+Q163*AB163)),IF(Y163="Impacto",Q163,"")),"")</f>
        <v>0.6</v>
      </c>
      <c r="AG163" s="167" t="str">
        <f t="shared" si="213"/>
        <v>Media</v>
      </c>
      <c r="AH163" s="166">
        <f t="shared" si="214"/>
        <v>0.6</v>
      </c>
      <c r="AI163" s="167" t="str">
        <f t="shared" si="215"/>
        <v>Moderado</v>
      </c>
      <c r="AJ163" s="166">
        <f t="shared" ref="AJ163" si="224">IFERROR(IF(Y163="Impacto",(U163-(+U163*AB163)),IF(Y163="Probabilidad",U163,"")),"")</f>
        <v>0.6</v>
      </c>
      <c r="AK163" s="168" t="str">
        <f t="shared" si="217"/>
        <v>Moderado</v>
      </c>
      <c r="AL163" s="212" t="s">
        <v>263</v>
      </c>
      <c r="AM163" s="213"/>
      <c r="AN163" s="169"/>
      <c r="AO163" s="110"/>
      <c r="AP163" s="110"/>
      <c r="AQ163" s="211"/>
      <c r="AR163" s="169"/>
    </row>
    <row r="164" spans="1:44" s="141" customFormat="1" ht="69" customHeight="1" x14ac:dyDescent="0.25">
      <c r="A164" s="299"/>
      <c r="B164" s="297"/>
      <c r="C164" s="275"/>
      <c r="D164" s="278"/>
      <c r="E164" s="283"/>
      <c r="F164" s="306"/>
      <c r="G164" s="306"/>
      <c r="H164" s="307"/>
      <c r="I164" s="268"/>
      <c r="J164" s="268"/>
      <c r="K164" s="268"/>
      <c r="L164" s="268"/>
      <c r="M164" s="283"/>
      <c r="N164" s="275"/>
      <c r="O164" s="271"/>
      <c r="P164" s="272"/>
      <c r="Q164" s="281"/>
      <c r="R164" s="282"/>
      <c r="S164" s="281">
        <f ca="1">IF(NOT(ISERROR(MATCH(R164,_xlfn.ANCHORARRAY(H175),0))),Q177&amp;"Por favor no seleccionar los criterios de impacto",R164)</f>
        <v>0</v>
      </c>
      <c r="T164" s="272"/>
      <c r="U164" s="281"/>
      <c r="V164" s="280"/>
      <c r="W164" s="169">
        <v>2</v>
      </c>
      <c r="X164" s="225" t="s">
        <v>664</v>
      </c>
      <c r="Y164" s="165" t="str">
        <f t="shared" si="210"/>
        <v>Probabilidad</v>
      </c>
      <c r="Z164" s="109" t="s">
        <v>216</v>
      </c>
      <c r="AA164" s="109" t="s">
        <v>224</v>
      </c>
      <c r="AB164" s="166" t="str">
        <f t="shared" si="211"/>
        <v>40%</v>
      </c>
      <c r="AC164" s="109" t="s">
        <v>227</v>
      </c>
      <c r="AD164" s="109" t="s">
        <v>232</v>
      </c>
      <c r="AE164" s="109" t="s">
        <v>236</v>
      </c>
      <c r="AF164" s="208">
        <f t="shared" ref="AF164:AF168" si="225">IFERROR(IF(AND(Y163="Probabilidad",Y164="Probabilidad"),(AH163-(+AH163*AB164)),IF(Y164="Probabilidad",(Q163-(+Q163*AB164)),IF(Y164="Impacto",AH163,""))),"")</f>
        <v>0.36</v>
      </c>
      <c r="AG164" s="167" t="str">
        <f t="shared" si="213"/>
        <v>Baja</v>
      </c>
      <c r="AH164" s="166">
        <f t="shared" si="214"/>
        <v>0.36</v>
      </c>
      <c r="AI164" s="167" t="str">
        <f t="shared" si="215"/>
        <v>Moderado</v>
      </c>
      <c r="AJ164" s="166">
        <f t="shared" ref="AJ164" si="226">IFERROR(IF(AND(Y163="Impacto",Y164="Impacto"),(AJ163-(+AJ163*AB164)),IF(Y164="Impacto",(U163-(+U163*AB164)),IF(Y164="Probabilidad",AJ163,""))),"")</f>
        <v>0.6</v>
      </c>
      <c r="AK164" s="168" t="str">
        <f t="shared" si="217"/>
        <v>Moderado</v>
      </c>
      <c r="AL164" s="212" t="s">
        <v>263</v>
      </c>
      <c r="AM164" s="213"/>
      <c r="AN164" s="169"/>
      <c r="AO164" s="110"/>
      <c r="AP164" s="110"/>
      <c r="AQ164" s="211"/>
      <c r="AR164" s="169"/>
    </row>
    <row r="165" spans="1:44" s="141" customFormat="1" ht="69" hidden="1" customHeight="1" x14ac:dyDescent="0.25">
      <c r="A165" s="299"/>
      <c r="B165" s="297"/>
      <c r="C165" s="275"/>
      <c r="D165" s="278"/>
      <c r="E165" s="283"/>
      <c r="F165" s="306"/>
      <c r="G165" s="306"/>
      <c r="H165" s="307"/>
      <c r="I165" s="268"/>
      <c r="J165" s="268"/>
      <c r="K165" s="268"/>
      <c r="L165" s="268"/>
      <c r="M165" s="283"/>
      <c r="N165" s="275"/>
      <c r="O165" s="271"/>
      <c r="P165" s="272"/>
      <c r="Q165" s="281"/>
      <c r="R165" s="282"/>
      <c r="S165" s="281">
        <f ca="1">IF(NOT(ISERROR(MATCH(R165,_xlfn.ANCHORARRAY(H176),0))),Q178&amp;"Por favor no seleccionar los criterios de impacto",R165)</f>
        <v>0</v>
      </c>
      <c r="T165" s="272"/>
      <c r="U165" s="281"/>
      <c r="V165" s="280"/>
      <c r="W165" s="169">
        <v>3</v>
      </c>
      <c r="X165" s="620"/>
      <c r="Y165" s="165" t="str">
        <f t="shared" si="210"/>
        <v/>
      </c>
      <c r="Z165" s="109"/>
      <c r="AA165" s="109"/>
      <c r="AB165" s="166" t="str">
        <f t="shared" si="211"/>
        <v/>
      </c>
      <c r="AC165" s="109"/>
      <c r="AD165" s="109"/>
      <c r="AE165" s="109"/>
      <c r="AF165" s="208" t="str">
        <f t="shared" si="225"/>
        <v/>
      </c>
      <c r="AG165" s="167" t="str">
        <f t="shared" si="213"/>
        <v/>
      </c>
      <c r="AH165" s="166" t="str">
        <f t="shared" si="214"/>
        <v/>
      </c>
      <c r="AI165" s="167" t="str">
        <f t="shared" si="215"/>
        <v/>
      </c>
      <c r="AJ165" s="166" t="str">
        <f t="shared" ref="AJ165:AJ168" si="227">IFERROR(IF(AND(Y164="Impacto",Y165="Impacto"),(AJ164-(+AJ164*AB165)),IF(AND(Y164="Probabilidad",Y165="Impacto"),(AJ163-(+AJ163*AB165)),IF(Y165="Probabilidad",AJ164,""))),"")</f>
        <v/>
      </c>
      <c r="AK165" s="168" t="str">
        <f t="shared" si="217"/>
        <v/>
      </c>
      <c r="AL165" s="212"/>
      <c r="AM165" s="213"/>
      <c r="AN165" s="169"/>
      <c r="AO165" s="110"/>
      <c r="AP165" s="110"/>
      <c r="AQ165" s="211"/>
      <c r="AR165" s="169"/>
    </row>
    <row r="166" spans="1:44" s="141" customFormat="1" ht="69" hidden="1" customHeight="1" x14ac:dyDescent="0.25">
      <c r="A166" s="299"/>
      <c r="B166" s="297"/>
      <c r="C166" s="275"/>
      <c r="D166" s="278"/>
      <c r="E166" s="283"/>
      <c r="F166" s="306"/>
      <c r="G166" s="306"/>
      <c r="H166" s="307"/>
      <c r="I166" s="268"/>
      <c r="J166" s="268"/>
      <c r="K166" s="268"/>
      <c r="L166" s="268"/>
      <c r="M166" s="283"/>
      <c r="N166" s="275"/>
      <c r="O166" s="271"/>
      <c r="P166" s="272"/>
      <c r="Q166" s="281"/>
      <c r="R166" s="282"/>
      <c r="S166" s="281">
        <f ca="1">IF(NOT(ISERROR(MATCH(R166,_xlfn.ANCHORARRAY(H177),0))),Q179&amp;"Por favor no seleccionar los criterios de impacto",R166)</f>
        <v>0</v>
      </c>
      <c r="T166" s="272"/>
      <c r="U166" s="281"/>
      <c r="V166" s="280"/>
      <c r="W166" s="169">
        <v>4</v>
      </c>
      <c r="X166" s="108"/>
      <c r="Y166" s="165" t="str">
        <f t="shared" si="210"/>
        <v/>
      </c>
      <c r="Z166" s="109"/>
      <c r="AA166" s="109"/>
      <c r="AB166" s="166" t="str">
        <f t="shared" si="211"/>
        <v/>
      </c>
      <c r="AC166" s="109"/>
      <c r="AD166" s="109"/>
      <c r="AE166" s="109"/>
      <c r="AF166" s="208" t="str">
        <f t="shared" si="225"/>
        <v/>
      </c>
      <c r="AG166" s="167" t="str">
        <f t="shared" si="213"/>
        <v/>
      </c>
      <c r="AH166" s="166" t="str">
        <f t="shared" si="214"/>
        <v/>
      </c>
      <c r="AI166" s="167" t="str">
        <f t="shared" si="215"/>
        <v/>
      </c>
      <c r="AJ166" s="166" t="str">
        <f t="shared" si="227"/>
        <v/>
      </c>
      <c r="AK166" s="168" t="str">
        <f t="shared" si="217"/>
        <v/>
      </c>
      <c r="AL166" s="212"/>
      <c r="AM166" s="213"/>
      <c r="AN166" s="169"/>
      <c r="AO166" s="110"/>
      <c r="AP166" s="110"/>
      <c r="AQ166" s="211"/>
      <c r="AR166" s="169"/>
    </row>
    <row r="167" spans="1:44" s="141" customFormat="1" ht="69" hidden="1" customHeight="1" x14ac:dyDescent="0.25">
      <c r="A167" s="299"/>
      <c r="B167" s="297"/>
      <c r="C167" s="275"/>
      <c r="D167" s="278"/>
      <c r="E167" s="283"/>
      <c r="F167" s="306"/>
      <c r="G167" s="306"/>
      <c r="H167" s="307"/>
      <c r="I167" s="268"/>
      <c r="J167" s="268"/>
      <c r="K167" s="268"/>
      <c r="L167" s="268"/>
      <c r="M167" s="283"/>
      <c r="N167" s="275"/>
      <c r="O167" s="271"/>
      <c r="P167" s="272"/>
      <c r="Q167" s="281"/>
      <c r="R167" s="282"/>
      <c r="S167" s="281">
        <f ca="1">IF(NOT(ISERROR(MATCH(R167,_xlfn.ANCHORARRAY(H178),0))),Q180&amp;"Por favor no seleccionar los criterios de impacto",R167)</f>
        <v>0</v>
      </c>
      <c r="T167" s="272"/>
      <c r="U167" s="281"/>
      <c r="V167" s="280"/>
      <c r="W167" s="169">
        <v>5</v>
      </c>
      <c r="X167" s="108"/>
      <c r="Y167" s="165" t="str">
        <f t="shared" si="210"/>
        <v/>
      </c>
      <c r="Z167" s="109"/>
      <c r="AA167" s="109"/>
      <c r="AB167" s="166" t="str">
        <f t="shared" si="211"/>
        <v/>
      </c>
      <c r="AC167" s="109"/>
      <c r="AD167" s="109"/>
      <c r="AE167" s="109"/>
      <c r="AF167" s="208" t="str">
        <f t="shared" si="225"/>
        <v/>
      </c>
      <c r="AG167" s="167" t="str">
        <f t="shared" si="213"/>
        <v/>
      </c>
      <c r="AH167" s="166" t="str">
        <f t="shared" si="214"/>
        <v/>
      </c>
      <c r="AI167" s="167" t="str">
        <f t="shared" si="215"/>
        <v/>
      </c>
      <c r="AJ167" s="166" t="str">
        <f t="shared" si="227"/>
        <v/>
      </c>
      <c r="AK167" s="168" t="str">
        <f t="shared" si="217"/>
        <v/>
      </c>
      <c r="AL167" s="212"/>
      <c r="AM167" s="213"/>
      <c r="AN167" s="169"/>
      <c r="AO167" s="110"/>
      <c r="AP167" s="110"/>
      <c r="AQ167" s="211"/>
      <c r="AR167" s="169"/>
    </row>
    <row r="168" spans="1:44" s="141" customFormat="1" ht="69" hidden="1" customHeight="1" x14ac:dyDescent="0.25">
      <c r="A168" s="299"/>
      <c r="B168" s="298"/>
      <c r="C168" s="276"/>
      <c r="D168" s="279"/>
      <c r="E168" s="283"/>
      <c r="F168" s="306"/>
      <c r="G168" s="306"/>
      <c r="H168" s="307"/>
      <c r="I168" s="269"/>
      <c r="J168" s="269"/>
      <c r="K168" s="269"/>
      <c r="L168" s="269"/>
      <c r="M168" s="283"/>
      <c r="N168" s="276"/>
      <c r="O168" s="271"/>
      <c r="P168" s="272"/>
      <c r="Q168" s="281"/>
      <c r="R168" s="282"/>
      <c r="S168" s="281">
        <f ca="1">IF(NOT(ISERROR(MATCH(R168,_xlfn.ANCHORARRAY(H179),0))),Q181&amp;"Por favor no seleccionar los criterios de impacto",R168)</f>
        <v>0</v>
      </c>
      <c r="T168" s="272"/>
      <c r="U168" s="281"/>
      <c r="V168" s="280"/>
      <c r="W168" s="169">
        <v>6</v>
      </c>
      <c r="X168" s="108"/>
      <c r="Y168" s="165" t="str">
        <f t="shared" si="210"/>
        <v/>
      </c>
      <c r="Z168" s="109"/>
      <c r="AA168" s="109"/>
      <c r="AB168" s="166" t="str">
        <f t="shared" si="211"/>
        <v/>
      </c>
      <c r="AC168" s="109"/>
      <c r="AD168" s="109"/>
      <c r="AE168" s="109"/>
      <c r="AF168" s="208" t="str">
        <f t="shared" si="225"/>
        <v/>
      </c>
      <c r="AG168" s="167" t="str">
        <f t="shared" si="213"/>
        <v/>
      </c>
      <c r="AH168" s="166" t="str">
        <f t="shared" si="214"/>
        <v/>
      </c>
      <c r="AI168" s="167" t="str">
        <f t="shared" si="215"/>
        <v/>
      </c>
      <c r="AJ168" s="166" t="str">
        <f t="shared" si="227"/>
        <v/>
      </c>
      <c r="AK168" s="168" t="str">
        <f t="shared" si="217"/>
        <v/>
      </c>
      <c r="AL168" s="212"/>
      <c r="AM168" s="213"/>
      <c r="AN168" s="169"/>
      <c r="AO168" s="110"/>
      <c r="AP168" s="110"/>
      <c r="AQ168" s="211"/>
      <c r="AR168" s="169"/>
    </row>
    <row r="169" spans="1:44" s="141" customFormat="1" ht="69" customHeight="1" x14ac:dyDescent="0.25">
      <c r="A169" s="299">
        <v>27</v>
      </c>
      <c r="B169" s="296" t="s">
        <v>665</v>
      </c>
      <c r="C169" s="274" t="s">
        <v>277</v>
      </c>
      <c r="D169" s="277" t="s">
        <v>653</v>
      </c>
      <c r="E169" s="283" t="s">
        <v>246</v>
      </c>
      <c r="F169" s="361" t="s">
        <v>666</v>
      </c>
      <c r="G169" s="361" t="s">
        <v>667</v>
      </c>
      <c r="H169" s="364" t="s">
        <v>668</v>
      </c>
      <c r="I169" s="267"/>
      <c r="J169" s="267"/>
      <c r="K169" s="267"/>
      <c r="L169" s="267"/>
      <c r="M169" s="283" t="s">
        <v>247</v>
      </c>
      <c r="N169" s="274"/>
      <c r="O169" s="271">
        <v>24</v>
      </c>
      <c r="P169" s="272" t="str">
        <f t="shared" si="206"/>
        <v>Baja</v>
      </c>
      <c r="Q169" s="281">
        <f t="shared" si="207"/>
        <v>0.4</v>
      </c>
      <c r="R169" s="282" t="s">
        <v>198</v>
      </c>
      <c r="S169" s="281" t="str">
        <f>IF(NOT(ISERROR(MATCH(R169,'Tabla Impacto'!$B$221:$B$223,0))),'Tabla Impacto'!$F$223&amp;"Por favor no seleccionar los criterios de impacto(Afectación Económica o presupuestal y Pérdida Reputacional)",R169)</f>
        <v>El riesgo afecta la imagen de la entidad con algunos usuarios de relevancia frente al logro de los objetivos</v>
      </c>
      <c r="T169" s="272" t="str">
        <f>+IF(OR(S169='[1]Tabla Impacto'!$C$11,S169='[1]Tabla Impacto'!$D$11),"Leve",IF(OR(S169='[1]Tabla Impacto'!$C$12,S169='[1]Tabla Impacto'!$D$12),"Menor",IF(OR(S169='[1]Tabla Impacto'!$C$13,S169='[1]Tabla Impacto'!$D$13),"Moderado",IF(OR(S169='[1]Tabla Impacto'!$C$14,S169='[1]Tabla Impacto'!$D$14),"Mayor",IF(OR(S169='[1]Tabla Impacto'!$C$15,S169='[1]Tabla Impacto'!$D$15),"Catastrófico","")))))</f>
        <v>Moderado</v>
      </c>
      <c r="U169" s="281">
        <f t="shared" ref="U169" si="228">IF(T169="","",IF(T169="Leve",0.2,IF(T169="Menor",0.4,IF(T169="Moderado",0.6,IF(T169="Mayor",0.8,IF(T169="Catastrófico",1,))))))</f>
        <v>0.6</v>
      </c>
      <c r="V169" s="280" t="str">
        <f t="shared" ref="V169" si="229">IF(OR(AND(P169="Muy Baja",T169="Leve"),AND(P169="Muy Baja",T169="Menor"),AND(P169="Baja",T169="Leve")),"Bajo",IF(OR(AND(P169="Muy baja",T169="Moderado"),AND(P169="Baja",T169="Menor"),AND(P169="Baja",T169="Moderado"),AND(P169="Media",T169="Leve"),AND(P169="Media",T169="Menor"),AND(P169="Media",T169="Moderado"),AND(P169="Alta",T169="Leve"),AND(P169="Alta",T169="Menor")),"Moderado",IF(OR(AND(P169="Muy Baja",T169="Mayor"),AND(P169="Baja",T169="Mayor"),AND(P169="Media",T169="Mayor"),AND(P169="Alta",T169="Moderado"),AND(P169="Alta",T169="Mayor"),AND(P169="Muy Alta",T169="Leve"),AND(P169="Muy Alta",T169="Menor"),AND(P169="Muy Alta",T169="Moderado"),AND(P169="Muy Alta",T169="Mayor")),"Alto",IF(OR(AND(P169="Muy Baja",T169="Catastrófico"),AND(P169="Baja",T169="Catastrófico"),AND(P169="Media",T169="Catastrófico"),AND(P169="Alta",T169="Catastrófico"),AND(P169="Muy Alta",T169="Catastrófico")),"Extremo",""))))</f>
        <v>Moderado</v>
      </c>
      <c r="W169" s="169">
        <v>1</v>
      </c>
      <c r="X169" s="225" t="s">
        <v>669</v>
      </c>
      <c r="Y169" s="165" t="str">
        <f t="shared" si="210"/>
        <v>Probabilidad</v>
      </c>
      <c r="Z169" s="109" t="s">
        <v>216</v>
      </c>
      <c r="AA169" s="109" t="s">
        <v>224</v>
      </c>
      <c r="AB169" s="166" t="str">
        <f t="shared" si="211"/>
        <v>40%</v>
      </c>
      <c r="AC169" s="109" t="s">
        <v>227</v>
      </c>
      <c r="AD169" s="109" t="s">
        <v>232</v>
      </c>
      <c r="AE169" s="109" t="s">
        <v>236</v>
      </c>
      <c r="AF169" s="208">
        <f t="shared" ref="AF169" si="230">IFERROR(IF(Y169="Probabilidad",(Q169-(+Q169*AB169)),IF(Y169="Impacto",Q169,"")),"")</f>
        <v>0.24</v>
      </c>
      <c r="AG169" s="167" t="str">
        <f t="shared" si="213"/>
        <v>Baja</v>
      </c>
      <c r="AH169" s="166">
        <f t="shared" si="214"/>
        <v>0.24</v>
      </c>
      <c r="AI169" s="167" t="str">
        <f t="shared" si="215"/>
        <v>Moderado</v>
      </c>
      <c r="AJ169" s="166">
        <f t="shared" ref="AJ169" si="231">IFERROR(IF(Y169="Impacto",(U169-(+U169*AB169)),IF(Y169="Probabilidad",U169,"")),"")</f>
        <v>0.6</v>
      </c>
      <c r="AK169" s="168" t="str">
        <f t="shared" si="217"/>
        <v>Moderado</v>
      </c>
      <c r="AL169" s="212" t="s">
        <v>263</v>
      </c>
      <c r="AM169" s="213"/>
      <c r="AN169" s="169"/>
      <c r="AO169" s="110"/>
      <c r="AP169" s="110"/>
      <c r="AQ169" s="211"/>
      <c r="AR169" s="169"/>
    </row>
    <row r="170" spans="1:44" s="141" customFormat="1" ht="69" customHeight="1" x14ac:dyDescent="0.25">
      <c r="A170" s="299"/>
      <c r="B170" s="297"/>
      <c r="C170" s="275"/>
      <c r="D170" s="312"/>
      <c r="E170" s="283"/>
      <c r="F170" s="362"/>
      <c r="G170" s="362"/>
      <c r="H170" s="365"/>
      <c r="I170" s="268"/>
      <c r="J170" s="268"/>
      <c r="K170" s="268"/>
      <c r="L170" s="268"/>
      <c r="M170" s="283"/>
      <c r="N170" s="275"/>
      <c r="O170" s="271"/>
      <c r="P170" s="272"/>
      <c r="Q170" s="281"/>
      <c r="R170" s="282"/>
      <c r="S170" s="281">
        <f ca="1">IF(NOT(ISERROR(MATCH(R170,_xlfn.ANCHORARRAY(H181),0))),Q183&amp;"Por favor no seleccionar los criterios de impacto",R170)</f>
        <v>0</v>
      </c>
      <c r="T170" s="272"/>
      <c r="U170" s="281"/>
      <c r="V170" s="280"/>
      <c r="W170" s="169">
        <v>2</v>
      </c>
      <c r="X170" s="225" t="s">
        <v>670</v>
      </c>
      <c r="Y170" s="165" t="str">
        <f t="shared" si="210"/>
        <v>Probabilidad</v>
      </c>
      <c r="Z170" s="109" t="s">
        <v>216</v>
      </c>
      <c r="AA170" s="109" t="s">
        <v>224</v>
      </c>
      <c r="AB170" s="166" t="str">
        <f t="shared" si="211"/>
        <v>40%</v>
      </c>
      <c r="AC170" s="109" t="s">
        <v>227</v>
      </c>
      <c r="AD170" s="109" t="s">
        <v>232</v>
      </c>
      <c r="AE170" s="109" t="s">
        <v>236</v>
      </c>
      <c r="AF170" s="208">
        <f t="shared" ref="AF170:AF174" si="232">IFERROR(IF(AND(Y169="Probabilidad",Y170="Probabilidad"),(AH169-(+AH169*AB170)),IF(Y170="Probabilidad",(Q169-(+Q169*AB170)),IF(Y170="Impacto",AH169,""))),"")</f>
        <v>0.14399999999999999</v>
      </c>
      <c r="AG170" s="167" t="str">
        <f t="shared" si="213"/>
        <v>Muy Baja</v>
      </c>
      <c r="AH170" s="166">
        <f t="shared" si="214"/>
        <v>0.14399999999999999</v>
      </c>
      <c r="AI170" s="167" t="str">
        <f t="shared" si="215"/>
        <v>Moderado</v>
      </c>
      <c r="AJ170" s="166">
        <f t="shared" ref="AJ170" si="233">IFERROR(IF(AND(Y169="Impacto",Y170="Impacto"),(AJ169-(+AJ169*AB170)),IF(Y170="Impacto",(U169-(+U169*AB170)),IF(Y170="Probabilidad",AJ169,""))),"")</f>
        <v>0.6</v>
      </c>
      <c r="AK170" s="168" t="str">
        <f t="shared" si="217"/>
        <v>Moderado</v>
      </c>
      <c r="AL170" s="212" t="s">
        <v>263</v>
      </c>
      <c r="AM170" s="213"/>
      <c r="AN170" s="169"/>
      <c r="AO170" s="110"/>
      <c r="AP170" s="110"/>
      <c r="AQ170" s="211"/>
      <c r="AR170" s="169"/>
    </row>
    <row r="171" spans="1:44" s="141" customFormat="1" ht="69" customHeight="1" x14ac:dyDescent="0.25">
      <c r="A171" s="299"/>
      <c r="B171" s="297"/>
      <c r="C171" s="275"/>
      <c r="D171" s="312"/>
      <c r="E171" s="283"/>
      <c r="F171" s="362"/>
      <c r="G171" s="362"/>
      <c r="H171" s="365"/>
      <c r="I171" s="268"/>
      <c r="J171" s="268"/>
      <c r="K171" s="268"/>
      <c r="L171" s="268"/>
      <c r="M171" s="283"/>
      <c r="N171" s="275"/>
      <c r="O171" s="271"/>
      <c r="P171" s="272"/>
      <c r="Q171" s="281"/>
      <c r="R171" s="282"/>
      <c r="S171" s="281">
        <f ca="1">IF(NOT(ISERROR(MATCH(R171,_xlfn.ANCHORARRAY(H182),0))),Q184&amp;"Por favor no seleccionar los criterios de impacto",R171)</f>
        <v>0</v>
      </c>
      <c r="T171" s="272"/>
      <c r="U171" s="281"/>
      <c r="V171" s="280"/>
      <c r="W171" s="169">
        <v>3</v>
      </c>
      <c r="X171" s="225" t="s">
        <v>671</v>
      </c>
      <c r="Y171" s="165" t="str">
        <f t="shared" si="210"/>
        <v>Probabilidad</v>
      </c>
      <c r="Z171" s="109" t="s">
        <v>216</v>
      </c>
      <c r="AA171" s="109" t="s">
        <v>224</v>
      </c>
      <c r="AB171" s="166" t="str">
        <f t="shared" si="211"/>
        <v>40%</v>
      </c>
      <c r="AC171" s="109" t="s">
        <v>227</v>
      </c>
      <c r="AD171" s="109" t="s">
        <v>232</v>
      </c>
      <c r="AE171" s="109" t="s">
        <v>236</v>
      </c>
      <c r="AF171" s="208">
        <f t="shared" si="232"/>
        <v>8.6399999999999991E-2</v>
      </c>
      <c r="AG171" s="167" t="str">
        <f t="shared" si="213"/>
        <v>Muy Baja</v>
      </c>
      <c r="AH171" s="166">
        <f t="shared" si="214"/>
        <v>8.6399999999999991E-2</v>
      </c>
      <c r="AI171" s="167" t="str">
        <f t="shared" si="215"/>
        <v>Moderado</v>
      </c>
      <c r="AJ171" s="166">
        <f t="shared" ref="AJ171:AJ174" si="234">IFERROR(IF(AND(Y170="Impacto",Y171="Impacto"),(AJ170-(+AJ170*AB171)),IF(AND(Y170="Probabilidad",Y171="Impacto"),(AJ169-(+AJ169*AB171)),IF(Y171="Probabilidad",AJ170,""))),"")</f>
        <v>0.6</v>
      </c>
      <c r="AK171" s="168" t="str">
        <f t="shared" si="217"/>
        <v>Moderado</v>
      </c>
      <c r="AL171" s="212" t="s">
        <v>263</v>
      </c>
      <c r="AM171" s="213"/>
      <c r="AN171" s="169"/>
      <c r="AO171" s="110"/>
      <c r="AP171" s="110"/>
      <c r="AQ171" s="211"/>
      <c r="AR171" s="169"/>
    </row>
    <row r="172" spans="1:44" s="141" customFormat="1" ht="69" hidden="1" customHeight="1" x14ac:dyDescent="0.25">
      <c r="A172" s="299"/>
      <c r="B172" s="297"/>
      <c r="C172" s="275"/>
      <c r="D172" s="312"/>
      <c r="E172" s="283"/>
      <c r="F172" s="362"/>
      <c r="G172" s="362"/>
      <c r="H172" s="365"/>
      <c r="I172" s="268"/>
      <c r="J172" s="268"/>
      <c r="K172" s="268"/>
      <c r="L172" s="268"/>
      <c r="M172" s="283"/>
      <c r="N172" s="275"/>
      <c r="O172" s="271"/>
      <c r="P172" s="272"/>
      <c r="Q172" s="281"/>
      <c r="R172" s="282"/>
      <c r="S172" s="281">
        <f ca="1">IF(NOT(ISERROR(MATCH(R172,_xlfn.ANCHORARRAY(H183),0))),Q185&amp;"Por favor no seleccionar los criterios de impacto",R172)</f>
        <v>0</v>
      </c>
      <c r="T172" s="272"/>
      <c r="U172" s="281"/>
      <c r="V172" s="280"/>
      <c r="W172" s="169">
        <v>4</v>
      </c>
      <c r="X172" s="108"/>
      <c r="Y172" s="165" t="str">
        <f t="shared" si="210"/>
        <v/>
      </c>
      <c r="Z172" s="109"/>
      <c r="AA172" s="109"/>
      <c r="AB172" s="166" t="str">
        <f t="shared" si="211"/>
        <v/>
      </c>
      <c r="AC172" s="109"/>
      <c r="AD172" s="109"/>
      <c r="AE172" s="109"/>
      <c r="AF172" s="208" t="str">
        <f t="shared" si="232"/>
        <v/>
      </c>
      <c r="AG172" s="167" t="str">
        <f t="shared" si="213"/>
        <v/>
      </c>
      <c r="AH172" s="166" t="str">
        <f t="shared" si="214"/>
        <v/>
      </c>
      <c r="AI172" s="167" t="str">
        <f t="shared" si="215"/>
        <v/>
      </c>
      <c r="AJ172" s="166" t="str">
        <f t="shared" si="234"/>
        <v/>
      </c>
      <c r="AK172" s="168" t="str">
        <f t="shared" si="217"/>
        <v/>
      </c>
      <c r="AL172" s="212"/>
      <c r="AM172" s="213"/>
      <c r="AN172" s="169"/>
      <c r="AO172" s="110"/>
      <c r="AP172" s="110"/>
      <c r="AQ172" s="211"/>
      <c r="AR172" s="169"/>
    </row>
    <row r="173" spans="1:44" s="141" customFormat="1" ht="69" hidden="1" customHeight="1" x14ac:dyDescent="0.25">
      <c r="A173" s="299"/>
      <c r="B173" s="297"/>
      <c r="C173" s="275"/>
      <c r="D173" s="312"/>
      <c r="E173" s="283"/>
      <c r="F173" s="362"/>
      <c r="G173" s="362"/>
      <c r="H173" s="365"/>
      <c r="I173" s="268"/>
      <c r="J173" s="268"/>
      <c r="K173" s="268"/>
      <c r="L173" s="268"/>
      <c r="M173" s="283"/>
      <c r="N173" s="275"/>
      <c r="O173" s="271"/>
      <c r="P173" s="272"/>
      <c r="Q173" s="281"/>
      <c r="R173" s="282"/>
      <c r="S173" s="281">
        <f ca="1">IF(NOT(ISERROR(MATCH(R173,_xlfn.ANCHORARRAY(H184),0))),Q186&amp;"Por favor no seleccionar los criterios de impacto",R173)</f>
        <v>0</v>
      </c>
      <c r="T173" s="272"/>
      <c r="U173" s="281"/>
      <c r="V173" s="280"/>
      <c r="W173" s="169">
        <v>5</v>
      </c>
      <c r="X173" s="108"/>
      <c r="Y173" s="165" t="str">
        <f t="shared" si="210"/>
        <v/>
      </c>
      <c r="Z173" s="109"/>
      <c r="AA173" s="109"/>
      <c r="AB173" s="166" t="str">
        <f t="shared" si="211"/>
        <v/>
      </c>
      <c r="AC173" s="109"/>
      <c r="AD173" s="109"/>
      <c r="AE173" s="109"/>
      <c r="AF173" s="208" t="str">
        <f t="shared" si="232"/>
        <v/>
      </c>
      <c r="AG173" s="167" t="str">
        <f t="shared" si="213"/>
        <v/>
      </c>
      <c r="AH173" s="166" t="str">
        <f t="shared" si="214"/>
        <v/>
      </c>
      <c r="AI173" s="167" t="str">
        <f t="shared" si="215"/>
        <v/>
      </c>
      <c r="AJ173" s="166" t="str">
        <f t="shared" si="234"/>
        <v/>
      </c>
      <c r="AK173" s="168" t="str">
        <f t="shared" si="217"/>
        <v/>
      </c>
      <c r="AL173" s="212"/>
      <c r="AM173" s="213"/>
      <c r="AN173" s="169"/>
      <c r="AO173" s="110"/>
      <c r="AP173" s="110"/>
      <c r="AQ173" s="211"/>
      <c r="AR173" s="169"/>
    </row>
    <row r="174" spans="1:44" s="141" customFormat="1" ht="69" hidden="1" customHeight="1" x14ac:dyDescent="0.25">
      <c r="A174" s="299"/>
      <c r="B174" s="298"/>
      <c r="C174" s="276"/>
      <c r="D174" s="313"/>
      <c r="E174" s="283"/>
      <c r="F174" s="363"/>
      <c r="G174" s="363"/>
      <c r="H174" s="366"/>
      <c r="I174" s="269"/>
      <c r="J174" s="269"/>
      <c r="K174" s="269"/>
      <c r="L174" s="269"/>
      <c r="M174" s="283"/>
      <c r="N174" s="276"/>
      <c r="O174" s="271"/>
      <c r="P174" s="272"/>
      <c r="Q174" s="281"/>
      <c r="R174" s="282"/>
      <c r="S174" s="281">
        <f ca="1">IF(NOT(ISERROR(MATCH(R174,_xlfn.ANCHORARRAY(H185),0))),Q187&amp;"Por favor no seleccionar los criterios de impacto",R174)</f>
        <v>0</v>
      </c>
      <c r="T174" s="272"/>
      <c r="U174" s="281"/>
      <c r="V174" s="280"/>
      <c r="W174" s="169">
        <v>6</v>
      </c>
      <c r="X174" s="108"/>
      <c r="Y174" s="165" t="str">
        <f t="shared" si="210"/>
        <v/>
      </c>
      <c r="Z174" s="109"/>
      <c r="AA174" s="109"/>
      <c r="AB174" s="166" t="str">
        <f t="shared" si="211"/>
        <v/>
      </c>
      <c r="AC174" s="109"/>
      <c r="AD174" s="109"/>
      <c r="AE174" s="109"/>
      <c r="AF174" s="208" t="str">
        <f t="shared" si="232"/>
        <v/>
      </c>
      <c r="AG174" s="167" t="str">
        <f t="shared" si="213"/>
        <v/>
      </c>
      <c r="AH174" s="166" t="str">
        <f t="shared" si="214"/>
        <v/>
      </c>
      <c r="AI174" s="167" t="str">
        <f t="shared" si="215"/>
        <v/>
      </c>
      <c r="AJ174" s="166" t="str">
        <f t="shared" si="234"/>
        <v/>
      </c>
      <c r="AK174" s="168" t="str">
        <f t="shared" si="217"/>
        <v/>
      </c>
      <c r="AL174" s="212"/>
      <c r="AM174" s="213"/>
      <c r="AN174" s="169"/>
      <c r="AO174" s="110"/>
      <c r="AP174" s="110"/>
      <c r="AQ174" s="211"/>
      <c r="AR174" s="169"/>
    </row>
    <row r="175" spans="1:44" s="141" customFormat="1" ht="96" customHeight="1" x14ac:dyDescent="0.25">
      <c r="A175" s="299">
        <v>28</v>
      </c>
      <c r="B175" s="296" t="s">
        <v>672</v>
      </c>
      <c r="C175" s="274" t="s">
        <v>277</v>
      </c>
      <c r="D175" s="277" t="s">
        <v>673</v>
      </c>
      <c r="E175" s="283" t="s">
        <v>246</v>
      </c>
      <c r="F175" s="361" t="s">
        <v>674</v>
      </c>
      <c r="G175" s="361" t="s">
        <v>675</v>
      </c>
      <c r="H175" s="364" t="s">
        <v>676</v>
      </c>
      <c r="I175" s="267"/>
      <c r="J175" s="267"/>
      <c r="K175" s="267"/>
      <c r="L175" s="267"/>
      <c r="M175" s="283" t="s">
        <v>247</v>
      </c>
      <c r="N175" s="274"/>
      <c r="O175" s="271">
        <v>365</v>
      </c>
      <c r="P175" s="272" t="str">
        <f t="shared" si="206"/>
        <v>Media</v>
      </c>
      <c r="Q175" s="281">
        <f t="shared" si="207"/>
        <v>0.6</v>
      </c>
      <c r="R175" s="282" t="s">
        <v>198</v>
      </c>
      <c r="S175" s="281" t="str">
        <f>IF(NOT(ISERROR(MATCH(R175,'Tabla Impacto'!$B$221:$B$223,0))),'Tabla Impacto'!$F$223&amp;"Por favor no seleccionar los criterios de impacto(Afectación Económica o presupuestal y Pérdida Reputacional)",R175)</f>
        <v>El riesgo afecta la imagen de la entidad con algunos usuarios de relevancia frente al logro de los objetivos</v>
      </c>
      <c r="T175" s="272" t="str">
        <f>+IF(OR(S175='[1]Tabla Impacto'!$C$11,S175='[1]Tabla Impacto'!$D$11),"Leve",IF(OR(S175='[1]Tabla Impacto'!$C$12,S175='[1]Tabla Impacto'!$D$12),"Menor",IF(OR(S175='[1]Tabla Impacto'!$C$13,S175='[1]Tabla Impacto'!$D$13),"Moderado",IF(OR(S175='[1]Tabla Impacto'!$C$14,S175='[1]Tabla Impacto'!$D$14),"Mayor",IF(OR(S175='[1]Tabla Impacto'!$C$15,S175='[1]Tabla Impacto'!$D$15),"Catastrófico","")))))</f>
        <v>Moderado</v>
      </c>
      <c r="U175" s="281">
        <f t="shared" ref="U175" si="235">IF(T175="","",IF(T175="Leve",0.2,IF(T175="Menor",0.4,IF(T175="Moderado",0.6,IF(T175="Mayor",0.8,IF(T175="Catastrófico",1,))))))</f>
        <v>0.6</v>
      </c>
      <c r="V175" s="280" t="str">
        <f t="shared" ref="V175" si="236">IF(OR(AND(P175="Muy Baja",T175="Leve"),AND(P175="Muy Baja",T175="Menor"),AND(P175="Baja",T175="Leve")),"Bajo",IF(OR(AND(P175="Muy baja",T175="Moderado"),AND(P175="Baja",T175="Menor"),AND(P175="Baja",T175="Moderado"),AND(P175="Media",T175="Leve"),AND(P175="Media",T175="Menor"),AND(P175="Media",T175="Moderado"),AND(P175="Alta",T175="Leve"),AND(P175="Alta",T175="Menor")),"Moderado",IF(OR(AND(P175="Muy Baja",T175="Mayor"),AND(P175="Baja",T175="Mayor"),AND(P175="Media",T175="Mayor"),AND(P175="Alta",T175="Moderado"),AND(P175="Alta",T175="Mayor"),AND(P175="Muy Alta",T175="Leve"),AND(P175="Muy Alta",T175="Menor"),AND(P175="Muy Alta",T175="Moderado"),AND(P175="Muy Alta",T175="Mayor")),"Alto",IF(OR(AND(P175="Muy Baja",T175="Catastrófico"),AND(P175="Baja",T175="Catastrófico"),AND(P175="Media",T175="Catastrófico"),AND(P175="Alta",T175="Catastrófico"),AND(P175="Muy Alta",T175="Catastrófico")),"Extremo",""))))</f>
        <v>Moderado</v>
      </c>
      <c r="W175" s="169">
        <v>1</v>
      </c>
      <c r="X175" s="225" t="s">
        <v>677</v>
      </c>
      <c r="Y175" s="165" t="str">
        <f t="shared" si="210"/>
        <v>Probabilidad</v>
      </c>
      <c r="Z175" s="109" t="s">
        <v>216</v>
      </c>
      <c r="AA175" s="109" t="s">
        <v>224</v>
      </c>
      <c r="AB175" s="166" t="str">
        <f t="shared" si="211"/>
        <v>40%</v>
      </c>
      <c r="AC175" s="109" t="s">
        <v>227</v>
      </c>
      <c r="AD175" s="109" t="s">
        <v>232</v>
      </c>
      <c r="AE175" s="109" t="s">
        <v>236</v>
      </c>
      <c r="AF175" s="208">
        <f t="shared" ref="AF175" si="237">IFERROR(IF(Y175="Probabilidad",(Q175-(+Q175*AB175)),IF(Y175="Impacto",Q175,"")),"")</f>
        <v>0.36</v>
      </c>
      <c r="AG175" s="167" t="str">
        <f t="shared" si="213"/>
        <v>Baja</v>
      </c>
      <c r="AH175" s="166">
        <f t="shared" si="214"/>
        <v>0.36</v>
      </c>
      <c r="AI175" s="167" t="str">
        <f t="shared" si="215"/>
        <v>Moderado</v>
      </c>
      <c r="AJ175" s="166">
        <f t="shared" ref="AJ175" si="238">IFERROR(IF(Y175="Impacto",(U175-(+U175*AB175)),IF(Y175="Probabilidad",U175,"")),"")</f>
        <v>0.6</v>
      </c>
      <c r="AK175" s="168" t="str">
        <f t="shared" si="217"/>
        <v>Moderado</v>
      </c>
      <c r="AL175" s="212" t="s">
        <v>263</v>
      </c>
      <c r="AM175" s="213"/>
      <c r="AN175" s="169"/>
      <c r="AO175" s="110"/>
      <c r="AP175" s="110"/>
      <c r="AQ175" s="211"/>
      <c r="AR175" s="169"/>
    </row>
    <row r="176" spans="1:44" s="141" customFormat="1" ht="96" customHeight="1" x14ac:dyDescent="0.25">
      <c r="A176" s="299"/>
      <c r="B176" s="297"/>
      <c r="C176" s="275"/>
      <c r="D176" s="312"/>
      <c r="E176" s="283"/>
      <c r="F176" s="362"/>
      <c r="G176" s="362"/>
      <c r="H176" s="365"/>
      <c r="I176" s="268"/>
      <c r="J176" s="268"/>
      <c r="K176" s="268"/>
      <c r="L176" s="268"/>
      <c r="M176" s="283"/>
      <c r="N176" s="275"/>
      <c r="O176" s="271"/>
      <c r="P176" s="272"/>
      <c r="Q176" s="281"/>
      <c r="R176" s="282"/>
      <c r="S176" s="281">
        <f ca="1">IF(NOT(ISERROR(MATCH(R176,_xlfn.ANCHORARRAY(H187),0))),Q189&amp;"Por favor no seleccionar los criterios de impacto",R176)</f>
        <v>0</v>
      </c>
      <c r="T176" s="272"/>
      <c r="U176" s="281"/>
      <c r="V176" s="280"/>
      <c r="W176" s="169">
        <v>2</v>
      </c>
      <c r="X176" s="225" t="s">
        <v>678</v>
      </c>
      <c r="Y176" s="165" t="str">
        <f t="shared" si="210"/>
        <v>Probabilidad</v>
      </c>
      <c r="Z176" s="109" t="s">
        <v>216</v>
      </c>
      <c r="AA176" s="109" t="s">
        <v>224</v>
      </c>
      <c r="AB176" s="166" t="str">
        <f t="shared" si="211"/>
        <v>40%</v>
      </c>
      <c r="AC176" s="109" t="s">
        <v>227</v>
      </c>
      <c r="AD176" s="109" t="s">
        <v>232</v>
      </c>
      <c r="AE176" s="109" t="s">
        <v>236</v>
      </c>
      <c r="AF176" s="208">
        <f t="shared" ref="AF176:AF180" si="239">IFERROR(IF(AND(Y175="Probabilidad",Y176="Probabilidad"),(AH175-(+AH175*AB176)),IF(Y176="Probabilidad",(Q175-(+Q175*AB176)),IF(Y176="Impacto",AH175,""))),"")</f>
        <v>0.216</v>
      </c>
      <c r="AG176" s="167" t="str">
        <f t="shared" si="213"/>
        <v>Baja</v>
      </c>
      <c r="AH176" s="166">
        <f t="shared" si="214"/>
        <v>0.216</v>
      </c>
      <c r="AI176" s="167" t="str">
        <f t="shared" si="215"/>
        <v>Moderado</v>
      </c>
      <c r="AJ176" s="166">
        <f t="shared" ref="AJ176" si="240">IFERROR(IF(AND(Y175="Impacto",Y176="Impacto"),(AJ175-(+AJ175*AB176)),IF(Y176="Impacto",(U175-(+U175*AB176)),IF(Y176="Probabilidad",AJ175,""))),"")</f>
        <v>0.6</v>
      </c>
      <c r="AK176" s="168" t="str">
        <f t="shared" si="217"/>
        <v>Moderado</v>
      </c>
      <c r="AL176" s="212" t="s">
        <v>263</v>
      </c>
      <c r="AM176" s="213"/>
      <c r="AN176" s="169"/>
      <c r="AO176" s="110"/>
      <c r="AP176" s="110"/>
      <c r="AQ176" s="211"/>
      <c r="AR176" s="169"/>
    </row>
    <row r="177" spans="1:44" s="141" customFormat="1" ht="69" hidden="1" customHeight="1" x14ac:dyDescent="0.25">
      <c r="A177" s="299"/>
      <c r="B177" s="297"/>
      <c r="C177" s="275"/>
      <c r="D177" s="312"/>
      <c r="E177" s="283"/>
      <c r="F177" s="362"/>
      <c r="G177" s="362"/>
      <c r="H177" s="365"/>
      <c r="I177" s="268"/>
      <c r="J177" s="268"/>
      <c r="K177" s="268"/>
      <c r="L177" s="268"/>
      <c r="M177" s="283"/>
      <c r="N177" s="275"/>
      <c r="O177" s="271"/>
      <c r="P177" s="272"/>
      <c r="Q177" s="281"/>
      <c r="R177" s="282"/>
      <c r="S177" s="281">
        <f ca="1">IF(NOT(ISERROR(MATCH(R177,_xlfn.ANCHORARRAY(H188),0))),Q190&amp;"Por favor no seleccionar los criterios de impacto",R177)</f>
        <v>0</v>
      </c>
      <c r="T177" s="272"/>
      <c r="U177" s="281"/>
      <c r="V177" s="280"/>
      <c r="W177" s="169">
        <v>3</v>
      </c>
      <c r="X177" s="108"/>
      <c r="Y177" s="165" t="str">
        <f t="shared" si="210"/>
        <v/>
      </c>
      <c r="Z177" s="109"/>
      <c r="AA177" s="109"/>
      <c r="AB177" s="166" t="str">
        <f t="shared" si="211"/>
        <v/>
      </c>
      <c r="AC177" s="109"/>
      <c r="AD177" s="109"/>
      <c r="AE177" s="109"/>
      <c r="AF177" s="208" t="str">
        <f t="shared" si="239"/>
        <v/>
      </c>
      <c r="AG177" s="167" t="str">
        <f t="shared" si="213"/>
        <v/>
      </c>
      <c r="AH177" s="166" t="str">
        <f t="shared" si="214"/>
        <v/>
      </c>
      <c r="AI177" s="167" t="str">
        <f t="shared" si="215"/>
        <v/>
      </c>
      <c r="AJ177" s="166" t="str">
        <f t="shared" ref="AJ177:AJ180" si="241">IFERROR(IF(AND(Y176="Impacto",Y177="Impacto"),(AJ176-(+AJ176*AB177)),IF(AND(Y176="Probabilidad",Y177="Impacto"),(AJ175-(+AJ175*AB177)),IF(Y177="Probabilidad",AJ176,""))),"")</f>
        <v/>
      </c>
      <c r="AK177" s="168" t="str">
        <f t="shared" si="217"/>
        <v/>
      </c>
      <c r="AL177" s="212"/>
      <c r="AM177" s="213"/>
      <c r="AN177" s="169"/>
      <c r="AO177" s="110"/>
      <c r="AP177" s="110"/>
      <c r="AQ177" s="211"/>
      <c r="AR177" s="169"/>
    </row>
    <row r="178" spans="1:44" s="141" customFormat="1" ht="69" hidden="1" customHeight="1" x14ac:dyDescent="0.25">
      <c r="A178" s="299"/>
      <c r="B178" s="297"/>
      <c r="C178" s="275"/>
      <c r="D178" s="312"/>
      <c r="E178" s="283"/>
      <c r="F178" s="362"/>
      <c r="G178" s="362"/>
      <c r="H178" s="365"/>
      <c r="I178" s="268"/>
      <c r="J178" s="268"/>
      <c r="K178" s="268"/>
      <c r="L178" s="268"/>
      <c r="M178" s="283"/>
      <c r="N178" s="275"/>
      <c r="O178" s="271"/>
      <c r="P178" s="272"/>
      <c r="Q178" s="281"/>
      <c r="R178" s="282"/>
      <c r="S178" s="281">
        <f ca="1">IF(NOT(ISERROR(MATCH(R178,_xlfn.ANCHORARRAY(H189),0))),Q191&amp;"Por favor no seleccionar los criterios de impacto",R178)</f>
        <v>0</v>
      </c>
      <c r="T178" s="272"/>
      <c r="U178" s="281"/>
      <c r="V178" s="280"/>
      <c r="W178" s="169">
        <v>4</v>
      </c>
      <c r="X178" s="108"/>
      <c r="Y178" s="165" t="str">
        <f t="shared" si="210"/>
        <v/>
      </c>
      <c r="Z178" s="109"/>
      <c r="AA178" s="109"/>
      <c r="AB178" s="166" t="str">
        <f t="shared" si="211"/>
        <v/>
      </c>
      <c r="AC178" s="109"/>
      <c r="AD178" s="109"/>
      <c r="AE178" s="109"/>
      <c r="AF178" s="208" t="str">
        <f t="shared" si="239"/>
        <v/>
      </c>
      <c r="AG178" s="167" t="str">
        <f t="shared" si="213"/>
        <v/>
      </c>
      <c r="AH178" s="166" t="str">
        <f t="shared" si="214"/>
        <v/>
      </c>
      <c r="AI178" s="167" t="str">
        <f t="shared" si="215"/>
        <v/>
      </c>
      <c r="AJ178" s="166" t="str">
        <f t="shared" si="241"/>
        <v/>
      </c>
      <c r="AK178" s="168" t="str">
        <f t="shared" si="217"/>
        <v/>
      </c>
      <c r="AL178" s="212"/>
      <c r="AM178" s="213"/>
      <c r="AN178" s="169"/>
      <c r="AO178" s="110"/>
      <c r="AP178" s="110"/>
      <c r="AQ178" s="211"/>
      <c r="AR178" s="169"/>
    </row>
    <row r="179" spans="1:44" s="141" customFormat="1" ht="69" hidden="1" customHeight="1" x14ac:dyDescent="0.25">
      <c r="A179" s="299"/>
      <c r="B179" s="297"/>
      <c r="C179" s="275"/>
      <c r="D179" s="312"/>
      <c r="E179" s="283"/>
      <c r="F179" s="362"/>
      <c r="G179" s="362"/>
      <c r="H179" s="365"/>
      <c r="I179" s="268"/>
      <c r="J179" s="268"/>
      <c r="K179" s="268"/>
      <c r="L179" s="268"/>
      <c r="M179" s="283"/>
      <c r="N179" s="275"/>
      <c r="O179" s="271"/>
      <c r="P179" s="272"/>
      <c r="Q179" s="281"/>
      <c r="R179" s="282"/>
      <c r="S179" s="281">
        <f ca="1">IF(NOT(ISERROR(MATCH(R179,_xlfn.ANCHORARRAY(H190),0))),Q192&amp;"Por favor no seleccionar los criterios de impacto",R179)</f>
        <v>0</v>
      </c>
      <c r="T179" s="272"/>
      <c r="U179" s="281"/>
      <c r="V179" s="280"/>
      <c r="W179" s="169">
        <v>5</v>
      </c>
      <c r="X179" s="108"/>
      <c r="Y179" s="165" t="str">
        <f t="shared" si="210"/>
        <v/>
      </c>
      <c r="Z179" s="109"/>
      <c r="AA179" s="109"/>
      <c r="AB179" s="166" t="str">
        <f t="shared" si="211"/>
        <v/>
      </c>
      <c r="AC179" s="109"/>
      <c r="AD179" s="109"/>
      <c r="AE179" s="109"/>
      <c r="AF179" s="208" t="str">
        <f t="shared" si="239"/>
        <v/>
      </c>
      <c r="AG179" s="167" t="str">
        <f t="shared" si="213"/>
        <v/>
      </c>
      <c r="AH179" s="166" t="str">
        <f t="shared" si="214"/>
        <v/>
      </c>
      <c r="AI179" s="167" t="str">
        <f t="shared" si="215"/>
        <v/>
      </c>
      <c r="AJ179" s="166" t="str">
        <f t="shared" si="241"/>
        <v/>
      </c>
      <c r="AK179" s="168" t="str">
        <f t="shared" si="217"/>
        <v/>
      </c>
      <c r="AL179" s="212"/>
      <c r="AM179" s="213"/>
      <c r="AN179" s="169"/>
      <c r="AO179" s="110"/>
      <c r="AP179" s="110"/>
      <c r="AQ179" s="211"/>
      <c r="AR179" s="169"/>
    </row>
    <row r="180" spans="1:44" s="141" customFormat="1" ht="69" hidden="1" customHeight="1" x14ac:dyDescent="0.25">
      <c r="A180" s="299"/>
      <c r="B180" s="298"/>
      <c r="C180" s="276"/>
      <c r="D180" s="313"/>
      <c r="E180" s="283"/>
      <c r="F180" s="363"/>
      <c r="G180" s="363"/>
      <c r="H180" s="366"/>
      <c r="I180" s="269"/>
      <c r="J180" s="269"/>
      <c r="K180" s="269"/>
      <c r="L180" s="269"/>
      <c r="M180" s="283"/>
      <c r="N180" s="276"/>
      <c r="O180" s="271"/>
      <c r="P180" s="272"/>
      <c r="Q180" s="281"/>
      <c r="R180" s="282"/>
      <c r="S180" s="281">
        <f ca="1">IF(NOT(ISERROR(MATCH(R180,_xlfn.ANCHORARRAY(H191),0))),Q193&amp;"Por favor no seleccionar los criterios de impacto",R180)</f>
        <v>0</v>
      </c>
      <c r="T180" s="272"/>
      <c r="U180" s="281"/>
      <c r="V180" s="280"/>
      <c r="W180" s="169">
        <v>6</v>
      </c>
      <c r="X180" s="108"/>
      <c r="Y180" s="165" t="str">
        <f t="shared" si="210"/>
        <v/>
      </c>
      <c r="Z180" s="109"/>
      <c r="AA180" s="109"/>
      <c r="AB180" s="166" t="str">
        <f t="shared" si="211"/>
        <v/>
      </c>
      <c r="AC180" s="109"/>
      <c r="AD180" s="109"/>
      <c r="AE180" s="109"/>
      <c r="AF180" s="208" t="str">
        <f t="shared" si="239"/>
        <v/>
      </c>
      <c r="AG180" s="167" t="str">
        <f t="shared" si="213"/>
        <v/>
      </c>
      <c r="AH180" s="166" t="str">
        <f t="shared" si="214"/>
        <v/>
      </c>
      <c r="AI180" s="167" t="str">
        <f t="shared" si="215"/>
        <v/>
      </c>
      <c r="AJ180" s="166" t="str">
        <f t="shared" si="241"/>
        <v/>
      </c>
      <c r="AK180" s="168" t="str">
        <f t="shared" si="217"/>
        <v/>
      </c>
      <c r="AL180" s="212"/>
      <c r="AM180" s="213"/>
      <c r="AN180" s="169"/>
      <c r="AO180" s="110"/>
      <c r="AP180" s="110"/>
      <c r="AQ180" s="211"/>
      <c r="AR180" s="169"/>
    </row>
    <row r="181" spans="1:44" s="141" customFormat="1" ht="89.25" customHeight="1" x14ac:dyDescent="0.25">
      <c r="A181" s="299">
        <v>29</v>
      </c>
      <c r="B181" s="296" t="s">
        <v>679</v>
      </c>
      <c r="C181" s="274" t="s">
        <v>277</v>
      </c>
      <c r="D181" s="367" t="s">
        <v>680</v>
      </c>
      <c r="E181" s="283" t="s">
        <v>244</v>
      </c>
      <c r="F181" s="370" t="s">
        <v>681</v>
      </c>
      <c r="G181" s="370" t="s">
        <v>682</v>
      </c>
      <c r="H181" s="373" t="s">
        <v>683</v>
      </c>
      <c r="I181" s="267"/>
      <c r="J181" s="267"/>
      <c r="K181" s="267"/>
      <c r="L181" s="267"/>
      <c r="M181" s="283" t="s">
        <v>752</v>
      </c>
      <c r="N181" s="274"/>
      <c r="O181" s="271">
        <v>3650</v>
      </c>
      <c r="P181" s="272" t="str">
        <f t="shared" ref="P181:P235" si="242">IF(O181&lt;=0,"",IF(O181&lt;=2,"Muy Baja",IF(O181&lt;=24,"Baja",IF(O181&lt;=500,"Media",IF(O181&lt;=5000,"Alta","Muy Alta")))))</f>
        <v>Alta</v>
      </c>
      <c r="Q181" s="281">
        <f t="shared" ref="Q181:Q235" si="243">IF(P181="","",IF(P181="Muy Baja",0.2,IF(P181="Baja",0.4,IF(P181="Media",0.6,IF(P181="Alta",0.8,IF(P181="Muy Alta",1,))))))</f>
        <v>0.8</v>
      </c>
      <c r="R181" s="282" t="s">
        <v>194</v>
      </c>
      <c r="S181" s="281" t="str">
        <f>IF(NOT(ISERROR(MATCH(R181,'Tabla Impacto'!$B$221:$B$223,0))),'Tabla Impacto'!$F$223&amp;"Por favor no seleccionar los criterios de impacto(Afectación Económica o presupuestal y Pérdida Reputacional)",R181)</f>
        <v xml:space="preserve">Entre 10 y 50 SMLMV </v>
      </c>
      <c r="T181" s="272" t="str">
        <f>+IF(OR(S181='[1]Tabla Impacto'!$C$11,S181='[1]Tabla Impacto'!$D$11),"Leve",IF(OR(S181='[1]Tabla Impacto'!$C$12,S181='[1]Tabla Impacto'!$D$12),"Menor",IF(OR(S181='[1]Tabla Impacto'!$C$13,S181='[1]Tabla Impacto'!$D$13),"Moderado",IF(OR(S181='[1]Tabla Impacto'!$C$14,S181='[1]Tabla Impacto'!$D$14),"Mayor",IF(OR(S181='[1]Tabla Impacto'!$C$15,S181='[1]Tabla Impacto'!$D$15),"Catastrófico","")))))</f>
        <v>Menor</v>
      </c>
      <c r="U181" s="281">
        <f t="shared" ref="U181" si="244">IF(T181="","",IF(T181="Leve",0.2,IF(T181="Menor",0.4,IF(T181="Moderado",0.6,IF(T181="Mayor",0.8,IF(T181="Catastrófico",1,))))))</f>
        <v>0.4</v>
      </c>
      <c r="V181" s="280" t="str">
        <f t="shared" ref="V181" si="245">IF(OR(AND(P181="Muy Baja",T181="Leve"),AND(P181="Muy Baja",T181="Menor"),AND(P181="Baja",T181="Leve")),"Bajo",IF(OR(AND(P181="Muy baja",T181="Moderado"),AND(P181="Baja",T181="Menor"),AND(P181="Baja",T181="Moderado"),AND(P181="Media",T181="Leve"),AND(P181="Media",T181="Menor"),AND(P181="Media",T181="Moderado"),AND(P181="Alta",T181="Leve"),AND(P181="Alta",T181="Menor")),"Moderado",IF(OR(AND(P181="Muy Baja",T181="Mayor"),AND(P181="Baja",T181="Mayor"),AND(P181="Media",T181="Mayor"),AND(P181="Alta",T181="Moderado"),AND(P181="Alta",T181="Mayor"),AND(P181="Muy Alta",T181="Leve"),AND(P181="Muy Alta",T181="Menor"),AND(P181="Muy Alta",T181="Moderado"),AND(P181="Muy Alta",T181="Mayor")),"Alto",IF(OR(AND(P181="Muy Baja",T181="Catastrófico"),AND(P181="Baja",T181="Catastrófico"),AND(P181="Media",T181="Catastrófico"),AND(P181="Alta",T181="Catastrófico"),AND(P181="Muy Alta",T181="Catastrófico")),"Extremo",""))))</f>
        <v>Moderado</v>
      </c>
      <c r="W181" s="169">
        <v>1</v>
      </c>
      <c r="X181" s="221" t="s">
        <v>685</v>
      </c>
      <c r="Y181" s="165" t="str">
        <f t="shared" ref="Y181:Y240" si="246">IF(OR(Z181="Preventivo",Z181="Detectivo"),"Probabilidad",IF(Z181="Correctivo","Impacto",""))</f>
        <v>Probabilidad</v>
      </c>
      <c r="Z181" s="109" t="s">
        <v>218</v>
      </c>
      <c r="AA181" s="109" t="s">
        <v>631</v>
      </c>
      <c r="AB181" s="166" t="str">
        <f t="shared" ref="AB181:AB240" si="247">IF(AND(Z181="Preventivo",AA181="Automático"),"50%",IF(AND(Z181="Preventivo",AA181="Manual"),"40%",IF(AND(Z181="Detectivo",AA181="Automático"),"40%",IF(AND(Z181="Detectivo",AA181="Manual"),"30%",IF(AND(Z181="Correctivo",AA181="Automático"),"35%",IF(AND(Z181="Correctivo",AA181="Manual"),"25%",""))))))</f>
        <v>30%</v>
      </c>
      <c r="AC181" s="109" t="s">
        <v>227</v>
      </c>
      <c r="AD181" s="109" t="s">
        <v>234</v>
      </c>
      <c r="AE181" s="109" t="s">
        <v>236</v>
      </c>
      <c r="AF181" s="208">
        <f t="shared" ref="AF181" si="248">IFERROR(IF(Y181="Probabilidad",(Q181-(+Q181*AB181)),IF(Y181="Impacto",Q181,"")),"")</f>
        <v>0.56000000000000005</v>
      </c>
      <c r="AG181" s="167" t="str">
        <f t="shared" ref="AG181:AG240" si="249">IFERROR(IF(AF181="","",IF(AF181&lt;=0.2,"Muy Baja",IF(AF181&lt;=0.4,"Baja",IF(AF181&lt;=0.6,"Media",IF(AF181&lt;=0.8,"Alta","Muy Alta"))))),"")</f>
        <v>Media</v>
      </c>
      <c r="AH181" s="166">
        <f t="shared" ref="AH181:AH240" si="250">+AF181</f>
        <v>0.56000000000000005</v>
      </c>
      <c r="AI181" s="167" t="str">
        <f t="shared" ref="AI181:AI240" si="251">IFERROR(IF(AJ181="","",IF(AJ181&lt;=0.2,"Leve",IF(AJ181&lt;=0.4,"Menor",IF(AJ181&lt;=0.6,"Moderado",IF(AJ181&lt;=0.8,"Mayor","Catastrófico"))))),"")</f>
        <v>Menor</v>
      </c>
      <c r="AJ181" s="166">
        <f t="shared" ref="AJ181" si="252">IFERROR(IF(Y181="Impacto",(U181-(+U181*AB181)),IF(Y181="Probabilidad",U181,"")),"")</f>
        <v>0.4</v>
      </c>
      <c r="AK181" s="168" t="str">
        <f t="shared" ref="AK181:AK240" si="253">IFERROR(IF(OR(AND(AG181="Muy Baja",AI181="Leve"),AND(AG181="Muy Baja",AI181="Menor"),AND(AG181="Baja",AI181="Leve")),"Bajo",IF(OR(AND(AG181="Muy baja",AI181="Moderado"),AND(AG181="Baja",AI181="Menor"),AND(AG181="Baja",AI181="Moderado"),AND(AG181="Media",AI181="Leve"),AND(AG181="Media",AI181="Menor"),AND(AG181="Media",AI181="Moderado"),AND(AG181="Alta",AI181="Leve"),AND(AG181="Alta",AI181="Menor")),"Moderado",IF(OR(AND(AG181="Muy Baja",AI181="Mayor"),AND(AG181="Baja",AI181="Mayor"),AND(AG181="Media",AI181="Mayor"),AND(AG181="Alta",AI181="Moderado"),AND(AG181="Alta",AI181="Mayor"),AND(AG181="Muy Alta",AI181="Leve"),AND(AG181="Muy Alta",AI181="Menor"),AND(AG181="Muy Alta",AI181="Moderado"),AND(AG181="Muy Alta",AI181="Mayor")),"Alto",IF(OR(AND(AG181="Muy Baja",AI181="Catastrófico"),AND(AG181="Baja",AI181="Catastrófico"),AND(AG181="Media",AI181="Catastrófico"),AND(AG181="Alta",AI181="Catastrófico"),AND(AG181="Muy Alta",AI181="Catastrófico")),"Extremo","")))),"")</f>
        <v>Moderado</v>
      </c>
      <c r="AL181" s="212" t="s">
        <v>263</v>
      </c>
      <c r="AM181" s="213"/>
      <c r="AN181" s="169"/>
      <c r="AO181" s="110"/>
      <c r="AP181" s="110"/>
      <c r="AQ181" s="211"/>
      <c r="AR181" s="169"/>
    </row>
    <row r="182" spans="1:44" s="141" customFormat="1" ht="120" customHeight="1" x14ac:dyDescent="0.25">
      <c r="A182" s="299"/>
      <c r="B182" s="297"/>
      <c r="C182" s="275"/>
      <c r="D182" s="368"/>
      <c r="E182" s="283"/>
      <c r="F182" s="371"/>
      <c r="G182" s="371"/>
      <c r="H182" s="374"/>
      <c r="I182" s="268"/>
      <c r="J182" s="268"/>
      <c r="K182" s="268"/>
      <c r="L182" s="268"/>
      <c r="M182" s="283"/>
      <c r="N182" s="275"/>
      <c r="O182" s="271"/>
      <c r="P182" s="272"/>
      <c r="Q182" s="281"/>
      <c r="R182" s="282"/>
      <c r="S182" s="281">
        <f ca="1">IF(NOT(ISERROR(MATCH(R182,_xlfn.ANCHORARRAY(H193),0))),Q195&amp;"Por favor no seleccionar los criterios de impacto",R182)</f>
        <v>0</v>
      </c>
      <c r="T182" s="272"/>
      <c r="U182" s="281"/>
      <c r="V182" s="280"/>
      <c r="W182" s="169">
        <v>2</v>
      </c>
      <c r="X182" s="221" t="s">
        <v>684</v>
      </c>
      <c r="Y182" s="165" t="str">
        <f t="shared" si="246"/>
        <v>Probabilidad</v>
      </c>
      <c r="Z182" s="109" t="s">
        <v>216</v>
      </c>
      <c r="AA182" s="109" t="s">
        <v>631</v>
      </c>
      <c r="AB182" s="166" t="str">
        <f t="shared" si="247"/>
        <v>40%</v>
      </c>
      <c r="AC182" s="109" t="s">
        <v>227</v>
      </c>
      <c r="AD182" s="109" t="s">
        <v>234</v>
      </c>
      <c r="AE182" s="109" t="s">
        <v>236</v>
      </c>
      <c r="AF182" s="208">
        <f t="shared" ref="AF182:AF186" si="254">IFERROR(IF(AND(Y181="Probabilidad",Y182="Probabilidad"),(AH181-(+AH181*AB182)),IF(Y182="Probabilidad",(Q181-(+Q181*AB182)),IF(Y182="Impacto",AH181,""))),"")</f>
        <v>0.33600000000000002</v>
      </c>
      <c r="AG182" s="167" t="str">
        <f t="shared" si="249"/>
        <v>Baja</v>
      </c>
      <c r="AH182" s="166">
        <f t="shared" si="250"/>
        <v>0.33600000000000002</v>
      </c>
      <c r="AI182" s="167" t="str">
        <f t="shared" si="251"/>
        <v>Menor</v>
      </c>
      <c r="AJ182" s="166">
        <f t="shared" ref="AJ182" si="255">IFERROR(IF(AND(Y181="Impacto",Y182="Impacto"),(AJ181-(+AJ181*AB182)),IF(Y182="Impacto",(U181-(+U181*AB182)),IF(Y182="Probabilidad",AJ181,""))),"")</f>
        <v>0.4</v>
      </c>
      <c r="AK182" s="168" t="str">
        <f t="shared" si="253"/>
        <v>Moderado</v>
      </c>
      <c r="AL182" s="212" t="s">
        <v>263</v>
      </c>
      <c r="AM182" s="213"/>
      <c r="AN182" s="169"/>
      <c r="AO182" s="110"/>
      <c r="AP182" s="110"/>
      <c r="AQ182" s="211"/>
      <c r="AR182" s="169"/>
    </row>
    <row r="183" spans="1:44" s="141" customFormat="1" ht="69" hidden="1" customHeight="1" x14ac:dyDescent="0.25">
      <c r="A183" s="299"/>
      <c r="B183" s="297"/>
      <c r="C183" s="275"/>
      <c r="D183" s="368"/>
      <c r="E183" s="283"/>
      <c r="F183" s="371"/>
      <c r="G183" s="371"/>
      <c r="H183" s="374"/>
      <c r="I183" s="268"/>
      <c r="J183" s="268"/>
      <c r="K183" s="268"/>
      <c r="L183" s="268"/>
      <c r="M183" s="283"/>
      <c r="N183" s="275"/>
      <c r="O183" s="271"/>
      <c r="P183" s="272"/>
      <c r="Q183" s="281"/>
      <c r="R183" s="282"/>
      <c r="S183" s="281">
        <f ca="1">IF(NOT(ISERROR(MATCH(R183,_xlfn.ANCHORARRAY(H194),0))),Q196&amp;"Por favor no seleccionar los criterios de impacto",R183)</f>
        <v>0</v>
      </c>
      <c r="T183" s="272"/>
      <c r="U183" s="281"/>
      <c r="V183" s="280"/>
      <c r="W183" s="169">
        <v>3</v>
      </c>
      <c r="X183" s="108"/>
      <c r="Y183" s="165" t="str">
        <f t="shared" si="246"/>
        <v/>
      </c>
      <c r="Z183" s="109"/>
      <c r="AA183" s="109"/>
      <c r="AB183" s="166" t="str">
        <f t="shared" si="247"/>
        <v/>
      </c>
      <c r="AC183" s="109"/>
      <c r="AD183" s="109"/>
      <c r="AE183" s="109"/>
      <c r="AF183" s="208" t="str">
        <f t="shared" si="254"/>
        <v/>
      </c>
      <c r="AG183" s="167" t="str">
        <f t="shared" si="249"/>
        <v/>
      </c>
      <c r="AH183" s="166" t="str">
        <f t="shared" si="250"/>
        <v/>
      </c>
      <c r="AI183" s="167" t="str">
        <f t="shared" si="251"/>
        <v/>
      </c>
      <c r="AJ183" s="166" t="str">
        <f t="shared" ref="AJ183:AJ186" si="256">IFERROR(IF(AND(Y182="Impacto",Y183="Impacto"),(AJ182-(+AJ182*AB183)),IF(AND(Y182="Probabilidad",Y183="Impacto"),(AJ181-(+AJ181*AB183)),IF(Y183="Probabilidad",AJ182,""))),"")</f>
        <v/>
      </c>
      <c r="AK183" s="168" t="str">
        <f t="shared" si="253"/>
        <v/>
      </c>
      <c r="AL183" s="212"/>
      <c r="AM183" s="213"/>
      <c r="AN183" s="169"/>
      <c r="AO183" s="110"/>
      <c r="AP183" s="110"/>
      <c r="AQ183" s="211"/>
      <c r="AR183" s="169"/>
    </row>
    <row r="184" spans="1:44" s="141" customFormat="1" ht="69" hidden="1" customHeight="1" x14ac:dyDescent="0.25">
      <c r="A184" s="299"/>
      <c r="B184" s="297"/>
      <c r="C184" s="275"/>
      <c r="D184" s="368"/>
      <c r="E184" s="283"/>
      <c r="F184" s="371"/>
      <c r="G184" s="371"/>
      <c r="H184" s="374"/>
      <c r="I184" s="268"/>
      <c r="J184" s="268"/>
      <c r="K184" s="268"/>
      <c r="L184" s="268"/>
      <c r="M184" s="283"/>
      <c r="N184" s="275"/>
      <c r="O184" s="271"/>
      <c r="P184" s="272"/>
      <c r="Q184" s="281"/>
      <c r="R184" s="282"/>
      <c r="S184" s="281">
        <f ca="1">IF(NOT(ISERROR(MATCH(R184,_xlfn.ANCHORARRAY(H195),0))),Q197&amp;"Por favor no seleccionar los criterios de impacto",R184)</f>
        <v>0</v>
      </c>
      <c r="T184" s="272"/>
      <c r="U184" s="281"/>
      <c r="V184" s="280"/>
      <c r="W184" s="169">
        <v>4</v>
      </c>
      <c r="X184" s="108"/>
      <c r="Y184" s="165" t="str">
        <f t="shared" si="246"/>
        <v/>
      </c>
      <c r="Z184" s="109"/>
      <c r="AA184" s="109"/>
      <c r="AB184" s="166" t="str">
        <f t="shared" si="247"/>
        <v/>
      </c>
      <c r="AC184" s="109"/>
      <c r="AD184" s="109"/>
      <c r="AE184" s="109"/>
      <c r="AF184" s="208" t="str">
        <f t="shared" si="254"/>
        <v/>
      </c>
      <c r="AG184" s="167" t="str">
        <f t="shared" si="249"/>
        <v/>
      </c>
      <c r="AH184" s="166" t="str">
        <f t="shared" si="250"/>
        <v/>
      </c>
      <c r="AI184" s="167" t="str">
        <f t="shared" si="251"/>
        <v/>
      </c>
      <c r="AJ184" s="166" t="str">
        <f t="shared" si="256"/>
        <v/>
      </c>
      <c r="AK184" s="168" t="str">
        <f t="shared" si="253"/>
        <v/>
      </c>
      <c r="AL184" s="212"/>
      <c r="AM184" s="213"/>
      <c r="AN184" s="169"/>
      <c r="AO184" s="110"/>
      <c r="AP184" s="110"/>
      <c r="AQ184" s="211"/>
      <c r="AR184" s="169"/>
    </row>
    <row r="185" spans="1:44" s="141" customFormat="1" ht="69" hidden="1" customHeight="1" x14ac:dyDescent="0.25">
      <c r="A185" s="299"/>
      <c r="B185" s="297"/>
      <c r="C185" s="275"/>
      <c r="D185" s="368"/>
      <c r="E185" s="283"/>
      <c r="F185" s="371"/>
      <c r="G185" s="371"/>
      <c r="H185" s="374"/>
      <c r="I185" s="268"/>
      <c r="J185" s="268"/>
      <c r="K185" s="268"/>
      <c r="L185" s="268"/>
      <c r="M185" s="283"/>
      <c r="N185" s="275"/>
      <c r="O185" s="271"/>
      <c r="P185" s="272"/>
      <c r="Q185" s="281"/>
      <c r="R185" s="282"/>
      <c r="S185" s="281">
        <f ca="1">IF(NOT(ISERROR(MATCH(R185,_xlfn.ANCHORARRAY(H196),0))),Q198&amp;"Por favor no seleccionar los criterios de impacto",R185)</f>
        <v>0</v>
      </c>
      <c r="T185" s="272"/>
      <c r="U185" s="281"/>
      <c r="V185" s="280"/>
      <c r="W185" s="169">
        <v>5</v>
      </c>
      <c r="X185" s="108"/>
      <c r="Y185" s="165" t="str">
        <f t="shared" si="246"/>
        <v/>
      </c>
      <c r="Z185" s="109"/>
      <c r="AA185" s="109"/>
      <c r="AB185" s="166" t="str">
        <f t="shared" si="247"/>
        <v/>
      </c>
      <c r="AC185" s="109"/>
      <c r="AD185" s="109"/>
      <c r="AE185" s="109"/>
      <c r="AF185" s="208" t="str">
        <f t="shared" si="254"/>
        <v/>
      </c>
      <c r="AG185" s="167" t="str">
        <f t="shared" si="249"/>
        <v/>
      </c>
      <c r="AH185" s="166" t="str">
        <f t="shared" si="250"/>
        <v/>
      </c>
      <c r="AI185" s="167" t="str">
        <f t="shared" si="251"/>
        <v/>
      </c>
      <c r="AJ185" s="166" t="str">
        <f t="shared" si="256"/>
        <v/>
      </c>
      <c r="AK185" s="168" t="str">
        <f t="shared" si="253"/>
        <v/>
      </c>
      <c r="AL185" s="212"/>
      <c r="AM185" s="213"/>
      <c r="AN185" s="169"/>
      <c r="AO185" s="110"/>
      <c r="AP185" s="110"/>
      <c r="AQ185" s="211"/>
      <c r="AR185" s="169"/>
    </row>
    <row r="186" spans="1:44" s="141" customFormat="1" ht="69" hidden="1" customHeight="1" x14ac:dyDescent="0.25">
      <c r="A186" s="299"/>
      <c r="B186" s="298"/>
      <c r="C186" s="276"/>
      <c r="D186" s="369"/>
      <c r="E186" s="283"/>
      <c r="F186" s="372"/>
      <c r="G186" s="372"/>
      <c r="H186" s="375"/>
      <c r="I186" s="269"/>
      <c r="J186" s="269"/>
      <c r="K186" s="269"/>
      <c r="L186" s="269"/>
      <c r="M186" s="283"/>
      <c r="N186" s="276"/>
      <c r="O186" s="271"/>
      <c r="P186" s="272"/>
      <c r="Q186" s="281"/>
      <c r="R186" s="282"/>
      <c r="S186" s="281">
        <f ca="1">IF(NOT(ISERROR(MATCH(R186,_xlfn.ANCHORARRAY(H197),0))),Q199&amp;"Por favor no seleccionar los criterios de impacto",R186)</f>
        <v>0</v>
      </c>
      <c r="T186" s="272"/>
      <c r="U186" s="281"/>
      <c r="V186" s="280"/>
      <c r="W186" s="169">
        <v>6</v>
      </c>
      <c r="X186" s="108"/>
      <c r="Y186" s="165" t="str">
        <f t="shared" si="246"/>
        <v/>
      </c>
      <c r="Z186" s="109"/>
      <c r="AA186" s="109"/>
      <c r="AB186" s="166" t="str">
        <f t="shared" si="247"/>
        <v/>
      </c>
      <c r="AC186" s="109"/>
      <c r="AD186" s="109"/>
      <c r="AE186" s="109"/>
      <c r="AF186" s="208" t="str">
        <f t="shared" si="254"/>
        <v/>
      </c>
      <c r="AG186" s="167" t="str">
        <f t="shared" si="249"/>
        <v/>
      </c>
      <c r="AH186" s="166" t="str">
        <f t="shared" si="250"/>
        <v/>
      </c>
      <c r="AI186" s="167" t="str">
        <f t="shared" si="251"/>
        <v/>
      </c>
      <c r="AJ186" s="166" t="str">
        <f t="shared" si="256"/>
        <v/>
      </c>
      <c r="AK186" s="168" t="str">
        <f t="shared" si="253"/>
        <v/>
      </c>
      <c r="AL186" s="212"/>
      <c r="AM186" s="213"/>
      <c r="AN186" s="169"/>
      <c r="AO186" s="110"/>
      <c r="AP186" s="110"/>
      <c r="AQ186" s="211"/>
      <c r="AR186" s="169"/>
    </row>
    <row r="187" spans="1:44" s="141" customFormat="1" ht="119.25" customHeight="1" x14ac:dyDescent="0.25">
      <c r="A187" s="299">
        <v>30</v>
      </c>
      <c r="B187" s="296" t="s">
        <v>686</v>
      </c>
      <c r="C187" s="274" t="s">
        <v>279</v>
      </c>
      <c r="D187" s="277" t="s">
        <v>687</v>
      </c>
      <c r="E187" s="283" t="s">
        <v>248</v>
      </c>
      <c r="F187" s="306" t="s">
        <v>688</v>
      </c>
      <c r="G187" s="306" t="s">
        <v>689</v>
      </c>
      <c r="H187" s="307" t="s">
        <v>690</v>
      </c>
      <c r="I187" s="267"/>
      <c r="J187" s="267"/>
      <c r="K187" s="267"/>
      <c r="L187" s="267"/>
      <c r="M187" s="283" t="s">
        <v>247</v>
      </c>
      <c r="N187" s="274"/>
      <c r="O187" s="271">
        <v>5001</v>
      </c>
      <c r="P187" s="272" t="str">
        <f t="shared" si="242"/>
        <v>Muy Alta</v>
      </c>
      <c r="Q187" s="281">
        <f t="shared" si="243"/>
        <v>1</v>
      </c>
      <c r="R187" s="282" t="s">
        <v>198</v>
      </c>
      <c r="S187" s="281" t="str">
        <f>IF(NOT(ISERROR(MATCH(R187,'Tabla Impacto'!$B$221:$B$223,0))),'Tabla Impacto'!$F$223&amp;"Por favor no seleccionar los criterios de impacto(Afectación Económica o presupuestal y Pérdida Reputacional)",R187)</f>
        <v>El riesgo afecta la imagen de la entidad con algunos usuarios de relevancia frente al logro de los objetivos</v>
      </c>
      <c r="T187" s="272" t="str">
        <f>+IF(OR(S187='[1]Tabla Impacto'!$C$11,S187='[1]Tabla Impacto'!$D$11),"Leve",IF(OR(S187='[1]Tabla Impacto'!$C$12,S187='[1]Tabla Impacto'!$D$12),"Menor",IF(OR(S187='[1]Tabla Impacto'!$C$13,S187='[1]Tabla Impacto'!$D$13),"Moderado",IF(OR(S187='[1]Tabla Impacto'!$C$14,S187='[1]Tabla Impacto'!$D$14),"Mayor",IF(OR(S187='[1]Tabla Impacto'!$C$15,S187='[1]Tabla Impacto'!$D$15),"Catastrófico","")))))</f>
        <v>Moderado</v>
      </c>
      <c r="U187" s="281">
        <f t="shared" ref="U187" si="257">IF(T187="","",IF(T187="Leve",0.2,IF(T187="Menor",0.4,IF(T187="Moderado",0.6,IF(T187="Mayor",0.8,IF(T187="Catastrófico",1,))))))</f>
        <v>0.6</v>
      </c>
      <c r="V187" s="280" t="str">
        <f t="shared" ref="V187" si="258">IF(OR(AND(P187="Muy Baja",T187="Leve"),AND(P187="Muy Baja",T187="Menor"),AND(P187="Baja",T187="Leve")),"Bajo",IF(OR(AND(P187="Muy baja",T187="Moderado"),AND(P187="Baja",T187="Menor"),AND(P187="Baja",T187="Moderado"),AND(P187="Media",T187="Leve"),AND(P187="Media",T187="Menor"),AND(P187="Media",T187="Moderado"),AND(P187="Alta",T187="Leve"),AND(P187="Alta",T187="Menor")),"Moderado",IF(OR(AND(P187="Muy Baja",T187="Mayor"),AND(P187="Baja",T187="Mayor"),AND(P187="Media",T187="Mayor"),AND(P187="Alta",T187="Moderado"),AND(P187="Alta",T187="Mayor"),AND(P187="Muy Alta",T187="Leve"),AND(P187="Muy Alta",T187="Menor"),AND(P187="Muy Alta",T187="Moderado"),AND(P187="Muy Alta",T187="Mayor")),"Alto",IF(OR(AND(P187="Muy Baja",T187="Catastrófico"),AND(P187="Baja",T187="Catastrófico"),AND(P187="Media",T187="Catastrófico"),AND(P187="Alta",T187="Catastrófico"),AND(P187="Muy Alta",T187="Catastrófico")),"Extremo",""))))</f>
        <v>Alto</v>
      </c>
      <c r="W187" s="169">
        <v>1</v>
      </c>
      <c r="X187" s="225" t="s">
        <v>691</v>
      </c>
      <c r="Y187" s="165" t="str">
        <f t="shared" si="246"/>
        <v>Probabilidad</v>
      </c>
      <c r="Z187" s="109" t="s">
        <v>216</v>
      </c>
      <c r="AA187" s="109" t="s">
        <v>224</v>
      </c>
      <c r="AB187" s="166" t="str">
        <f t="shared" si="247"/>
        <v>40%</v>
      </c>
      <c r="AC187" s="109" t="s">
        <v>227</v>
      </c>
      <c r="AD187" s="109" t="s">
        <v>232</v>
      </c>
      <c r="AE187" s="109" t="s">
        <v>236</v>
      </c>
      <c r="AF187" s="208">
        <f t="shared" ref="AF187" si="259">IFERROR(IF(Y187="Probabilidad",(Q187-(+Q187*AB187)),IF(Y187="Impacto",Q187,"")),"")</f>
        <v>0.6</v>
      </c>
      <c r="AG187" s="167" t="str">
        <f t="shared" si="249"/>
        <v>Media</v>
      </c>
      <c r="AH187" s="166">
        <f t="shared" si="250"/>
        <v>0.6</v>
      </c>
      <c r="AI187" s="167" t="str">
        <f t="shared" si="251"/>
        <v>Moderado</v>
      </c>
      <c r="AJ187" s="166">
        <f t="shared" ref="AJ187" si="260">IFERROR(IF(Y187="Impacto",(U187-(+U187*AB187)),IF(Y187="Probabilidad",U187,"")),"")</f>
        <v>0.6</v>
      </c>
      <c r="AK187" s="168" t="str">
        <f t="shared" si="253"/>
        <v>Moderado</v>
      </c>
      <c r="AL187" s="212" t="s">
        <v>263</v>
      </c>
      <c r="AM187" s="213"/>
      <c r="AN187" s="169"/>
      <c r="AO187" s="110"/>
      <c r="AP187" s="110"/>
      <c r="AQ187" s="211"/>
      <c r="AR187" s="169"/>
    </row>
    <row r="188" spans="1:44" s="141" customFormat="1" ht="137.25" customHeight="1" x14ac:dyDescent="0.25">
      <c r="A188" s="299"/>
      <c r="B188" s="297"/>
      <c r="C188" s="275"/>
      <c r="D188" s="312"/>
      <c r="E188" s="283"/>
      <c r="F188" s="306"/>
      <c r="G188" s="306"/>
      <c r="H188" s="307"/>
      <c r="I188" s="268"/>
      <c r="J188" s="268"/>
      <c r="K188" s="268"/>
      <c r="L188" s="268"/>
      <c r="M188" s="283"/>
      <c r="N188" s="275"/>
      <c r="O188" s="271"/>
      <c r="P188" s="272"/>
      <c r="Q188" s="281"/>
      <c r="R188" s="282"/>
      <c r="S188" s="281">
        <f ca="1">IF(NOT(ISERROR(MATCH(R188,_xlfn.ANCHORARRAY(H199),0))),Q201&amp;"Por favor no seleccionar los criterios de impacto",R188)</f>
        <v>0</v>
      </c>
      <c r="T188" s="272"/>
      <c r="U188" s="281"/>
      <c r="V188" s="280"/>
      <c r="W188" s="169">
        <v>2</v>
      </c>
      <c r="X188" s="225" t="s">
        <v>692</v>
      </c>
      <c r="Y188" s="165" t="str">
        <f t="shared" si="246"/>
        <v>Probabilidad</v>
      </c>
      <c r="Z188" s="109" t="s">
        <v>216</v>
      </c>
      <c r="AA188" s="109" t="s">
        <v>224</v>
      </c>
      <c r="AB188" s="166" t="str">
        <f t="shared" si="247"/>
        <v>40%</v>
      </c>
      <c r="AC188" s="109" t="s">
        <v>227</v>
      </c>
      <c r="AD188" s="109" t="s">
        <v>232</v>
      </c>
      <c r="AE188" s="109" t="s">
        <v>236</v>
      </c>
      <c r="AF188" s="208">
        <f t="shared" ref="AF188:AF192" si="261">IFERROR(IF(AND(Y187="Probabilidad",Y188="Probabilidad"),(AH187-(+AH187*AB188)),IF(Y188="Probabilidad",(Q187-(+Q187*AB188)),IF(Y188="Impacto",AH187,""))),"")</f>
        <v>0.36</v>
      </c>
      <c r="AG188" s="167" t="str">
        <f t="shared" si="249"/>
        <v>Baja</v>
      </c>
      <c r="AH188" s="166">
        <f t="shared" si="250"/>
        <v>0.36</v>
      </c>
      <c r="AI188" s="167" t="str">
        <f t="shared" si="251"/>
        <v>Moderado</v>
      </c>
      <c r="AJ188" s="166">
        <f t="shared" ref="AJ188" si="262">IFERROR(IF(AND(Y187="Impacto",Y188="Impacto"),(AJ187-(+AJ187*AB188)),IF(Y188="Impacto",(U187-(+U187*AB188)),IF(Y188="Probabilidad",AJ187,""))),"")</f>
        <v>0.6</v>
      </c>
      <c r="AK188" s="168" t="str">
        <f t="shared" si="253"/>
        <v>Moderado</v>
      </c>
      <c r="AL188" s="212" t="s">
        <v>263</v>
      </c>
      <c r="AM188" s="213"/>
      <c r="AN188" s="169"/>
      <c r="AO188" s="110"/>
      <c r="AP188" s="110"/>
      <c r="AQ188" s="211"/>
      <c r="AR188" s="169"/>
    </row>
    <row r="189" spans="1:44" s="141" customFormat="1" ht="69" hidden="1" customHeight="1" x14ac:dyDescent="0.25">
      <c r="A189" s="299"/>
      <c r="B189" s="297"/>
      <c r="C189" s="275"/>
      <c r="D189" s="312"/>
      <c r="E189" s="283"/>
      <c r="F189" s="306"/>
      <c r="G189" s="306"/>
      <c r="H189" s="307"/>
      <c r="I189" s="268"/>
      <c r="J189" s="268"/>
      <c r="K189" s="268"/>
      <c r="L189" s="268"/>
      <c r="M189" s="283"/>
      <c r="N189" s="275"/>
      <c r="O189" s="271"/>
      <c r="P189" s="272"/>
      <c r="Q189" s="281"/>
      <c r="R189" s="282"/>
      <c r="S189" s="281">
        <f ca="1">IF(NOT(ISERROR(MATCH(R189,_xlfn.ANCHORARRAY(H200),0))),Q202&amp;"Por favor no seleccionar los criterios de impacto",R189)</f>
        <v>0</v>
      </c>
      <c r="T189" s="272"/>
      <c r="U189" s="281"/>
      <c r="V189" s="280"/>
      <c r="W189" s="169">
        <v>3</v>
      </c>
      <c r="X189" s="620"/>
      <c r="Y189" s="165" t="str">
        <f t="shared" si="246"/>
        <v/>
      </c>
      <c r="Z189" s="109"/>
      <c r="AA189" s="109"/>
      <c r="AB189" s="166" t="str">
        <f t="shared" si="247"/>
        <v/>
      </c>
      <c r="AC189" s="109"/>
      <c r="AD189" s="109"/>
      <c r="AE189" s="109"/>
      <c r="AF189" s="208" t="str">
        <f t="shared" si="261"/>
        <v/>
      </c>
      <c r="AG189" s="167" t="str">
        <f t="shared" si="249"/>
        <v/>
      </c>
      <c r="AH189" s="166" t="str">
        <f t="shared" si="250"/>
        <v/>
      </c>
      <c r="AI189" s="167" t="str">
        <f t="shared" si="251"/>
        <v/>
      </c>
      <c r="AJ189" s="166" t="str">
        <f t="shared" ref="AJ189:AJ192" si="263">IFERROR(IF(AND(Y188="Impacto",Y189="Impacto"),(AJ188-(+AJ188*AB189)),IF(AND(Y188="Probabilidad",Y189="Impacto"),(AJ187-(+AJ187*AB189)),IF(Y189="Probabilidad",AJ188,""))),"")</f>
        <v/>
      </c>
      <c r="AK189" s="168" t="str">
        <f t="shared" si="253"/>
        <v/>
      </c>
      <c r="AL189" s="212"/>
      <c r="AM189" s="213"/>
      <c r="AN189" s="169"/>
      <c r="AO189" s="110"/>
      <c r="AP189" s="110"/>
      <c r="AQ189" s="211"/>
      <c r="AR189" s="169"/>
    </row>
    <row r="190" spans="1:44" s="141" customFormat="1" ht="69" hidden="1" customHeight="1" x14ac:dyDescent="0.25">
      <c r="A190" s="299"/>
      <c r="B190" s="297"/>
      <c r="C190" s="275"/>
      <c r="D190" s="312"/>
      <c r="E190" s="283"/>
      <c r="F190" s="306"/>
      <c r="G190" s="306"/>
      <c r="H190" s="307"/>
      <c r="I190" s="268"/>
      <c r="J190" s="268"/>
      <c r="K190" s="268"/>
      <c r="L190" s="268"/>
      <c r="M190" s="283"/>
      <c r="N190" s="275"/>
      <c r="O190" s="271"/>
      <c r="P190" s="272"/>
      <c r="Q190" s="281"/>
      <c r="R190" s="282"/>
      <c r="S190" s="281">
        <f ca="1">IF(NOT(ISERROR(MATCH(R190,_xlfn.ANCHORARRAY(H201),0))),Q203&amp;"Por favor no seleccionar los criterios de impacto",R190)</f>
        <v>0</v>
      </c>
      <c r="T190" s="272"/>
      <c r="U190" s="281"/>
      <c r="V190" s="280"/>
      <c r="W190" s="169">
        <v>4</v>
      </c>
      <c r="X190" s="108"/>
      <c r="Y190" s="165" t="str">
        <f t="shared" si="246"/>
        <v/>
      </c>
      <c r="Z190" s="109"/>
      <c r="AA190" s="109"/>
      <c r="AB190" s="166" t="str">
        <f t="shared" si="247"/>
        <v/>
      </c>
      <c r="AC190" s="109"/>
      <c r="AD190" s="109"/>
      <c r="AE190" s="109"/>
      <c r="AF190" s="208" t="str">
        <f t="shared" si="261"/>
        <v/>
      </c>
      <c r="AG190" s="167" t="str">
        <f t="shared" si="249"/>
        <v/>
      </c>
      <c r="AH190" s="166" t="str">
        <f t="shared" si="250"/>
        <v/>
      </c>
      <c r="AI190" s="167" t="str">
        <f t="shared" si="251"/>
        <v/>
      </c>
      <c r="AJ190" s="166" t="str">
        <f t="shared" si="263"/>
        <v/>
      </c>
      <c r="AK190" s="168" t="str">
        <f t="shared" si="253"/>
        <v/>
      </c>
      <c r="AL190" s="212"/>
      <c r="AM190" s="213"/>
      <c r="AN190" s="169"/>
      <c r="AO190" s="110"/>
      <c r="AP190" s="110"/>
      <c r="AQ190" s="211"/>
      <c r="AR190" s="169"/>
    </row>
    <row r="191" spans="1:44" s="141" customFormat="1" ht="69" hidden="1" customHeight="1" x14ac:dyDescent="0.25">
      <c r="A191" s="299"/>
      <c r="B191" s="297"/>
      <c r="C191" s="275"/>
      <c r="D191" s="312"/>
      <c r="E191" s="283"/>
      <c r="F191" s="306"/>
      <c r="G191" s="306"/>
      <c r="H191" s="307"/>
      <c r="I191" s="268"/>
      <c r="J191" s="268"/>
      <c r="K191" s="268"/>
      <c r="L191" s="268"/>
      <c r="M191" s="283"/>
      <c r="N191" s="275"/>
      <c r="O191" s="271"/>
      <c r="P191" s="272"/>
      <c r="Q191" s="281"/>
      <c r="R191" s="282"/>
      <c r="S191" s="281">
        <f ca="1">IF(NOT(ISERROR(MATCH(R191,_xlfn.ANCHORARRAY(H202),0))),Q204&amp;"Por favor no seleccionar los criterios de impacto",R191)</f>
        <v>0</v>
      </c>
      <c r="T191" s="272"/>
      <c r="U191" s="281"/>
      <c r="V191" s="280"/>
      <c r="W191" s="169">
        <v>5</v>
      </c>
      <c r="X191" s="108"/>
      <c r="Y191" s="165" t="str">
        <f t="shared" si="246"/>
        <v/>
      </c>
      <c r="Z191" s="109"/>
      <c r="AA191" s="109"/>
      <c r="AB191" s="166" t="str">
        <f t="shared" si="247"/>
        <v/>
      </c>
      <c r="AC191" s="109"/>
      <c r="AD191" s="109"/>
      <c r="AE191" s="109"/>
      <c r="AF191" s="208" t="str">
        <f t="shared" si="261"/>
        <v/>
      </c>
      <c r="AG191" s="167" t="str">
        <f t="shared" si="249"/>
        <v/>
      </c>
      <c r="AH191" s="166" t="str">
        <f t="shared" si="250"/>
        <v/>
      </c>
      <c r="AI191" s="167" t="str">
        <f t="shared" si="251"/>
        <v/>
      </c>
      <c r="AJ191" s="166" t="str">
        <f t="shared" si="263"/>
        <v/>
      </c>
      <c r="AK191" s="168" t="str">
        <f t="shared" si="253"/>
        <v/>
      </c>
      <c r="AL191" s="212"/>
      <c r="AM191" s="213"/>
      <c r="AN191" s="169"/>
      <c r="AO191" s="110"/>
      <c r="AP191" s="110"/>
      <c r="AQ191" s="211"/>
      <c r="AR191" s="169"/>
    </row>
    <row r="192" spans="1:44" s="141" customFormat="1" ht="69" hidden="1" customHeight="1" x14ac:dyDescent="0.25">
      <c r="A192" s="299"/>
      <c r="B192" s="298"/>
      <c r="C192" s="276"/>
      <c r="D192" s="313"/>
      <c r="E192" s="283"/>
      <c r="F192" s="306"/>
      <c r="G192" s="306"/>
      <c r="H192" s="307"/>
      <c r="I192" s="269"/>
      <c r="J192" s="269"/>
      <c r="K192" s="269"/>
      <c r="L192" s="269"/>
      <c r="M192" s="283"/>
      <c r="N192" s="276"/>
      <c r="O192" s="271"/>
      <c r="P192" s="272"/>
      <c r="Q192" s="281"/>
      <c r="R192" s="282"/>
      <c r="S192" s="281">
        <f ca="1">IF(NOT(ISERROR(MATCH(R192,_xlfn.ANCHORARRAY(H203),0))),Q205&amp;"Por favor no seleccionar los criterios de impacto",R192)</f>
        <v>0</v>
      </c>
      <c r="T192" s="272"/>
      <c r="U192" s="281"/>
      <c r="V192" s="280"/>
      <c r="W192" s="169">
        <v>6</v>
      </c>
      <c r="X192" s="108"/>
      <c r="Y192" s="165" t="str">
        <f t="shared" si="246"/>
        <v/>
      </c>
      <c r="Z192" s="109"/>
      <c r="AA192" s="109"/>
      <c r="AB192" s="166" t="str">
        <f t="shared" si="247"/>
        <v/>
      </c>
      <c r="AC192" s="109"/>
      <c r="AD192" s="109"/>
      <c r="AE192" s="109"/>
      <c r="AF192" s="208" t="str">
        <f t="shared" si="261"/>
        <v/>
      </c>
      <c r="AG192" s="167" t="str">
        <f t="shared" si="249"/>
        <v/>
      </c>
      <c r="AH192" s="166" t="str">
        <f t="shared" si="250"/>
        <v/>
      </c>
      <c r="AI192" s="167" t="str">
        <f t="shared" si="251"/>
        <v/>
      </c>
      <c r="AJ192" s="166" t="str">
        <f t="shared" si="263"/>
        <v/>
      </c>
      <c r="AK192" s="168" t="str">
        <f t="shared" si="253"/>
        <v/>
      </c>
      <c r="AL192" s="212"/>
      <c r="AM192" s="213"/>
      <c r="AN192" s="169"/>
      <c r="AO192" s="110"/>
      <c r="AP192" s="110"/>
      <c r="AQ192" s="211"/>
      <c r="AR192" s="169"/>
    </row>
    <row r="193" spans="1:44" s="141" customFormat="1" ht="91.5" customHeight="1" x14ac:dyDescent="0.25">
      <c r="A193" s="299">
        <v>31</v>
      </c>
      <c r="B193" s="296" t="s">
        <v>693</v>
      </c>
      <c r="C193" s="274" t="s">
        <v>279</v>
      </c>
      <c r="D193" s="355" t="s">
        <v>687</v>
      </c>
      <c r="E193" s="283" t="s">
        <v>248</v>
      </c>
      <c r="F193" s="306" t="s">
        <v>694</v>
      </c>
      <c r="G193" s="306" t="s">
        <v>695</v>
      </c>
      <c r="H193" s="307" t="s">
        <v>696</v>
      </c>
      <c r="I193" s="267"/>
      <c r="J193" s="267"/>
      <c r="K193" s="267"/>
      <c r="L193" s="267"/>
      <c r="M193" s="283" t="s">
        <v>247</v>
      </c>
      <c r="N193" s="274"/>
      <c r="O193" s="271">
        <v>5001</v>
      </c>
      <c r="P193" s="272" t="str">
        <f t="shared" si="242"/>
        <v>Muy Alta</v>
      </c>
      <c r="Q193" s="281">
        <f t="shared" si="243"/>
        <v>1</v>
      </c>
      <c r="R193" s="282" t="s">
        <v>198</v>
      </c>
      <c r="S193" s="281" t="str">
        <f>IF(NOT(ISERROR(MATCH(R193,'Tabla Impacto'!$B$221:$B$223,0))),'Tabla Impacto'!$F$223&amp;"Por favor no seleccionar los criterios de impacto(Afectación Económica o presupuestal y Pérdida Reputacional)",R193)</f>
        <v>El riesgo afecta la imagen de la entidad con algunos usuarios de relevancia frente al logro de los objetivos</v>
      </c>
      <c r="T193" s="272" t="str">
        <f>+IF(OR(S193='[1]Tabla Impacto'!$C$11,S193='[1]Tabla Impacto'!$D$11),"Leve",IF(OR(S193='[1]Tabla Impacto'!$C$12,S193='[1]Tabla Impacto'!$D$12),"Menor",IF(OR(S193='[1]Tabla Impacto'!$C$13,S193='[1]Tabla Impacto'!$D$13),"Moderado",IF(OR(S193='[1]Tabla Impacto'!$C$14,S193='[1]Tabla Impacto'!$D$14),"Mayor",IF(OR(S193='[1]Tabla Impacto'!$C$15,S193='[1]Tabla Impacto'!$D$15),"Catastrófico","")))))</f>
        <v>Moderado</v>
      </c>
      <c r="U193" s="281">
        <f t="shared" ref="U193" si="264">IF(T193="","",IF(T193="Leve",0.2,IF(T193="Menor",0.4,IF(T193="Moderado",0.6,IF(T193="Mayor",0.8,IF(T193="Catastrófico",1,))))))</f>
        <v>0.6</v>
      </c>
      <c r="V193" s="280" t="str">
        <f t="shared" ref="V193" si="265">IF(OR(AND(P193="Muy Baja",T193="Leve"),AND(P193="Muy Baja",T193="Menor"),AND(P193="Baja",T193="Leve")),"Bajo",IF(OR(AND(P193="Muy baja",T193="Moderado"),AND(P193="Baja",T193="Menor"),AND(P193="Baja",T193="Moderado"),AND(P193="Media",T193="Leve"),AND(P193="Media",T193="Menor"),AND(P193="Media",T193="Moderado"),AND(P193="Alta",T193="Leve"),AND(P193="Alta",T193="Menor")),"Moderado",IF(OR(AND(P193="Muy Baja",T193="Mayor"),AND(P193="Baja",T193="Mayor"),AND(P193="Media",T193="Mayor"),AND(P193="Alta",T193="Moderado"),AND(P193="Alta",T193="Mayor"),AND(P193="Muy Alta",T193="Leve"),AND(P193="Muy Alta",T193="Menor"),AND(P193="Muy Alta",T193="Moderado"),AND(P193="Muy Alta",T193="Mayor")),"Alto",IF(OR(AND(P193="Muy Baja",T193="Catastrófico"),AND(P193="Baja",T193="Catastrófico"),AND(P193="Media",T193="Catastrófico"),AND(P193="Alta",T193="Catastrófico"),AND(P193="Muy Alta",T193="Catastrófico")),"Extremo",""))))</f>
        <v>Alto</v>
      </c>
      <c r="W193" s="169">
        <v>1</v>
      </c>
      <c r="X193" s="225" t="s">
        <v>697</v>
      </c>
      <c r="Y193" s="165" t="str">
        <f t="shared" si="246"/>
        <v>Probabilidad</v>
      </c>
      <c r="Z193" s="109" t="s">
        <v>216</v>
      </c>
      <c r="AA193" s="109" t="s">
        <v>224</v>
      </c>
      <c r="AB193" s="166" t="str">
        <f t="shared" si="247"/>
        <v>40%</v>
      </c>
      <c r="AC193" s="109" t="s">
        <v>227</v>
      </c>
      <c r="AD193" s="109" t="s">
        <v>232</v>
      </c>
      <c r="AE193" s="109" t="s">
        <v>236</v>
      </c>
      <c r="AF193" s="208">
        <f t="shared" ref="AF193" si="266">IFERROR(IF(Y193="Probabilidad",(Q193-(+Q193*AB193)),IF(Y193="Impacto",Q193,"")),"")</f>
        <v>0.6</v>
      </c>
      <c r="AG193" s="167" t="str">
        <f t="shared" si="249"/>
        <v>Media</v>
      </c>
      <c r="AH193" s="166">
        <f t="shared" si="250"/>
        <v>0.6</v>
      </c>
      <c r="AI193" s="167" t="str">
        <f t="shared" si="251"/>
        <v>Moderado</v>
      </c>
      <c r="AJ193" s="166">
        <f t="shared" ref="AJ193" si="267">IFERROR(IF(Y193="Impacto",(U193-(+U193*AB193)),IF(Y193="Probabilidad",U193,"")),"")</f>
        <v>0.6</v>
      </c>
      <c r="AK193" s="168" t="str">
        <f t="shared" si="253"/>
        <v>Moderado</v>
      </c>
      <c r="AL193" s="212" t="s">
        <v>263</v>
      </c>
      <c r="AM193" s="213"/>
      <c r="AN193" s="169"/>
      <c r="AO193" s="110"/>
      <c r="AP193" s="110"/>
      <c r="AQ193" s="211"/>
      <c r="AR193" s="169"/>
    </row>
    <row r="194" spans="1:44" s="141" customFormat="1" ht="91.5" customHeight="1" x14ac:dyDescent="0.25">
      <c r="A194" s="299"/>
      <c r="B194" s="297"/>
      <c r="C194" s="275"/>
      <c r="D194" s="356"/>
      <c r="E194" s="283"/>
      <c r="F194" s="306"/>
      <c r="G194" s="306"/>
      <c r="H194" s="307"/>
      <c r="I194" s="268"/>
      <c r="J194" s="268"/>
      <c r="K194" s="268"/>
      <c r="L194" s="268"/>
      <c r="M194" s="283"/>
      <c r="N194" s="275"/>
      <c r="O194" s="271"/>
      <c r="P194" s="272"/>
      <c r="Q194" s="281"/>
      <c r="R194" s="282"/>
      <c r="S194" s="281">
        <f ca="1">IF(NOT(ISERROR(MATCH(R194,_xlfn.ANCHORARRAY(H205),0))),Q207&amp;"Por favor no seleccionar los criterios de impacto",R194)</f>
        <v>0</v>
      </c>
      <c r="T194" s="272"/>
      <c r="U194" s="281"/>
      <c r="V194" s="280"/>
      <c r="W194" s="169">
        <v>2</v>
      </c>
      <c r="X194" s="225" t="s">
        <v>698</v>
      </c>
      <c r="Y194" s="165" t="str">
        <f t="shared" si="246"/>
        <v>Probabilidad</v>
      </c>
      <c r="Z194" s="109" t="s">
        <v>216</v>
      </c>
      <c r="AA194" s="109" t="s">
        <v>224</v>
      </c>
      <c r="AB194" s="166" t="str">
        <f t="shared" si="247"/>
        <v>40%</v>
      </c>
      <c r="AC194" s="109" t="s">
        <v>227</v>
      </c>
      <c r="AD194" s="109" t="s">
        <v>232</v>
      </c>
      <c r="AE194" s="109" t="s">
        <v>236</v>
      </c>
      <c r="AF194" s="208">
        <f t="shared" ref="AF194:AF198" si="268">IFERROR(IF(AND(Y193="Probabilidad",Y194="Probabilidad"),(AH193-(+AH193*AB194)),IF(Y194="Probabilidad",(Q193-(+Q193*AB194)),IF(Y194="Impacto",AH193,""))),"")</f>
        <v>0.36</v>
      </c>
      <c r="AG194" s="167" t="str">
        <f t="shared" si="249"/>
        <v>Baja</v>
      </c>
      <c r="AH194" s="166">
        <f t="shared" si="250"/>
        <v>0.36</v>
      </c>
      <c r="AI194" s="167" t="str">
        <f t="shared" si="251"/>
        <v>Moderado</v>
      </c>
      <c r="AJ194" s="166">
        <f t="shared" ref="AJ194" si="269">IFERROR(IF(AND(Y193="Impacto",Y194="Impacto"),(AJ193-(+AJ193*AB194)),IF(Y194="Impacto",(U193-(+U193*AB194)),IF(Y194="Probabilidad",AJ193,""))),"")</f>
        <v>0.6</v>
      </c>
      <c r="AK194" s="168" t="str">
        <f t="shared" si="253"/>
        <v>Moderado</v>
      </c>
      <c r="AL194" s="212" t="s">
        <v>263</v>
      </c>
      <c r="AM194" s="213"/>
      <c r="AN194" s="169"/>
      <c r="AO194" s="110"/>
      <c r="AP194" s="110"/>
      <c r="AQ194" s="211"/>
      <c r="AR194" s="169"/>
    </row>
    <row r="195" spans="1:44" s="141" customFormat="1" ht="69" hidden="1" customHeight="1" x14ac:dyDescent="0.25">
      <c r="A195" s="299"/>
      <c r="B195" s="297"/>
      <c r="C195" s="275"/>
      <c r="D195" s="356"/>
      <c r="E195" s="283"/>
      <c r="F195" s="306"/>
      <c r="G195" s="306"/>
      <c r="H195" s="307"/>
      <c r="I195" s="268"/>
      <c r="J195" s="268"/>
      <c r="K195" s="268"/>
      <c r="L195" s="268"/>
      <c r="M195" s="283"/>
      <c r="N195" s="275"/>
      <c r="O195" s="271"/>
      <c r="P195" s="272"/>
      <c r="Q195" s="281"/>
      <c r="R195" s="282"/>
      <c r="S195" s="281">
        <f ca="1">IF(NOT(ISERROR(MATCH(R195,_xlfn.ANCHORARRAY(H206),0))),Q208&amp;"Por favor no seleccionar los criterios de impacto",R195)</f>
        <v>0</v>
      </c>
      <c r="T195" s="272"/>
      <c r="U195" s="281"/>
      <c r="V195" s="280"/>
      <c r="W195" s="169">
        <v>3</v>
      </c>
      <c r="X195" s="108"/>
      <c r="Y195" s="165" t="str">
        <f t="shared" si="246"/>
        <v/>
      </c>
      <c r="Z195" s="109"/>
      <c r="AA195" s="109"/>
      <c r="AB195" s="166" t="str">
        <f t="shared" si="247"/>
        <v/>
      </c>
      <c r="AC195" s="109"/>
      <c r="AD195" s="109"/>
      <c r="AE195" s="109"/>
      <c r="AF195" s="208" t="str">
        <f t="shared" si="268"/>
        <v/>
      </c>
      <c r="AG195" s="167" t="str">
        <f t="shared" si="249"/>
        <v/>
      </c>
      <c r="AH195" s="166" t="str">
        <f t="shared" si="250"/>
        <v/>
      </c>
      <c r="AI195" s="167" t="str">
        <f t="shared" si="251"/>
        <v/>
      </c>
      <c r="AJ195" s="166" t="str">
        <f t="shared" ref="AJ195:AJ198" si="270">IFERROR(IF(AND(Y194="Impacto",Y195="Impacto"),(AJ194-(+AJ194*AB195)),IF(AND(Y194="Probabilidad",Y195="Impacto"),(AJ193-(+AJ193*AB195)),IF(Y195="Probabilidad",AJ194,""))),"")</f>
        <v/>
      </c>
      <c r="AK195" s="168" t="str">
        <f t="shared" si="253"/>
        <v/>
      </c>
      <c r="AL195" s="212"/>
      <c r="AM195" s="213"/>
      <c r="AN195" s="169"/>
      <c r="AO195" s="110"/>
      <c r="AP195" s="110"/>
      <c r="AQ195" s="211"/>
      <c r="AR195" s="169"/>
    </row>
    <row r="196" spans="1:44" s="141" customFormat="1" ht="69" hidden="1" customHeight="1" x14ac:dyDescent="0.25">
      <c r="A196" s="299"/>
      <c r="B196" s="297"/>
      <c r="C196" s="275"/>
      <c r="D196" s="356"/>
      <c r="E196" s="283"/>
      <c r="F196" s="306"/>
      <c r="G196" s="306"/>
      <c r="H196" s="307"/>
      <c r="I196" s="268"/>
      <c r="J196" s="268"/>
      <c r="K196" s="268"/>
      <c r="L196" s="268"/>
      <c r="M196" s="283"/>
      <c r="N196" s="275"/>
      <c r="O196" s="271"/>
      <c r="P196" s="272"/>
      <c r="Q196" s="281"/>
      <c r="R196" s="282"/>
      <c r="S196" s="281">
        <f ca="1">IF(NOT(ISERROR(MATCH(R196,_xlfn.ANCHORARRAY(H207),0))),Q209&amp;"Por favor no seleccionar los criterios de impacto",R196)</f>
        <v>0</v>
      </c>
      <c r="T196" s="272"/>
      <c r="U196" s="281"/>
      <c r="V196" s="280"/>
      <c r="W196" s="169">
        <v>4</v>
      </c>
      <c r="X196" s="108"/>
      <c r="Y196" s="165" t="str">
        <f t="shared" si="246"/>
        <v/>
      </c>
      <c r="Z196" s="109"/>
      <c r="AA196" s="109"/>
      <c r="AB196" s="166" t="str">
        <f t="shared" si="247"/>
        <v/>
      </c>
      <c r="AC196" s="109"/>
      <c r="AD196" s="109"/>
      <c r="AE196" s="109"/>
      <c r="AF196" s="208" t="str">
        <f t="shared" si="268"/>
        <v/>
      </c>
      <c r="AG196" s="167" t="str">
        <f t="shared" si="249"/>
        <v/>
      </c>
      <c r="AH196" s="166" t="str">
        <f t="shared" si="250"/>
        <v/>
      </c>
      <c r="AI196" s="167" t="str">
        <f t="shared" si="251"/>
        <v/>
      </c>
      <c r="AJ196" s="166" t="str">
        <f t="shared" si="270"/>
        <v/>
      </c>
      <c r="AK196" s="168" t="str">
        <f t="shared" si="253"/>
        <v/>
      </c>
      <c r="AL196" s="212"/>
      <c r="AM196" s="213"/>
      <c r="AN196" s="169"/>
      <c r="AO196" s="110"/>
      <c r="AP196" s="110"/>
      <c r="AQ196" s="211"/>
      <c r="AR196" s="169"/>
    </row>
    <row r="197" spans="1:44" s="141" customFormat="1" ht="69" hidden="1" customHeight="1" x14ac:dyDescent="0.25">
      <c r="A197" s="299"/>
      <c r="B197" s="297"/>
      <c r="C197" s="275"/>
      <c r="D197" s="356"/>
      <c r="E197" s="283"/>
      <c r="F197" s="306"/>
      <c r="G197" s="306"/>
      <c r="H197" s="307"/>
      <c r="I197" s="268"/>
      <c r="J197" s="268"/>
      <c r="K197" s="268"/>
      <c r="L197" s="268"/>
      <c r="M197" s="283"/>
      <c r="N197" s="275"/>
      <c r="O197" s="271"/>
      <c r="P197" s="272"/>
      <c r="Q197" s="281"/>
      <c r="R197" s="282"/>
      <c r="S197" s="281">
        <f ca="1">IF(NOT(ISERROR(MATCH(R197,_xlfn.ANCHORARRAY(H208),0))),Q210&amp;"Por favor no seleccionar los criterios de impacto",R197)</f>
        <v>0</v>
      </c>
      <c r="T197" s="272"/>
      <c r="U197" s="281"/>
      <c r="V197" s="280"/>
      <c r="W197" s="169">
        <v>5</v>
      </c>
      <c r="X197" s="108"/>
      <c r="Y197" s="165" t="str">
        <f t="shared" si="246"/>
        <v/>
      </c>
      <c r="Z197" s="109"/>
      <c r="AA197" s="109"/>
      <c r="AB197" s="166" t="str">
        <f t="shared" si="247"/>
        <v/>
      </c>
      <c r="AC197" s="109"/>
      <c r="AD197" s="109"/>
      <c r="AE197" s="109"/>
      <c r="AF197" s="208" t="str">
        <f t="shared" si="268"/>
        <v/>
      </c>
      <c r="AG197" s="167" t="str">
        <f t="shared" si="249"/>
        <v/>
      </c>
      <c r="AH197" s="166" t="str">
        <f t="shared" si="250"/>
        <v/>
      </c>
      <c r="AI197" s="167" t="str">
        <f t="shared" si="251"/>
        <v/>
      </c>
      <c r="AJ197" s="166" t="str">
        <f t="shared" si="270"/>
        <v/>
      </c>
      <c r="AK197" s="168" t="str">
        <f t="shared" si="253"/>
        <v/>
      </c>
      <c r="AL197" s="212"/>
      <c r="AM197" s="213"/>
      <c r="AN197" s="169"/>
      <c r="AO197" s="110"/>
      <c r="AP197" s="110"/>
      <c r="AQ197" s="211"/>
      <c r="AR197" s="169"/>
    </row>
    <row r="198" spans="1:44" s="141" customFormat="1" ht="69" hidden="1" customHeight="1" x14ac:dyDescent="0.25">
      <c r="A198" s="299"/>
      <c r="B198" s="298"/>
      <c r="C198" s="276"/>
      <c r="D198" s="357"/>
      <c r="E198" s="283"/>
      <c r="F198" s="306"/>
      <c r="G198" s="306"/>
      <c r="H198" s="307"/>
      <c r="I198" s="269"/>
      <c r="J198" s="269"/>
      <c r="K198" s="269"/>
      <c r="L198" s="269"/>
      <c r="M198" s="283"/>
      <c r="N198" s="276"/>
      <c r="O198" s="271"/>
      <c r="P198" s="272"/>
      <c r="Q198" s="281"/>
      <c r="R198" s="282"/>
      <c r="S198" s="281">
        <f ca="1">IF(NOT(ISERROR(MATCH(R198,_xlfn.ANCHORARRAY(H209),0))),Q211&amp;"Por favor no seleccionar los criterios de impacto",R198)</f>
        <v>0</v>
      </c>
      <c r="T198" s="272"/>
      <c r="U198" s="281"/>
      <c r="V198" s="280"/>
      <c r="W198" s="169">
        <v>6</v>
      </c>
      <c r="X198" s="108"/>
      <c r="Y198" s="165" t="str">
        <f t="shared" si="246"/>
        <v/>
      </c>
      <c r="Z198" s="109"/>
      <c r="AA198" s="109"/>
      <c r="AB198" s="166" t="str">
        <f t="shared" si="247"/>
        <v/>
      </c>
      <c r="AC198" s="109"/>
      <c r="AD198" s="109"/>
      <c r="AE198" s="109"/>
      <c r="AF198" s="208" t="str">
        <f t="shared" si="268"/>
        <v/>
      </c>
      <c r="AG198" s="167" t="str">
        <f t="shared" si="249"/>
        <v/>
      </c>
      <c r="AH198" s="166" t="str">
        <f t="shared" si="250"/>
        <v/>
      </c>
      <c r="AI198" s="167" t="str">
        <f t="shared" si="251"/>
        <v/>
      </c>
      <c r="AJ198" s="166" t="str">
        <f t="shared" si="270"/>
        <v/>
      </c>
      <c r="AK198" s="168" t="str">
        <f t="shared" si="253"/>
        <v/>
      </c>
      <c r="AL198" s="212"/>
      <c r="AM198" s="213"/>
      <c r="AN198" s="169"/>
      <c r="AO198" s="110"/>
      <c r="AP198" s="110"/>
      <c r="AQ198" s="211"/>
      <c r="AR198" s="169"/>
    </row>
    <row r="199" spans="1:44" s="141" customFormat="1" ht="171" customHeight="1" x14ac:dyDescent="0.25">
      <c r="A199" s="299">
        <v>32</v>
      </c>
      <c r="B199" s="296" t="s">
        <v>699</v>
      </c>
      <c r="C199" s="274" t="s">
        <v>279</v>
      </c>
      <c r="D199" s="355" t="s">
        <v>703</v>
      </c>
      <c r="E199" s="283" t="s">
        <v>248</v>
      </c>
      <c r="F199" s="306" t="s">
        <v>700</v>
      </c>
      <c r="G199" s="306" t="s">
        <v>701</v>
      </c>
      <c r="H199" s="307" t="s">
        <v>702</v>
      </c>
      <c r="I199" s="267"/>
      <c r="J199" s="267"/>
      <c r="K199" s="267"/>
      <c r="L199" s="267"/>
      <c r="M199" s="283" t="s">
        <v>247</v>
      </c>
      <c r="N199" s="274"/>
      <c r="O199" s="271">
        <v>5001</v>
      </c>
      <c r="P199" s="272" t="str">
        <f t="shared" si="242"/>
        <v>Muy Alta</v>
      </c>
      <c r="Q199" s="281">
        <f t="shared" si="243"/>
        <v>1</v>
      </c>
      <c r="R199" s="282" t="s">
        <v>198</v>
      </c>
      <c r="S199" s="281" t="str">
        <f>IF(NOT(ISERROR(MATCH(R199,'Tabla Impacto'!$B$221:$B$223,0))),'Tabla Impacto'!$F$223&amp;"Por favor no seleccionar los criterios de impacto(Afectación Económica o presupuestal y Pérdida Reputacional)",R199)</f>
        <v>El riesgo afecta la imagen de la entidad con algunos usuarios de relevancia frente al logro de los objetivos</v>
      </c>
      <c r="T199" s="272" t="str">
        <f>+IF(OR(S199='[1]Tabla Impacto'!$C$11,S199='[1]Tabla Impacto'!$D$11),"Leve",IF(OR(S199='[1]Tabla Impacto'!$C$12,S199='[1]Tabla Impacto'!$D$12),"Menor",IF(OR(S199='[1]Tabla Impacto'!$C$13,S199='[1]Tabla Impacto'!$D$13),"Moderado",IF(OR(S199='[1]Tabla Impacto'!$C$14,S199='[1]Tabla Impacto'!$D$14),"Mayor",IF(OR(S199='[1]Tabla Impacto'!$C$15,S199='[1]Tabla Impacto'!$D$15),"Catastrófico","")))))</f>
        <v>Moderado</v>
      </c>
      <c r="U199" s="281">
        <f t="shared" ref="U199" si="271">IF(T199="","",IF(T199="Leve",0.2,IF(T199="Menor",0.4,IF(T199="Moderado",0.6,IF(T199="Mayor",0.8,IF(T199="Catastrófico",1,))))))</f>
        <v>0.6</v>
      </c>
      <c r="V199" s="280" t="str">
        <f t="shared" ref="V199" si="272">IF(OR(AND(P199="Muy Baja",T199="Leve"),AND(P199="Muy Baja",T199="Menor"),AND(P199="Baja",T199="Leve")),"Bajo",IF(OR(AND(P199="Muy baja",T199="Moderado"),AND(P199="Baja",T199="Menor"),AND(P199="Baja",T199="Moderado"),AND(P199="Media",T199="Leve"),AND(P199="Media",T199="Menor"),AND(P199="Media",T199="Moderado"),AND(P199="Alta",T199="Leve"),AND(P199="Alta",T199="Menor")),"Moderado",IF(OR(AND(P199="Muy Baja",T199="Mayor"),AND(P199="Baja",T199="Mayor"),AND(P199="Media",T199="Mayor"),AND(P199="Alta",T199="Moderado"),AND(P199="Alta",T199="Mayor"),AND(P199="Muy Alta",T199="Leve"),AND(P199="Muy Alta",T199="Menor"),AND(P199="Muy Alta",T199="Moderado"),AND(P199="Muy Alta",T199="Mayor")),"Alto",IF(OR(AND(P199="Muy Baja",T199="Catastrófico"),AND(P199="Baja",T199="Catastrófico"),AND(P199="Media",T199="Catastrófico"),AND(P199="Alta",T199="Catastrófico"),AND(P199="Muy Alta",T199="Catastrófico")),"Extremo",""))))</f>
        <v>Alto</v>
      </c>
      <c r="W199" s="169">
        <v>1</v>
      </c>
      <c r="X199" s="225" t="s">
        <v>704</v>
      </c>
      <c r="Y199" s="165" t="str">
        <f t="shared" si="246"/>
        <v>Probabilidad</v>
      </c>
      <c r="Z199" s="109" t="s">
        <v>216</v>
      </c>
      <c r="AA199" s="109" t="s">
        <v>224</v>
      </c>
      <c r="AB199" s="166" t="str">
        <f t="shared" si="247"/>
        <v>40%</v>
      </c>
      <c r="AC199" s="109" t="s">
        <v>227</v>
      </c>
      <c r="AD199" s="109" t="s">
        <v>232</v>
      </c>
      <c r="AE199" s="109" t="s">
        <v>236</v>
      </c>
      <c r="AF199" s="208">
        <f t="shared" ref="AF199" si="273">IFERROR(IF(Y199="Probabilidad",(Q199-(+Q199*AB199)),IF(Y199="Impacto",Q199,"")),"")</f>
        <v>0.6</v>
      </c>
      <c r="AG199" s="167" t="str">
        <f t="shared" si="249"/>
        <v>Media</v>
      </c>
      <c r="AH199" s="166">
        <f t="shared" si="250"/>
        <v>0.6</v>
      </c>
      <c r="AI199" s="167" t="str">
        <f t="shared" si="251"/>
        <v>Moderado</v>
      </c>
      <c r="AJ199" s="166">
        <f t="shared" ref="AJ199" si="274">IFERROR(IF(Y199="Impacto",(U199-(+U199*AB199)),IF(Y199="Probabilidad",U199,"")),"")</f>
        <v>0.6</v>
      </c>
      <c r="AK199" s="168" t="str">
        <f t="shared" si="253"/>
        <v>Moderado</v>
      </c>
      <c r="AL199" s="212" t="s">
        <v>263</v>
      </c>
      <c r="AM199" s="213"/>
      <c r="AN199" s="169"/>
      <c r="AO199" s="110"/>
      <c r="AP199" s="110"/>
      <c r="AQ199" s="211"/>
      <c r="AR199" s="169"/>
    </row>
    <row r="200" spans="1:44" s="141" customFormat="1" ht="69" hidden="1" customHeight="1" x14ac:dyDescent="0.25">
      <c r="A200" s="299"/>
      <c r="B200" s="297"/>
      <c r="C200" s="275"/>
      <c r="D200" s="356"/>
      <c r="E200" s="283"/>
      <c r="F200" s="306"/>
      <c r="G200" s="306"/>
      <c r="H200" s="307"/>
      <c r="I200" s="268"/>
      <c r="J200" s="268"/>
      <c r="K200" s="268"/>
      <c r="L200" s="268"/>
      <c r="M200" s="283"/>
      <c r="N200" s="275"/>
      <c r="O200" s="271"/>
      <c r="P200" s="272"/>
      <c r="Q200" s="281"/>
      <c r="R200" s="282"/>
      <c r="S200" s="281">
        <f ca="1">IF(NOT(ISERROR(MATCH(R200,_xlfn.ANCHORARRAY(H211),0))),Q213&amp;"Por favor no seleccionar los criterios de impacto",R200)</f>
        <v>0</v>
      </c>
      <c r="T200" s="272"/>
      <c r="U200" s="281"/>
      <c r="V200" s="280"/>
      <c r="W200" s="169">
        <v>2</v>
      </c>
      <c r="X200" s="108"/>
      <c r="Y200" s="165" t="str">
        <f t="shared" si="246"/>
        <v/>
      </c>
      <c r="Z200" s="109"/>
      <c r="AA200" s="109"/>
      <c r="AB200" s="166" t="str">
        <f t="shared" si="247"/>
        <v/>
      </c>
      <c r="AC200" s="109"/>
      <c r="AD200" s="109"/>
      <c r="AE200" s="109"/>
      <c r="AF200" s="208" t="str">
        <f t="shared" ref="AF200:AF204" si="275">IFERROR(IF(AND(Y199="Probabilidad",Y200="Probabilidad"),(AH199-(+AH199*AB200)),IF(Y200="Probabilidad",(Q199-(+Q199*AB200)),IF(Y200="Impacto",AH199,""))),"")</f>
        <v/>
      </c>
      <c r="AG200" s="167" t="str">
        <f t="shared" si="249"/>
        <v/>
      </c>
      <c r="AH200" s="166" t="str">
        <f t="shared" si="250"/>
        <v/>
      </c>
      <c r="AI200" s="167" t="str">
        <f t="shared" si="251"/>
        <v/>
      </c>
      <c r="AJ200" s="166" t="str">
        <f t="shared" ref="AJ200" si="276">IFERROR(IF(AND(Y199="Impacto",Y200="Impacto"),(AJ199-(+AJ199*AB200)),IF(Y200="Impacto",(U199-(+U199*AB200)),IF(Y200="Probabilidad",AJ199,""))),"")</f>
        <v/>
      </c>
      <c r="AK200" s="168" t="str">
        <f t="shared" si="253"/>
        <v/>
      </c>
      <c r="AL200" s="212"/>
      <c r="AM200" s="213"/>
      <c r="AN200" s="169"/>
      <c r="AO200" s="110"/>
      <c r="AP200" s="110"/>
      <c r="AQ200" s="211"/>
      <c r="AR200" s="169"/>
    </row>
    <row r="201" spans="1:44" s="141" customFormat="1" ht="69" hidden="1" customHeight="1" x14ac:dyDescent="0.25">
      <c r="A201" s="299"/>
      <c r="B201" s="297"/>
      <c r="C201" s="275"/>
      <c r="D201" s="356"/>
      <c r="E201" s="283"/>
      <c r="F201" s="306"/>
      <c r="G201" s="306"/>
      <c r="H201" s="307"/>
      <c r="I201" s="268"/>
      <c r="J201" s="268"/>
      <c r="K201" s="268"/>
      <c r="L201" s="268"/>
      <c r="M201" s="283"/>
      <c r="N201" s="275"/>
      <c r="O201" s="271"/>
      <c r="P201" s="272"/>
      <c r="Q201" s="281"/>
      <c r="R201" s="282"/>
      <c r="S201" s="281">
        <f ca="1">IF(NOT(ISERROR(MATCH(R201,_xlfn.ANCHORARRAY(H212),0))),Q214&amp;"Por favor no seleccionar los criterios de impacto",R201)</f>
        <v>0</v>
      </c>
      <c r="T201" s="272"/>
      <c r="U201" s="281"/>
      <c r="V201" s="280"/>
      <c r="W201" s="169">
        <v>3</v>
      </c>
      <c r="X201" s="108"/>
      <c r="Y201" s="165" t="str">
        <f t="shared" si="246"/>
        <v/>
      </c>
      <c r="Z201" s="109"/>
      <c r="AA201" s="109"/>
      <c r="AB201" s="166" t="str">
        <f t="shared" si="247"/>
        <v/>
      </c>
      <c r="AC201" s="109"/>
      <c r="AD201" s="109"/>
      <c r="AE201" s="109"/>
      <c r="AF201" s="208" t="str">
        <f t="shared" si="275"/>
        <v/>
      </c>
      <c r="AG201" s="167" t="str">
        <f t="shared" si="249"/>
        <v/>
      </c>
      <c r="AH201" s="166" t="str">
        <f t="shared" si="250"/>
        <v/>
      </c>
      <c r="AI201" s="167" t="str">
        <f t="shared" si="251"/>
        <v/>
      </c>
      <c r="AJ201" s="166" t="str">
        <f t="shared" ref="AJ201:AJ204" si="277">IFERROR(IF(AND(Y200="Impacto",Y201="Impacto"),(AJ200-(+AJ200*AB201)),IF(AND(Y200="Probabilidad",Y201="Impacto"),(AJ199-(+AJ199*AB201)),IF(Y201="Probabilidad",AJ200,""))),"")</f>
        <v/>
      </c>
      <c r="AK201" s="168" t="str">
        <f t="shared" si="253"/>
        <v/>
      </c>
      <c r="AL201" s="212"/>
      <c r="AM201" s="213"/>
      <c r="AN201" s="169"/>
      <c r="AO201" s="110"/>
      <c r="AP201" s="110"/>
      <c r="AQ201" s="211"/>
      <c r="AR201" s="169"/>
    </row>
    <row r="202" spans="1:44" s="141" customFormat="1" ht="69" hidden="1" customHeight="1" x14ac:dyDescent="0.25">
      <c r="A202" s="299"/>
      <c r="B202" s="297"/>
      <c r="C202" s="275"/>
      <c r="D202" s="356"/>
      <c r="E202" s="283"/>
      <c r="F202" s="306"/>
      <c r="G202" s="306"/>
      <c r="H202" s="307"/>
      <c r="I202" s="268"/>
      <c r="J202" s="268"/>
      <c r="K202" s="268"/>
      <c r="L202" s="268"/>
      <c r="M202" s="283"/>
      <c r="N202" s="275"/>
      <c r="O202" s="271"/>
      <c r="P202" s="272"/>
      <c r="Q202" s="281"/>
      <c r="R202" s="282"/>
      <c r="S202" s="281">
        <f ca="1">IF(NOT(ISERROR(MATCH(R202,_xlfn.ANCHORARRAY(H213),0))),Q215&amp;"Por favor no seleccionar los criterios de impacto",R202)</f>
        <v>0</v>
      </c>
      <c r="T202" s="272"/>
      <c r="U202" s="281"/>
      <c r="V202" s="280"/>
      <c r="W202" s="169">
        <v>4</v>
      </c>
      <c r="X202" s="108"/>
      <c r="Y202" s="165" t="str">
        <f t="shared" si="246"/>
        <v/>
      </c>
      <c r="Z202" s="109"/>
      <c r="AA202" s="109"/>
      <c r="AB202" s="166" t="str">
        <f t="shared" si="247"/>
        <v/>
      </c>
      <c r="AC202" s="109"/>
      <c r="AD202" s="109"/>
      <c r="AE202" s="109"/>
      <c r="AF202" s="208" t="str">
        <f t="shared" si="275"/>
        <v/>
      </c>
      <c r="AG202" s="167" t="str">
        <f t="shared" si="249"/>
        <v/>
      </c>
      <c r="AH202" s="166" t="str">
        <f t="shared" si="250"/>
        <v/>
      </c>
      <c r="AI202" s="167" t="str">
        <f t="shared" si="251"/>
        <v/>
      </c>
      <c r="AJ202" s="166" t="str">
        <f t="shared" si="277"/>
        <v/>
      </c>
      <c r="AK202" s="168" t="str">
        <f t="shared" si="253"/>
        <v/>
      </c>
      <c r="AL202" s="212"/>
      <c r="AM202" s="213"/>
      <c r="AN202" s="169"/>
      <c r="AO202" s="110"/>
      <c r="AP202" s="110"/>
      <c r="AQ202" s="211"/>
      <c r="AR202" s="169"/>
    </row>
    <row r="203" spans="1:44" s="141" customFormat="1" ht="69" hidden="1" customHeight="1" x14ac:dyDescent="0.25">
      <c r="A203" s="299"/>
      <c r="B203" s="297"/>
      <c r="C203" s="275"/>
      <c r="D203" s="356"/>
      <c r="E203" s="283"/>
      <c r="F203" s="306"/>
      <c r="G203" s="306"/>
      <c r="H203" s="307"/>
      <c r="I203" s="268"/>
      <c r="J203" s="268"/>
      <c r="K203" s="268"/>
      <c r="L203" s="268"/>
      <c r="M203" s="283"/>
      <c r="N203" s="275"/>
      <c r="O203" s="271"/>
      <c r="P203" s="272"/>
      <c r="Q203" s="281"/>
      <c r="R203" s="282"/>
      <c r="S203" s="281">
        <f ca="1">IF(NOT(ISERROR(MATCH(R203,_xlfn.ANCHORARRAY(H214),0))),Q216&amp;"Por favor no seleccionar los criterios de impacto",R203)</f>
        <v>0</v>
      </c>
      <c r="T203" s="272"/>
      <c r="U203" s="281"/>
      <c r="V203" s="280"/>
      <c r="W203" s="169">
        <v>5</v>
      </c>
      <c r="X203" s="108"/>
      <c r="Y203" s="165" t="str">
        <f t="shared" si="246"/>
        <v/>
      </c>
      <c r="Z203" s="109"/>
      <c r="AA203" s="109"/>
      <c r="AB203" s="166" t="str">
        <f t="shared" si="247"/>
        <v/>
      </c>
      <c r="AC203" s="109"/>
      <c r="AD203" s="109"/>
      <c r="AE203" s="109"/>
      <c r="AF203" s="208" t="str">
        <f t="shared" si="275"/>
        <v/>
      </c>
      <c r="AG203" s="167" t="str">
        <f t="shared" si="249"/>
        <v/>
      </c>
      <c r="AH203" s="166" t="str">
        <f t="shared" si="250"/>
        <v/>
      </c>
      <c r="AI203" s="167" t="str">
        <f t="shared" si="251"/>
        <v/>
      </c>
      <c r="AJ203" s="166" t="str">
        <f t="shared" si="277"/>
        <v/>
      </c>
      <c r="AK203" s="168" t="str">
        <f t="shared" si="253"/>
        <v/>
      </c>
      <c r="AL203" s="212"/>
      <c r="AM203" s="213"/>
      <c r="AN203" s="169"/>
      <c r="AO203" s="110"/>
      <c r="AP203" s="110"/>
      <c r="AQ203" s="211"/>
      <c r="AR203" s="169"/>
    </row>
    <row r="204" spans="1:44" s="141" customFormat="1" ht="69" hidden="1" customHeight="1" x14ac:dyDescent="0.25">
      <c r="A204" s="299"/>
      <c r="B204" s="298"/>
      <c r="C204" s="276"/>
      <c r="D204" s="357"/>
      <c r="E204" s="283"/>
      <c r="F204" s="306"/>
      <c r="G204" s="306"/>
      <c r="H204" s="307"/>
      <c r="I204" s="269"/>
      <c r="J204" s="269"/>
      <c r="K204" s="269"/>
      <c r="L204" s="269"/>
      <c r="M204" s="283"/>
      <c r="N204" s="276"/>
      <c r="O204" s="271"/>
      <c r="P204" s="272"/>
      <c r="Q204" s="281"/>
      <c r="R204" s="282"/>
      <c r="S204" s="281">
        <f ca="1">IF(NOT(ISERROR(MATCH(R204,_xlfn.ANCHORARRAY(H215),0))),Q217&amp;"Por favor no seleccionar los criterios de impacto",R204)</f>
        <v>0</v>
      </c>
      <c r="T204" s="272"/>
      <c r="U204" s="281"/>
      <c r="V204" s="280"/>
      <c r="W204" s="169">
        <v>6</v>
      </c>
      <c r="X204" s="108"/>
      <c r="Y204" s="165" t="str">
        <f t="shared" si="246"/>
        <v/>
      </c>
      <c r="Z204" s="109"/>
      <c r="AA204" s="109"/>
      <c r="AB204" s="166" t="str">
        <f t="shared" si="247"/>
        <v/>
      </c>
      <c r="AC204" s="109"/>
      <c r="AD204" s="109"/>
      <c r="AE204" s="109"/>
      <c r="AF204" s="208" t="str">
        <f t="shared" si="275"/>
        <v/>
      </c>
      <c r="AG204" s="167" t="str">
        <f t="shared" si="249"/>
        <v/>
      </c>
      <c r="AH204" s="166" t="str">
        <f t="shared" si="250"/>
        <v/>
      </c>
      <c r="AI204" s="167" t="str">
        <f t="shared" si="251"/>
        <v/>
      </c>
      <c r="AJ204" s="166" t="str">
        <f t="shared" si="277"/>
        <v/>
      </c>
      <c r="AK204" s="168" t="str">
        <f t="shared" si="253"/>
        <v/>
      </c>
      <c r="AL204" s="212"/>
      <c r="AM204" s="213"/>
      <c r="AN204" s="169"/>
      <c r="AO204" s="110"/>
      <c r="AP204" s="110"/>
      <c r="AQ204" s="211"/>
      <c r="AR204" s="169"/>
    </row>
    <row r="205" spans="1:44" s="141" customFormat="1" ht="184.5" customHeight="1" x14ac:dyDescent="0.25">
      <c r="A205" s="299">
        <v>33</v>
      </c>
      <c r="B205" s="296" t="s">
        <v>705</v>
      </c>
      <c r="C205" s="274" t="s">
        <v>279</v>
      </c>
      <c r="D205" s="355" t="s">
        <v>703</v>
      </c>
      <c r="E205" s="283" t="s">
        <v>246</v>
      </c>
      <c r="F205" s="306" t="s">
        <v>706</v>
      </c>
      <c r="G205" s="306" t="s">
        <v>707</v>
      </c>
      <c r="H205" s="307" t="s">
        <v>708</v>
      </c>
      <c r="I205" s="267"/>
      <c r="J205" s="267"/>
      <c r="K205" s="267"/>
      <c r="L205" s="267"/>
      <c r="M205" s="283" t="s">
        <v>247</v>
      </c>
      <c r="N205" s="274"/>
      <c r="O205" s="271">
        <v>5001</v>
      </c>
      <c r="P205" s="272" t="str">
        <f t="shared" si="242"/>
        <v>Muy Alta</v>
      </c>
      <c r="Q205" s="281">
        <f t="shared" si="243"/>
        <v>1</v>
      </c>
      <c r="R205" s="282" t="s">
        <v>198</v>
      </c>
      <c r="S205" s="281" t="str">
        <f>IF(NOT(ISERROR(MATCH(R205,'Tabla Impacto'!$B$221:$B$223,0))),'Tabla Impacto'!$F$223&amp;"Por favor no seleccionar los criterios de impacto(Afectación Económica o presupuestal y Pérdida Reputacional)",R205)</f>
        <v>El riesgo afecta la imagen de la entidad con algunos usuarios de relevancia frente al logro de los objetivos</v>
      </c>
      <c r="T205" s="272" t="str">
        <f>+IF(OR(S205='[1]Tabla Impacto'!$C$11,S205='[1]Tabla Impacto'!$D$11),"Leve",IF(OR(S205='[1]Tabla Impacto'!$C$12,S205='[1]Tabla Impacto'!$D$12),"Menor",IF(OR(S205='[1]Tabla Impacto'!$C$13,S205='[1]Tabla Impacto'!$D$13),"Moderado",IF(OR(S205='[1]Tabla Impacto'!$C$14,S205='[1]Tabla Impacto'!$D$14),"Mayor",IF(OR(S205='[1]Tabla Impacto'!$C$15,S205='[1]Tabla Impacto'!$D$15),"Catastrófico","")))))</f>
        <v>Moderado</v>
      </c>
      <c r="U205" s="281">
        <f t="shared" ref="U205" si="278">IF(T205="","",IF(T205="Leve",0.2,IF(T205="Menor",0.4,IF(T205="Moderado",0.6,IF(T205="Mayor",0.8,IF(T205="Catastrófico",1,))))))</f>
        <v>0.6</v>
      </c>
      <c r="V205" s="280" t="str">
        <f t="shared" ref="V205" si="279">IF(OR(AND(P205="Muy Baja",T205="Leve"),AND(P205="Muy Baja",T205="Menor"),AND(P205="Baja",T205="Leve")),"Bajo",IF(OR(AND(P205="Muy baja",T205="Moderado"),AND(P205="Baja",T205="Menor"),AND(P205="Baja",T205="Moderado"),AND(P205="Media",T205="Leve"),AND(P205="Media",T205="Menor"),AND(P205="Media",T205="Moderado"),AND(P205="Alta",T205="Leve"),AND(P205="Alta",T205="Menor")),"Moderado",IF(OR(AND(P205="Muy Baja",T205="Mayor"),AND(P205="Baja",T205="Mayor"),AND(P205="Media",T205="Mayor"),AND(P205="Alta",T205="Moderado"),AND(P205="Alta",T205="Mayor"),AND(P205="Muy Alta",T205="Leve"),AND(P205="Muy Alta",T205="Menor"),AND(P205="Muy Alta",T205="Moderado"),AND(P205="Muy Alta",T205="Mayor")),"Alto",IF(OR(AND(P205="Muy Baja",T205="Catastrófico"),AND(P205="Baja",T205="Catastrófico"),AND(P205="Media",T205="Catastrófico"),AND(P205="Alta",T205="Catastrófico"),AND(P205="Muy Alta",T205="Catastrófico")),"Extremo",""))))</f>
        <v>Alto</v>
      </c>
      <c r="W205" s="169">
        <v>1</v>
      </c>
      <c r="X205" s="225" t="s">
        <v>709</v>
      </c>
      <c r="Y205" s="165" t="str">
        <f t="shared" si="246"/>
        <v>Probabilidad</v>
      </c>
      <c r="Z205" s="109" t="s">
        <v>216</v>
      </c>
      <c r="AA205" s="109" t="s">
        <v>224</v>
      </c>
      <c r="AB205" s="166" t="str">
        <f t="shared" si="247"/>
        <v>40%</v>
      </c>
      <c r="AC205" s="109" t="s">
        <v>227</v>
      </c>
      <c r="AD205" s="109" t="s">
        <v>232</v>
      </c>
      <c r="AE205" s="109" t="s">
        <v>236</v>
      </c>
      <c r="AF205" s="208">
        <f t="shared" ref="AF205" si="280">IFERROR(IF(Y205="Probabilidad",(Q205-(+Q205*AB205)),IF(Y205="Impacto",Q205,"")),"")</f>
        <v>0.6</v>
      </c>
      <c r="AG205" s="167" t="str">
        <f t="shared" si="249"/>
        <v>Media</v>
      </c>
      <c r="AH205" s="166">
        <f t="shared" si="250"/>
        <v>0.6</v>
      </c>
      <c r="AI205" s="167" t="str">
        <f t="shared" si="251"/>
        <v>Moderado</v>
      </c>
      <c r="AJ205" s="166">
        <f t="shared" ref="AJ205" si="281">IFERROR(IF(Y205="Impacto",(U205-(+U205*AB205)),IF(Y205="Probabilidad",U205,"")),"")</f>
        <v>0.6</v>
      </c>
      <c r="AK205" s="168" t="str">
        <f t="shared" si="253"/>
        <v>Moderado</v>
      </c>
      <c r="AL205" s="212" t="s">
        <v>263</v>
      </c>
      <c r="AM205" s="213"/>
      <c r="AN205" s="169"/>
      <c r="AO205" s="110"/>
      <c r="AP205" s="110"/>
      <c r="AQ205" s="211"/>
      <c r="AR205" s="169"/>
    </row>
    <row r="206" spans="1:44" s="141" customFormat="1" ht="69" hidden="1" customHeight="1" x14ac:dyDescent="0.25">
      <c r="A206" s="299"/>
      <c r="B206" s="297"/>
      <c r="C206" s="275"/>
      <c r="D206" s="356"/>
      <c r="E206" s="283"/>
      <c r="F206" s="306"/>
      <c r="G206" s="306"/>
      <c r="H206" s="307"/>
      <c r="I206" s="268"/>
      <c r="J206" s="268"/>
      <c r="K206" s="268"/>
      <c r="L206" s="268"/>
      <c r="M206" s="283"/>
      <c r="N206" s="275"/>
      <c r="O206" s="271"/>
      <c r="P206" s="272"/>
      <c r="Q206" s="281"/>
      <c r="R206" s="282"/>
      <c r="S206" s="281">
        <f ca="1">IF(NOT(ISERROR(MATCH(R206,_xlfn.ANCHORARRAY(H217),0))),Q219&amp;"Por favor no seleccionar los criterios de impacto",R206)</f>
        <v>0</v>
      </c>
      <c r="T206" s="272"/>
      <c r="U206" s="281"/>
      <c r="V206" s="280"/>
      <c r="W206" s="169">
        <v>2</v>
      </c>
      <c r="X206" s="108"/>
      <c r="Y206" s="165" t="str">
        <f t="shared" si="246"/>
        <v/>
      </c>
      <c r="Z206" s="109"/>
      <c r="AA206" s="109"/>
      <c r="AB206" s="166" t="str">
        <f t="shared" si="247"/>
        <v/>
      </c>
      <c r="AC206" s="109"/>
      <c r="AD206" s="109"/>
      <c r="AE206" s="109"/>
      <c r="AF206" s="208" t="str">
        <f t="shared" ref="AF206:AF210" si="282">IFERROR(IF(AND(Y205="Probabilidad",Y206="Probabilidad"),(AH205-(+AH205*AB206)),IF(Y206="Probabilidad",(Q205-(+Q205*AB206)),IF(Y206="Impacto",AH205,""))),"")</f>
        <v/>
      </c>
      <c r="AG206" s="167" t="str">
        <f t="shared" si="249"/>
        <v/>
      </c>
      <c r="AH206" s="166" t="str">
        <f t="shared" si="250"/>
        <v/>
      </c>
      <c r="AI206" s="167" t="str">
        <f t="shared" si="251"/>
        <v/>
      </c>
      <c r="AJ206" s="166" t="str">
        <f t="shared" ref="AJ206" si="283">IFERROR(IF(AND(Y205="Impacto",Y206="Impacto"),(AJ205-(+AJ205*AB206)),IF(Y206="Impacto",(U205-(+U205*AB206)),IF(Y206="Probabilidad",AJ205,""))),"")</f>
        <v/>
      </c>
      <c r="AK206" s="168" t="str">
        <f t="shared" si="253"/>
        <v/>
      </c>
      <c r="AL206" s="212"/>
      <c r="AM206" s="213"/>
      <c r="AN206" s="169"/>
      <c r="AO206" s="110"/>
      <c r="AP206" s="110"/>
      <c r="AQ206" s="211"/>
      <c r="AR206" s="169"/>
    </row>
    <row r="207" spans="1:44" s="141" customFormat="1" ht="69" hidden="1" customHeight="1" x14ac:dyDescent="0.25">
      <c r="A207" s="299"/>
      <c r="B207" s="297"/>
      <c r="C207" s="275"/>
      <c r="D207" s="356"/>
      <c r="E207" s="283"/>
      <c r="F207" s="306"/>
      <c r="G207" s="306"/>
      <c r="H207" s="307"/>
      <c r="I207" s="268"/>
      <c r="J207" s="268"/>
      <c r="K207" s="268"/>
      <c r="L207" s="268"/>
      <c r="M207" s="283"/>
      <c r="N207" s="275"/>
      <c r="O207" s="271"/>
      <c r="P207" s="272"/>
      <c r="Q207" s="281"/>
      <c r="R207" s="282"/>
      <c r="S207" s="281">
        <f ca="1">IF(NOT(ISERROR(MATCH(R207,_xlfn.ANCHORARRAY(H218),0))),Q220&amp;"Por favor no seleccionar los criterios de impacto",R207)</f>
        <v>0</v>
      </c>
      <c r="T207" s="272"/>
      <c r="U207" s="281"/>
      <c r="V207" s="280"/>
      <c r="W207" s="169">
        <v>3</v>
      </c>
      <c r="X207" s="108"/>
      <c r="Y207" s="165" t="str">
        <f t="shared" si="246"/>
        <v/>
      </c>
      <c r="Z207" s="109"/>
      <c r="AA207" s="109"/>
      <c r="AB207" s="166" t="str">
        <f t="shared" si="247"/>
        <v/>
      </c>
      <c r="AC207" s="109"/>
      <c r="AD207" s="109"/>
      <c r="AE207" s="109"/>
      <c r="AF207" s="208" t="str">
        <f t="shared" si="282"/>
        <v/>
      </c>
      <c r="AG207" s="167" t="str">
        <f t="shared" si="249"/>
        <v/>
      </c>
      <c r="AH207" s="166" t="str">
        <f t="shared" si="250"/>
        <v/>
      </c>
      <c r="AI207" s="167" t="str">
        <f t="shared" si="251"/>
        <v/>
      </c>
      <c r="AJ207" s="166" t="str">
        <f t="shared" ref="AJ207:AJ210" si="284">IFERROR(IF(AND(Y206="Impacto",Y207="Impacto"),(AJ206-(+AJ206*AB207)),IF(AND(Y206="Probabilidad",Y207="Impacto"),(AJ205-(+AJ205*AB207)),IF(Y207="Probabilidad",AJ206,""))),"")</f>
        <v/>
      </c>
      <c r="AK207" s="168" t="str">
        <f t="shared" si="253"/>
        <v/>
      </c>
      <c r="AL207" s="212"/>
      <c r="AM207" s="213"/>
      <c r="AN207" s="169"/>
      <c r="AO207" s="110"/>
      <c r="AP207" s="110"/>
      <c r="AQ207" s="211"/>
      <c r="AR207" s="169"/>
    </row>
    <row r="208" spans="1:44" s="141" customFormat="1" ht="69" hidden="1" customHeight="1" x14ac:dyDescent="0.25">
      <c r="A208" s="299"/>
      <c r="B208" s="297"/>
      <c r="C208" s="275"/>
      <c r="D208" s="356"/>
      <c r="E208" s="283"/>
      <c r="F208" s="306"/>
      <c r="G208" s="306"/>
      <c r="H208" s="307"/>
      <c r="I208" s="268"/>
      <c r="J208" s="268"/>
      <c r="K208" s="268"/>
      <c r="L208" s="268"/>
      <c r="M208" s="283"/>
      <c r="N208" s="275"/>
      <c r="O208" s="271"/>
      <c r="P208" s="272"/>
      <c r="Q208" s="281"/>
      <c r="R208" s="282"/>
      <c r="S208" s="281">
        <f ca="1">IF(NOT(ISERROR(MATCH(R208,_xlfn.ANCHORARRAY(H219),0))),Q221&amp;"Por favor no seleccionar los criterios de impacto",R208)</f>
        <v>0</v>
      </c>
      <c r="T208" s="272"/>
      <c r="U208" s="281"/>
      <c r="V208" s="280"/>
      <c r="W208" s="169">
        <v>4</v>
      </c>
      <c r="X208" s="108"/>
      <c r="Y208" s="165" t="str">
        <f t="shared" si="246"/>
        <v/>
      </c>
      <c r="Z208" s="109"/>
      <c r="AA208" s="109"/>
      <c r="AB208" s="166" t="str">
        <f t="shared" si="247"/>
        <v/>
      </c>
      <c r="AC208" s="109"/>
      <c r="AD208" s="109"/>
      <c r="AE208" s="109"/>
      <c r="AF208" s="208" t="str">
        <f t="shared" si="282"/>
        <v/>
      </c>
      <c r="AG208" s="167" t="str">
        <f t="shared" si="249"/>
        <v/>
      </c>
      <c r="AH208" s="166" t="str">
        <f t="shared" si="250"/>
        <v/>
      </c>
      <c r="AI208" s="167" t="str">
        <f t="shared" si="251"/>
        <v/>
      </c>
      <c r="AJ208" s="166" t="str">
        <f t="shared" si="284"/>
        <v/>
      </c>
      <c r="AK208" s="168" t="str">
        <f t="shared" si="253"/>
        <v/>
      </c>
      <c r="AL208" s="212"/>
      <c r="AM208" s="213"/>
      <c r="AN208" s="169"/>
      <c r="AO208" s="110"/>
      <c r="AP208" s="110"/>
      <c r="AQ208" s="211"/>
      <c r="AR208" s="169"/>
    </row>
    <row r="209" spans="1:44" s="141" customFormat="1" ht="69" hidden="1" customHeight="1" x14ac:dyDescent="0.25">
      <c r="A209" s="299"/>
      <c r="B209" s="297"/>
      <c r="C209" s="275"/>
      <c r="D209" s="356"/>
      <c r="E209" s="283"/>
      <c r="F209" s="306"/>
      <c r="G209" s="306"/>
      <c r="H209" s="307"/>
      <c r="I209" s="268"/>
      <c r="J209" s="268"/>
      <c r="K209" s="268"/>
      <c r="L209" s="268"/>
      <c r="M209" s="283"/>
      <c r="N209" s="275"/>
      <c r="O209" s="271"/>
      <c r="P209" s="272"/>
      <c r="Q209" s="281"/>
      <c r="R209" s="282"/>
      <c r="S209" s="281">
        <f ca="1">IF(NOT(ISERROR(MATCH(R209,_xlfn.ANCHORARRAY(H220),0))),Q222&amp;"Por favor no seleccionar los criterios de impacto",R209)</f>
        <v>0</v>
      </c>
      <c r="T209" s="272"/>
      <c r="U209" s="281"/>
      <c r="V209" s="280"/>
      <c r="W209" s="169">
        <v>5</v>
      </c>
      <c r="X209" s="108"/>
      <c r="Y209" s="165" t="str">
        <f t="shared" si="246"/>
        <v/>
      </c>
      <c r="Z209" s="109"/>
      <c r="AA209" s="109"/>
      <c r="AB209" s="166" t="str">
        <f t="shared" si="247"/>
        <v/>
      </c>
      <c r="AC209" s="109"/>
      <c r="AD209" s="109"/>
      <c r="AE209" s="109"/>
      <c r="AF209" s="208" t="str">
        <f t="shared" si="282"/>
        <v/>
      </c>
      <c r="AG209" s="167" t="str">
        <f t="shared" si="249"/>
        <v/>
      </c>
      <c r="AH209" s="166" t="str">
        <f t="shared" si="250"/>
        <v/>
      </c>
      <c r="AI209" s="167" t="str">
        <f t="shared" si="251"/>
        <v/>
      </c>
      <c r="AJ209" s="166" t="str">
        <f t="shared" si="284"/>
        <v/>
      </c>
      <c r="AK209" s="168" t="str">
        <f t="shared" si="253"/>
        <v/>
      </c>
      <c r="AL209" s="212"/>
      <c r="AM209" s="213"/>
      <c r="AN209" s="169"/>
      <c r="AO209" s="110"/>
      <c r="AP209" s="110"/>
      <c r="AQ209" s="211"/>
      <c r="AR209" s="169"/>
    </row>
    <row r="210" spans="1:44" s="141" customFormat="1" ht="69" hidden="1" customHeight="1" x14ac:dyDescent="0.25">
      <c r="A210" s="299"/>
      <c r="B210" s="298"/>
      <c r="C210" s="276"/>
      <c r="D210" s="357"/>
      <c r="E210" s="283"/>
      <c r="F210" s="306"/>
      <c r="G210" s="306"/>
      <c r="H210" s="307"/>
      <c r="I210" s="269"/>
      <c r="J210" s="269"/>
      <c r="K210" s="269"/>
      <c r="L210" s="269"/>
      <c r="M210" s="283"/>
      <c r="N210" s="276"/>
      <c r="O210" s="271"/>
      <c r="P210" s="272"/>
      <c r="Q210" s="281"/>
      <c r="R210" s="282"/>
      <c r="S210" s="281">
        <f ca="1">IF(NOT(ISERROR(MATCH(R210,_xlfn.ANCHORARRAY(H221),0))),Q223&amp;"Por favor no seleccionar los criterios de impacto",R210)</f>
        <v>0</v>
      </c>
      <c r="T210" s="272"/>
      <c r="U210" s="281"/>
      <c r="V210" s="280"/>
      <c r="W210" s="169">
        <v>6</v>
      </c>
      <c r="X210" s="108"/>
      <c r="Y210" s="165" t="str">
        <f t="shared" si="246"/>
        <v/>
      </c>
      <c r="Z210" s="109"/>
      <c r="AA210" s="109"/>
      <c r="AB210" s="166" t="str">
        <f t="shared" si="247"/>
        <v/>
      </c>
      <c r="AC210" s="109"/>
      <c r="AD210" s="109"/>
      <c r="AE210" s="109"/>
      <c r="AF210" s="208" t="str">
        <f t="shared" si="282"/>
        <v/>
      </c>
      <c r="AG210" s="167" t="str">
        <f t="shared" si="249"/>
        <v/>
      </c>
      <c r="AH210" s="166" t="str">
        <f t="shared" si="250"/>
        <v/>
      </c>
      <c r="AI210" s="167" t="str">
        <f t="shared" si="251"/>
        <v/>
      </c>
      <c r="AJ210" s="166" t="str">
        <f t="shared" si="284"/>
        <v/>
      </c>
      <c r="AK210" s="168" t="str">
        <f t="shared" si="253"/>
        <v/>
      </c>
      <c r="AL210" s="212"/>
      <c r="AM210" s="213"/>
      <c r="AN210" s="169"/>
      <c r="AO210" s="110"/>
      <c r="AP210" s="110"/>
      <c r="AQ210" s="211"/>
      <c r="AR210" s="169"/>
    </row>
    <row r="211" spans="1:44" s="141" customFormat="1" ht="177" customHeight="1" x14ac:dyDescent="0.25">
      <c r="A211" s="299">
        <v>34</v>
      </c>
      <c r="B211" s="296" t="s">
        <v>710</v>
      </c>
      <c r="C211" s="274" t="s">
        <v>279</v>
      </c>
      <c r="D211" s="355" t="s">
        <v>703</v>
      </c>
      <c r="E211" s="283" t="s">
        <v>248</v>
      </c>
      <c r="F211" s="306" t="s">
        <v>713</v>
      </c>
      <c r="G211" s="306" t="s">
        <v>711</v>
      </c>
      <c r="H211" s="307" t="s">
        <v>712</v>
      </c>
      <c r="I211" s="267"/>
      <c r="J211" s="267"/>
      <c r="K211" s="267"/>
      <c r="L211" s="267"/>
      <c r="M211" s="283" t="s">
        <v>247</v>
      </c>
      <c r="N211" s="274"/>
      <c r="O211" s="271">
        <v>5001</v>
      </c>
      <c r="P211" s="272" t="str">
        <f t="shared" si="242"/>
        <v>Muy Alta</v>
      </c>
      <c r="Q211" s="281">
        <f t="shared" si="243"/>
        <v>1</v>
      </c>
      <c r="R211" s="282" t="s">
        <v>198</v>
      </c>
      <c r="S211" s="281" t="str">
        <f>IF(NOT(ISERROR(MATCH(R211,'Tabla Impacto'!$B$221:$B$223,0))),'Tabla Impacto'!$F$223&amp;"Por favor no seleccionar los criterios de impacto(Afectación Económica o presupuestal y Pérdida Reputacional)",R211)</f>
        <v>El riesgo afecta la imagen de la entidad con algunos usuarios de relevancia frente al logro de los objetivos</v>
      </c>
      <c r="T211" s="272" t="str">
        <f>+IF(OR(S211='[1]Tabla Impacto'!$C$11,S211='[1]Tabla Impacto'!$D$11),"Leve",IF(OR(S211='[1]Tabla Impacto'!$C$12,S211='[1]Tabla Impacto'!$D$12),"Menor",IF(OR(S211='[1]Tabla Impacto'!$C$13,S211='[1]Tabla Impacto'!$D$13),"Moderado",IF(OR(S211='[1]Tabla Impacto'!$C$14,S211='[1]Tabla Impacto'!$D$14),"Mayor",IF(OR(S211='[1]Tabla Impacto'!$C$15,S211='[1]Tabla Impacto'!$D$15),"Catastrófico","")))))</f>
        <v>Moderado</v>
      </c>
      <c r="U211" s="281">
        <f t="shared" ref="U211" si="285">IF(T211="","",IF(T211="Leve",0.2,IF(T211="Menor",0.4,IF(T211="Moderado",0.6,IF(T211="Mayor",0.8,IF(T211="Catastrófico",1,))))))</f>
        <v>0.6</v>
      </c>
      <c r="V211" s="280" t="str">
        <f t="shared" ref="V211" si="286">IF(OR(AND(P211="Muy Baja",T211="Leve"),AND(P211="Muy Baja",T211="Menor"),AND(P211="Baja",T211="Leve")),"Bajo",IF(OR(AND(P211="Muy baja",T211="Moderado"),AND(P211="Baja",T211="Menor"),AND(P211="Baja",T211="Moderado"),AND(P211="Media",T211="Leve"),AND(P211="Media",T211="Menor"),AND(P211="Media",T211="Moderado"),AND(P211="Alta",T211="Leve"),AND(P211="Alta",T211="Menor")),"Moderado",IF(OR(AND(P211="Muy Baja",T211="Mayor"),AND(P211="Baja",T211="Mayor"),AND(P211="Media",T211="Mayor"),AND(P211="Alta",T211="Moderado"),AND(P211="Alta",T211="Mayor"),AND(P211="Muy Alta",T211="Leve"),AND(P211="Muy Alta",T211="Menor"),AND(P211="Muy Alta",T211="Moderado"),AND(P211="Muy Alta",T211="Mayor")),"Alto",IF(OR(AND(P211="Muy Baja",T211="Catastrófico"),AND(P211="Baja",T211="Catastrófico"),AND(P211="Media",T211="Catastrófico"),AND(P211="Alta",T211="Catastrófico"),AND(P211="Muy Alta",T211="Catastrófico")),"Extremo",""))))</f>
        <v>Alto</v>
      </c>
      <c r="W211" s="169">
        <v>1</v>
      </c>
      <c r="X211" s="225" t="s">
        <v>714</v>
      </c>
      <c r="Y211" s="165" t="str">
        <f t="shared" si="246"/>
        <v>Probabilidad</v>
      </c>
      <c r="Z211" s="109" t="s">
        <v>216</v>
      </c>
      <c r="AA211" s="109" t="s">
        <v>224</v>
      </c>
      <c r="AB211" s="166" t="str">
        <f t="shared" si="247"/>
        <v>40%</v>
      </c>
      <c r="AC211" s="109" t="s">
        <v>227</v>
      </c>
      <c r="AD211" s="109" t="s">
        <v>232</v>
      </c>
      <c r="AE211" s="109" t="s">
        <v>236</v>
      </c>
      <c r="AF211" s="208">
        <f t="shared" ref="AF211" si="287">IFERROR(IF(Y211="Probabilidad",(Q211-(+Q211*AB211)),IF(Y211="Impacto",Q211,"")),"")</f>
        <v>0.6</v>
      </c>
      <c r="AG211" s="167" t="str">
        <f t="shared" si="249"/>
        <v>Media</v>
      </c>
      <c r="AH211" s="166">
        <f t="shared" si="250"/>
        <v>0.6</v>
      </c>
      <c r="AI211" s="167" t="str">
        <f t="shared" si="251"/>
        <v>Moderado</v>
      </c>
      <c r="AJ211" s="166">
        <f t="shared" ref="AJ211" si="288">IFERROR(IF(Y211="Impacto",(U211-(+U211*AB211)),IF(Y211="Probabilidad",U211,"")),"")</f>
        <v>0.6</v>
      </c>
      <c r="AK211" s="168" t="str">
        <f t="shared" si="253"/>
        <v>Moderado</v>
      </c>
      <c r="AL211" s="212" t="s">
        <v>263</v>
      </c>
      <c r="AM211" s="213"/>
      <c r="AN211" s="169"/>
      <c r="AO211" s="110"/>
      <c r="AP211" s="110"/>
      <c r="AQ211" s="211"/>
      <c r="AR211" s="169"/>
    </row>
    <row r="212" spans="1:44" s="141" customFormat="1" ht="69" hidden="1" customHeight="1" x14ac:dyDescent="0.25">
      <c r="A212" s="299"/>
      <c r="B212" s="297"/>
      <c r="C212" s="275"/>
      <c r="D212" s="356"/>
      <c r="E212" s="283"/>
      <c r="F212" s="306"/>
      <c r="G212" s="306"/>
      <c r="H212" s="307"/>
      <c r="I212" s="268"/>
      <c r="J212" s="268"/>
      <c r="K212" s="268"/>
      <c r="L212" s="268"/>
      <c r="M212" s="283"/>
      <c r="N212" s="275"/>
      <c r="O212" s="271"/>
      <c r="P212" s="272"/>
      <c r="Q212" s="281"/>
      <c r="R212" s="282"/>
      <c r="S212" s="281">
        <f ca="1">IF(NOT(ISERROR(MATCH(R212,_xlfn.ANCHORARRAY(H223),0))),Q225&amp;"Por favor no seleccionar los criterios de impacto",R212)</f>
        <v>0</v>
      </c>
      <c r="T212" s="272"/>
      <c r="U212" s="281"/>
      <c r="V212" s="280"/>
      <c r="W212" s="169">
        <v>2</v>
      </c>
      <c r="X212" s="108"/>
      <c r="Y212" s="165" t="str">
        <f t="shared" si="246"/>
        <v/>
      </c>
      <c r="Z212" s="109"/>
      <c r="AA212" s="109"/>
      <c r="AB212" s="166" t="str">
        <f t="shared" si="247"/>
        <v/>
      </c>
      <c r="AC212" s="109"/>
      <c r="AD212" s="109"/>
      <c r="AE212" s="109"/>
      <c r="AF212" s="208" t="str">
        <f t="shared" ref="AF212:AF216" si="289">IFERROR(IF(AND(Y211="Probabilidad",Y212="Probabilidad"),(AH211-(+AH211*AB212)),IF(Y212="Probabilidad",(Q211-(+Q211*AB212)),IF(Y212="Impacto",AH211,""))),"")</f>
        <v/>
      </c>
      <c r="AG212" s="167" t="str">
        <f t="shared" si="249"/>
        <v/>
      </c>
      <c r="AH212" s="166" t="str">
        <f t="shared" si="250"/>
        <v/>
      </c>
      <c r="AI212" s="167" t="str">
        <f t="shared" si="251"/>
        <v/>
      </c>
      <c r="AJ212" s="166" t="str">
        <f t="shared" ref="AJ212" si="290">IFERROR(IF(AND(Y211="Impacto",Y212="Impacto"),(AJ211-(+AJ211*AB212)),IF(Y212="Impacto",(U211-(+U211*AB212)),IF(Y212="Probabilidad",AJ211,""))),"")</f>
        <v/>
      </c>
      <c r="AK212" s="168" t="str">
        <f t="shared" si="253"/>
        <v/>
      </c>
      <c r="AL212" s="212"/>
      <c r="AM212" s="213"/>
      <c r="AN212" s="169"/>
      <c r="AO212" s="110"/>
      <c r="AP212" s="110"/>
      <c r="AQ212" s="211"/>
      <c r="AR212" s="169"/>
    </row>
    <row r="213" spans="1:44" s="141" customFormat="1" ht="69" hidden="1" customHeight="1" x14ac:dyDescent="0.25">
      <c r="A213" s="299"/>
      <c r="B213" s="297"/>
      <c r="C213" s="275"/>
      <c r="D213" s="356"/>
      <c r="E213" s="283"/>
      <c r="F213" s="306"/>
      <c r="G213" s="306"/>
      <c r="H213" s="307"/>
      <c r="I213" s="268"/>
      <c r="J213" s="268"/>
      <c r="K213" s="268"/>
      <c r="L213" s="268"/>
      <c r="M213" s="283"/>
      <c r="N213" s="275"/>
      <c r="O213" s="271"/>
      <c r="P213" s="272"/>
      <c r="Q213" s="281"/>
      <c r="R213" s="282"/>
      <c r="S213" s="281">
        <f ca="1">IF(NOT(ISERROR(MATCH(R213,_xlfn.ANCHORARRAY(H224),0))),Q226&amp;"Por favor no seleccionar los criterios de impacto",R213)</f>
        <v>0</v>
      </c>
      <c r="T213" s="272"/>
      <c r="U213" s="281"/>
      <c r="V213" s="280"/>
      <c r="W213" s="169">
        <v>3</v>
      </c>
      <c r="X213" s="108"/>
      <c r="Y213" s="165" t="str">
        <f t="shared" si="246"/>
        <v/>
      </c>
      <c r="Z213" s="109"/>
      <c r="AA213" s="109"/>
      <c r="AB213" s="166" t="str">
        <f t="shared" si="247"/>
        <v/>
      </c>
      <c r="AC213" s="109"/>
      <c r="AD213" s="109"/>
      <c r="AE213" s="109"/>
      <c r="AF213" s="208" t="str">
        <f t="shared" si="289"/>
        <v/>
      </c>
      <c r="AG213" s="167" t="str">
        <f t="shared" si="249"/>
        <v/>
      </c>
      <c r="AH213" s="166" t="str">
        <f t="shared" si="250"/>
        <v/>
      </c>
      <c r="AI213" s="167" t="str">
        <f t="shared" si="251"/>
        <v/>
      </c>
      <c r="AJ213" s="166" t="str">
        <f t="shared" ref="AJ213:AJ216" si="291">IFERROR(IF(AND(Y212="Impacto",Y213="Impacto"),(AJ212-(+AJ212*AB213)),IF(AND(Y212="Probabilidad",Y213="Impacto"),(AJ211-(+AJ211*AB213)),IF(Y213="Probabilidad",AJ212,""))),"")</f>
        <v/>
      </c>
      <c r="AK213" s="168" t="str">
        <f t="shared" si="253"/>
        <v/>
      </c>
      <c r="AL213" s="212"/>
      <c r="AM213" s="213"/>
      <c r="AN213" s="169"/>
      <c r="AO213" s="110"/>
      <c r="AP213" s="110"/>
      <c r="AQ213" s="211"/>
      <c r="AR213" s="169"/>
    </row>
    <row r="214" spans="1:44" s="141" customFormat="1" ht="69" hidden="1" customHeight="1" x14ac:dyDescent="0.25">
      <c r="A214" s="299"/>
      <c r="B214" s="297"/>
      <c r="C214" s="275"/>
      <c r="D214" s="356"/>
      <c r="E214" s="283"/>
      <c r="F214" s="306"/>
      <c r="G214" s="306"/>
      <c r="H214" s="307"/>
      <c r="I214" s="268"/>
      <c r="J214" s="268"/>
      <c r="K214" s="268"/>
      <c r="L214" s="268"/>
      <c r="M214" s="283"/>
      <c r="N214" s="275"/>
      <c r="O214" s="271"/>
      <c r="P214" s="272"/>
      <c r="Q214" s="281"/>
      <c r="R214" s="282"/>
      <c r="S214" s="281">
        <f ca="1">IF(NOT(ISERROR(MATCH(R214,_xlfn.ANCHORARRAY(H225),0))),Q227&amp;"Por favor no seleccionar los criterios de impacto",R214)</f>
        <v>0</v>
      </c>
      <c r="T214" s="272"/>
      <c r="U214" s="281"/>
      <c r="V214" s="280"/>
      <c r="W214" s="169">
        <v>4</v>
      </c>
      <c r="X214" s="108"/>
      <c r="Y214" s="165" t="str">
        <f t="shared" si="246"/>
        <v/>
      </c>
      <c r="Z214" s="109"/>
      <c r="AA214" s="109"/>
      <c r="AB214" s="166" t="str">
        <f t="shared" si="247"/>
        <v/>
      </c>
      <c r="AC214" s="109"/>
      <c r="AD214" s="109"/>
      <c r="AE214" s="109"/>
      <c r="AF214" s="208" t="str">
        <f t="shared" si="289"/>
        <v/>
      </c>
      <c r="AG214" s="167" t="str">
        <f t="shared" si="249"/>
        <v/>
      </c>
      <c r="AH214" s="166" t="str">
        <f t="shared" si="250"/>
        <v/>
      </c>
      <c r="AI214" s="167" t="str">
        <f t="shared" si="251"/>
        <v/>
      </c>
      <c r="AJ214" s="166" t="str">
        <f t="shared" si="291"/>
        <v/>
      </c>
      <c r="AK214" s="168" t="str">
        <f t="shared" si="253"/>
        <v/>
      </c>
      <c r="AL214" s="212"/>
      <c r="AM214" s="213"/>
      <c r="AN214" s="169"/>
      <c r="AO214" s="110"/>
      <c r="AP214" s="110"/>
      <c r="AQ214" s="211"/>
      <c r="AR214" s="169"/>
    </row>
    <row r="215" spans="1:44" s="141" customFormat="1" ht="69" hidden="1" customHeight="1" x14ac:dyDescent="0.25">
      <c r="A215" s="299"/>
      <c r="B215" s="297"/>
      <c r="C215" s="275"/>
      <c r="D215" s="356"/>
      <c r="E215" s="283"/>
      <c r="F215" s="306"/>
      <c r="G215" s="306"/>
      <c r="H215" s="307"/>
      <c r="I215" s="268"/>
      <c r="J215" s="268"/>
      <c r="K215" s="268"/>
      <c r="L215" s="268"/>
      <c r="M215" s="283"/>
      <c r="N215" s="275"/>
      <c r="O215" s="271"/>
      <c r="P215" s="272"/>
      <c r="Q215" s="281"/>
      <c r="R215" s="282"/>
      <c r="S215" s="281">
        <f ca="1">IF(NOT(ISERROR(MATCH(R215,_xlfn.ANCHORARRAY(H226),0))),Q228&amp;"Por favor no seleccionar los criterios de impacto",R215)</f>
        <v>0</v>
      </c>
      <c r="T215" s="272"/>
      <c r="U215" s="281"/>
      <c r="V215" s="280"/>
      <c r="W215" s="169">
        <v>5</v>
      </c>
      <c r="X215" s="108"/>
      <c r="Y215" s="165" t="str">
        <f t="shared" si="246"/>
        <v/>
      </c>
      <c r="Z215" s="109"/>
      <c r="AA215" s="109"/>
      <c r="AB215" s="166" t="str">
        <f t="shared" si="247"/>
        <v/>
      </c>
      <c r="AC215" s="109"/>
      <c r="AD215" s="109"/>
      <c r="AE215" s="109"/>
      <c r="AF215" s="208" t="str">
        <f t="shared" si="289"/>
        <v/>
      </c>
      <c r="AG215" s="167" t="str">
        <f t="shared" si="249"/>
        <v/>
      </c>
      <c r="AH215" s="166" t="str">
        <f t="shared" si="250"/>
        <v/>
      </c>
      <c r="AI215" s="167" t="str">
        <f t="shared" si="251"/>
        <v/>
      </c>
      <c r="AJ215" s="166" t="str">
        <f t="shared" si="291"/>
        <v/>
      </c>
      <c r="AK215" s="168" t="str">
        <f t="shared" si="253"/>
        <v/>
      </c>
      <c r="AL215" s="212"/>
      <c r="AM215" s="213"/>
      <c r="AN215" s="169"/>
      <c r="AO215" s="110"/>
      <c r="AP215" s="110"/>
      <c r="AQ215" s="211"/>
      <c r="AR215" s="169"/>
    </row>
    <row r="216" spans="1:44" s="141" customFormat="1" ht="69" hidden="1" customHeight="1" x14ac:dyDescent="0.25">
      <c r="A216" s="299"/>
      <c r="B216" s="298"/>
      <c r="C216" s="276"/>
      <c r="D216" s="357"/>
      <c r="E216" s="283"/>
      <c r="F216" s="306"/>
      <c r="G216" s="306"/>
      <c r="H216" s="307"/>
      <c r="I216" s="269"/>
      <c r="J216" s="269"/>
      <c r="K216" s="269"/>
      <c r="L216" s="269"/>
      <c r="M216" s="283"/>
      <c r="N216" s="276"/>
      <c r="O216" s="271"/>
      <c r="P216" s="272"/>
      <c r="Q216" s="281"/>
      <c r="R216" s="282"/>
      <c r="S216" s="281">
        <f ca="1">IF(NOT(ISERROR(MATCH(R216,_xlfn.ANCHORARRAY(H227),0))),Q229&amp;"Por favor no seleccionar los criterios de impacto",R216)</f>
        <v>0</v>
      </c>
      <c r="T216" s="272"/>
      <c r="U216" s="281"/>
      <c r="V216" s="280"/>
      <c r="W216" s="169">
        <v>6</v>
      </c>
      <c r="X216" s="108"/>
      <c r="Y216" s="165" t="str">
        <f t="shared" si="246"/>
        <v/>
      </c>
      <c r="Z216" s="109"/>
      <c r="AA216" s="109"/>
      <c r="AB216" s="166" t="str">
        <f t="shared" si="247"/>
        <v/>
      </c>
      <c r="AC216" s="109"/>
      <c r="AD216" s="109"/>
      <c r="AE216" s="109"/>
      <c r="AF216" s="208" t="str">
        <f t="shared" si="289"/>
        <v/>
      </c>
      <c r="AG216" s="167" t="str">
        <f t="shared" si="249"/>
        <v/>
      </c>
      <c r="AH216" s="166" t="str">
        <f t="shared" si="250"/>
        <v/>
      </c>
      <c r="AI216" s="167" t="str">
        <f t="shared" si="251"/>
        <v/>
      </c>
      <c r="AJ216" s="166" t="str">
        <f t="shared" si="291"/>
        <v/>
      </c>
      <c r="AK216" s="168" t="str">
        <f t="shared" si="253"/>
        <v/>
      </c>
      <c r="AL216" s="212"/>
      <c r="AM216" s="213"/>
      <c r="AN216" s="169"/>
      <c r="AO216" s="110"/>
      <c r="AP216" s="110"/>
      <c r="AQ216" s="211"/>
      <c r="AR216" s="169"/>
    </row>
    <row r="217" spans="1:44" s="141" customFormat="1" ht="194.25" customHeight="1" x14ac:dyDescent="0.25">
      <c r="A217" s="299">
        <v>35</v>
      </c>
      <c r="B217" s="296" t="s">
        <v>715</v>
      </c>
      <c r="C217" s="274" t="s">
        <v>280</v>
      </c>
      <c r="D217" s="277" t="s">
        <v>716</v>
      </c>
      <c r="E217" s="283" t="s">
        <v>246</v>
      </c>
      <c r="F217" s="306" t="s">
        <v>719</v>
      </c>
      <c r="G217" s="306" t="s">
        <v>717</v>
      </c>
      <c r="H217" s="307" t="s">
        <v>718</v>
      </c>
      <c r="I217" s="267"/>
      <c r="J217" s="267"/>
      <c r="K217" s="267"/>
      <c r="L217" s="267"/>
      <c r="M217" s="283" t="s">
        <v>247</v>
      </c>
      <c r="N217" s="274"/>
      <c r="O217" s="271">
        <v>365</v>
      </c>
      <c r="P217" s="272" t="str">
        <f t="shared" si="242"/>
        <v>Media</v>
      </c>
      <c r="Q217" s="281">
        <f t="shared" si="243"/>
        <v>0.6</v>
      </c>
      <c r="R217" s="282" t="s">
        <v>195</v>
      </c>
      <c r="S217" s="281" t="str">
        <f>IF(NOT(ISERROR(MATCH(R217,'Tabla Impacto'!$B$221:$B$223,0))),'Tabla Impacto'!$F$223&amp;"Por favor no seleccionar los criterios de impacto(Afectación Económica o presupuestal y Pérdida Reputacional)",R217)</f>
        <v>El riesgo afecta la imagen de la entidad internamente, de conocimiento general, nivel interno, de junta dircetiva y accionistas y/o de provedores</v>
      </c>
      <c r="T217" s="272" t="str">
        <f>+IF(OR(S217='[1]Tabla Impacto'!$C$11,S217='[1]Tabla Impacto'!$D$11),"Leve",IF(OR(S217='[1]Tabla Impacto'!$C$12,S217='[1]Tabla Impacto'!$D$12),"Menor",IF(OR(S217='[1]Tabla Impacto'!$C$13,S217='[1]Tabla Impacto'!$D$13),"Moderado",IF(OR(S217='[1]Tabla Impacto'!$C$14,S217='[1]Tabla Impacto'!$D$14),"Mayor",IF(OR(S217='[1]Tabla Impacto'!$C$15,S217='[1]Tabla Impacto'!$D$15),"Catastrófico","")))))</f>
        <v>Menor</v>
      </c>
      <c r="U217" s="281">
        <f t="shared" ref="U217" si="292">IF(T217="","",IF(T217="Leve",0.2,IF(T217="Menor",0.4,IF(T217="Moderado",0.6,IF(T217="Mayor",0.8,IF(T217="Catastrófico",1,))))))</f>
        <v>0.4</v>
      </c>
      <c r="V217" s="280" t="str">
        <f t="shared" ref="V217" si="293">IF(OR(AND(P217="Muy Baja",T217="Leve"),AND(P217="Muy Baja",T217="Menor"),AND(P217="Baja",T217="Leve")),"Bajo",IF(OR(AND(P217="Muy baja",T217="Moderado"),AND(P217="Baja",T217="Menor"),AND(P217="Baja",T217="Moderado"),AND(P217="Media",T217="Leve"),AND(P217="Media",T217="Menor"),AND(P217="Media",T217="Moderado"),AND(P217="Alta",T217="Leve"),AND(P217="Alta",T217="Menor")),"Moderado",IF(OR(AND(P217="Muy Baja",T217="Mayor"),AND(P217="Baja",T217="Mayor"),AND(P217="Media",T217="Mayor"),AND(P217="Alta",T217="Moderado"),AND(P217="Alta",T217="Mayor"),AND(P217="Muy Alta",T217="Leve"),AND(P217="Muy Alta",T217="Menor"),AND(P217="Muy Alta",T217="Moderado"),AND(P217="Muy Alta",T217="Mayor")),"Alto",IF(OR(AND(P217="Muy Baja",T217="Catastrófico"),AND(P217="Baja",T217="Catastrófico"),AND(P217="Media",T217="Catastrófico"),AND(P217="Alta",T217="Catastrófico"),AND(P217="Muy Alta",T217="Catastrófico")),"Extremo",""))))</f>
        <v>Moderado</v>
      </c>
      <c r="W217" s="169">
        <v>1</v>
      </c>
      <c r="X217" s="225" t="s">
        <v>720</v>
      </c>
      <c r="Y217" s="165" t="str">
        <f t="shared" si="246"/>
        <v>Probabilidad</v>
      </c>
      <c r="Z217" s="109" t="s">
        <v>216</v>
      </c>
      <c r="AA217" s="109" t="s">
        <v>224</v>
      </c>
      <c r="AB217" s="166" t="str">
        <f t="shared" si="247"/>
        <v>40%</v>
      </c>
      <c r="AC217" s="109" t="s">
        <v>227</v>
      </c>
      <c r="AD217" s="109" t="s">
        <v>232</v>
      </c>
      <c r="AE217" s="109" t="s">
        <v>236</v>
      </c>
      <c r="AF217" s="208">
        <f t="shared" ref="AF217" si="294">IFERROR(IF(Y217="Probabilidad",(Q217-(+Q217*AB217)),IF(Y217="Impacto",Q217,"")),"")</f>
        <v>0.36</v>
      </c>
      <c r="AG217" s="167" t="str">
        <f t="shared" si="249"/>
        <v>Baja</v>
      </c>
      <c r="AH217" s="166">
        <f t="shared" si="250"/>
        <v>0.36</v>
      </c>
      <c r="AI217" s="167" t="str">
        <f t="shared" si="251"/>
        <v>Menor</v>
      </c>
      <c r="AJ217" s="166">
        <f t="shared" ref="AJ217" si="295">IFERROR(IF(Y217="Impacto",(U217-(+U217*AB217)),IF(Y217="Probabilidad",U217,"")),"")</f>
        <v>0.4</v>
      </c>
      <c r="AK217" s="168" t="str">
        <f t="shared" si="253"/>
        <v>Moderado</v>
      </c>
      <c r="AL217" s="212" t="s">
        <v>263</v>
      </c>
      <c r="AM217" s="213"/>
      <c r="AN217" s="169"/>
      <c r="AO217" s="110"/>
      <c r="AP217" s="110"/>
      <c r="AQ217" s="211"/>
      <c r="AR217" s="169"/>
    </row>
    <row r="218" spans="1:44" s="141" customFormat="1" ht="69" hidden="1" customHeight="1" x14ac:dyDescent="0.25">
      <c r="A218" s="299"/>
      <c r="B218" s="297"/>
      <c r="C218" s="275"/>
      <c r="D218" s="312"/>
      <c r="E218" s="283"/>
      <c r="F218" s="306"/>
      <c r="G218" s="306"/>
      <c r="H218" s="307"/>
      <c r="I218" s="268"/>
      <c r="J218" s="268"/>
      <c r="K218" s="268"/>
      <c r="L218" s="268"/>
      <c r="M218" s="283"/>
      <c r="N218" s="275"/>
      <c r="O218" s="271"/>
      <c r="P218" s="272"/>
      <c r="Q218" s="281"/>
      <c r="R218" s="282"/>
      <c r="S218" s="281">
        <f ca="1">IF(NOT(ISERROR(MATCH(R218,_xlfn.ANCHORARRAY(H229),0))),Q231&amp;"Por favor no seleccionar los criterios de impacto",R218)</f>
        <v>0</v>
      </c>
      <c r="T218" s="272"/>
      <c r="U218" s="281"/>
      <c r="V218" s="280"/>
      <c r="W218" s="169">
        <v>2</v>
      </c>
      <c r="X218" s="108"/>
      <c r="Y218" s="165" t="str">
        <f t="shared" si="246"/>
        <v/>
      </c>
      <c r="Z218" s="109"/>
      <c r="AA218" s="109"/>
      <c r="AB218" s="166" t="str">
        <f t="shared" si="247"/>
        <v/>
      </c>
      <c r="AC218" s="109"/>
      <c r="AD218" s="109"/>
      <c r="AE218" s="109"/>
      <c r="AF218" s="208" t="str">
        <f t="shared" ref="AF218:AF222" si="296">IFERROR(IF(AND(Y217="Probabilidad",Y218="Probabilidad"),(AH217-(+AH217*AB218)),IF(Y218="Probabilidad",(Q217-(+Q217*AB218)),IF(Y218="Impacto",AH217,""))),"")</f>
        <v/>
      </c>
      <c r="AG218" s="167" t="str">
        <f t="shared" si="249"/>
        <v/>
      </c>
      <c r="AH218" s="166" t="str">
        <f t="shared" si="250"/>
        <v/>
      </c>
      <c r="AI218" s="167" t="str">
        <f t="shared" si="251"/>
        <v/>
      </c>
      <c r="AJ218" s="166" t="str">
        <f t="shared" ref="AJ218" si="297">IFERROR(IF(AND(Y217="Impacto",Y218="Impacto"),(AJ217-(+AJ217*AB218)),IF(Y218="Impacto",(U217-(+U217*AB218)),IF(Y218="Probabilidad",AJ217,""))),"")</f>
        <v/>
      </c>
      <c r="AK218" s="168" t="str">
        <f t="shared" si="253"/>
        <v/>
      </c>
      <c r="AL218" s="212"/>
      <c r="AM218" s="213"/>
      <c r="AN218" s="169"/>
      <c r="AO218" s="110"/>
      <c r="AP218" s="110"/>
      <c r="AQ218" s="211"/>
      <c r="AR218" s="169"/>
    </row>
    <row r="219" spans="1:44" s="141" customFormat="1" ht="69" hidden="1" customHeight="1" x14ac:dyDescent="0.25">
      <c r="A219" s="299"/>
      <c r="B219" s="297"/>
      <c r="C219" s="275"/>
      <c r="D219" s="312"/>
      <c r="E219" s="283"/>
      <c r="F219" s="306"/>
      <c r="G219" s="306"/>
      <c r="H219" s="307"/>
      <c r="I219" s="268"/>
      <c r="J219" s="268"/>
      <c r="K219" s="268"/>
      <c r="L219" s="268"/>
      <c r="M219" s="283"/>
      <c r="N219" s="275"/>
      <c r="O219" s="271"/>
      <c r="P219" s="272"/>
      <c r="Q219" s="281"/>
      <c r="R219" s="282"/>
      <c r="S219" s="281">
        <f ca="1">IF(NOT(ISERROR(MATCH(R219,_xlfn.ANCHORARRAY(H230),0))),Q232&amp;"Por favor no seleccionar los criterios de impacto",R219)</f>
        <v>0</v>
      </c>
      <c r="T219" s="272"/>
      <c r="U219" s="281"/>
      <c r="V219" s="280"/>
      <c r="W219" s="169">
        <v>3</v>
      </c>
      <c r="X219" s="108"/>
      <c r="Y219" s="165" t="str">
        <f t="shared" si="246"/>
        <v/>
      </c>
      <c r="Z219" s="109"/>
      <c r="AA219" s="109"/>
      <c r="AB219" s="166" t="str">
        <f t="shared" si="247"/>
        <v/>
      </c>
      <c r="AC219" s="109"/>
      <c r="AD219" s="109"/>
      <c r="AE219" s="109"/>
      <c r="AF219" s="208" t="str">
        <f t="shared" si="296"/>
        <v/>
      </c>
      <c r="AG219" s="167" t="str">
        <f t="shared" si="249"/>
        <v/>
      </c>
      <c r="AH219" s="166" t="str">
        <f t="shared" si="250"/>
        <v/>
      </c>
      <c r="AI219" s="167" t="str">
        <f t="shared" si="251"/>
        <v/>
      </c>
      <c r="AJ219" s="166" t="str">
        <f t="shared" ref="AJ219:AJ222" si="298">IFERROR(IF(AND(Y218="Impacto",Y219="Impacto"),(AJ218-(+AJ218*AB219)),IF(AND(Y218="Probabilidad",Y219="Impacto"),(AJ217-(+AJ217*AB219)),IF(Y219="Probabilidad",AJ218,""))),"")</f>
        <v/>
      </c>
      <c r="AK219" s="168" t="str">
        <f t="shared" si="253"/>
        <v/>
      </c>
      <c r="AL219" s="212"/>
      <c r="AM219" s="213"/>
      <c r="AN219" s="169"/>
      <c r="AO219" s="110"/>
      <c r="AP219" s="110"/>
      <c r="AQ219" s="211"/>
      <c r="AR219" s="169"/>
    </row>
    <row r="220" spans="1:44" s="141" customFormat="1" ht="69" hidden="1" customHeight="1" x14ac:dyDescent="0.25">
      <c r="A220" s="299"/>
      <c r="B220" s="297"/>
      <c r="C220" s="275"/>
      <c r="D220" s="312"/>
      <c r="E220" s="283"/>
      <c r="F220" s="306"/>
      <c r="G220" s="306"/>
      <c r="H220" s="307"/>
      <c r="I220" s="268"/>
      <c r="J220" s="268"/>
      <c r="K220" s="268"/>
      <c r="L220" s="268"/>
      <c r="M220" s="283"/>
      <c r="N220" s="275"/>
      <c r="O220" s="271"/>
      <c r="P220" s="272"/>
      <c r="Q220" s="281"/>
      <c r="R220" s="282"/>
      <c r="S220" s="281">
        <f ca="1">IF(NOT(ISERROR(MATCH(R220,_xlfn.ANCHORARRAY(H231),0))),Q233&amp;"Por favor no seleccionar los criterios de impacto",R220)</f>
        <v>0</v>
      </c>
      <c r="T220" s="272"/>
      <c r="U220" s="281"/>
      <c r="V220" s="280"/>
      <c r="W220" s="169">
        <v>4</v>
      </c>
      <c r="X220" s="108"/>
      <c r="Y220" s="165" t="str">
        <f t="shared" si="246"/>
        <v/>
      </c>
      <c r="Z220" s="109"/>
      <c r="AA220" s="109"/>
      <c r="AB220" s="166" t="str">
        <f t="shared" si="247"/>
        <v/>
      </c>
      <c r="AC220" s="109"/>
      <c r="AD220" s="109"/>
      <c r="AE220" s="109"/>
      <c r="AF220" s="208" t="str">
        <f t="shared" si="296"/>
        <v/>
      </c>
      <c r="AG220" s="167" t="str">
        <f t="shared" si="249"/>
        <v/>
      </c>
      <c r="AH220" s="166" t="str">
        <f t="shared" si="250"/>
        <v/>
      </c>
      <c r="AI220" s="167" t="str">
        <f t="shared" si="251"/>
        <v/>
      </c>
      <c r="AJ220" s="166" t="str">
        <f t="shared" si="298"/>
        <v/>
      </c>
      <c r="AK220" s="168" t="str">
        <f t="shared" si="253"/>
        <v/>
      </c>
      <c r="AL220" s="212"/>
      <c r="AM220" s="213"/>
      <c r="AN220" s="169"/>
      <c r="AO220" s="110"/>
      <c r="AP220" s="110"/>
      <c r="AQ220" s="211"/>
      <c r="AR220" s="169"/>
    </row>
    <row r="221" spans="1:44" s="141" customFormat="1" ht="69" hidden="1" customHeight="1" x14ac:dyDescent="0.25">
      <c r="A221" s="299"/>
      <c r="B221" s="297"/>
      <c r="C221" s="275"/>
      <c r="D221" s="312"/>
      <c r="E221" s="283"/>
      <c r="F221" s="306"/>
      <c r="G221" s="306"/>
      <c r="H221" s="307"/>
      <c r="I221" s="268"/>
      <c r="J221" s="268"/>
      <c r="K221" s="268"/>
      <c r="L221" s="268"/>
      <c r="M221" s="283"/>
      <c r="N221" s="275"/>
      <c r="O221" s="271"/>
      <c r="P221" s="272"/>
      <c r="Q221" s="281"/>
      <c r="R221" s="282"/>
      <c r="S221" s="281">
        <f ca="1">IF(NOT(ISERROR(MATCH(R221,_xlfn.ANCHORARRAY(H232),0))),Q234&amp;"Por favor no seleccionar los criterios de impacto",R221)</f>
        <v>0</v>
      </c>
      <c r="T221" s="272"/>
      <c r="U221" s="281"/>
      <c r="V221" s="280"/>
      <c r="W221" s="169">
        <v>5</v>
      </c>
      <c r="X221" s="108"/>
      <c r="Y221" s="165" t="str">
        <f t="shared" si="246"/>
        <v/>
      </c>
      <c r="Z221" s="109"/>
      <c r="AA221" s="109"/>
      <c r="AB221" s="166" t="str">
        <f t="shared" si="247"/>
        <v/>
      </c>
      <c r="AC221" s="109"/>
      <c r="AD221" s="109"/>
      <c r="AE221" s="109"/>
      <c r="AF221" s="208" t="str">
        <f t="shared" si="296"/>
        <v/>
      </c>
      <c r="AG221" s="167" t="str">
        <f t="shared" si="249"/>
        <v/>
      </c>
      <c r="AH221" s="166" t="str">
        <f t="shared" si="250"/>
        <v/>
      </c>
      <c r="AI221" s="167" t="str">
        <f t="shared" si="251"/>
        <v/>
      </c>
      <c r="AJ221" s="166" t="str">
        <f t="shared" si="298"/>
        <v/>
      </c>
      <c r="AK221" s="168" t="str">
        <f t="shared" si="253"/>
        <v/>
      </c>
      <c r="AL221" s="212"/>
      <c r="AM221" s="213"/>
      <c r="AN221" s="169"/>
      <c r="AO221" s="110"/>
      <c r="AP221" s="110"/>
      <c r="AQ221" s="211"/>
      <c r="AR221" s="169"/>
    </row>
    <row r="222" spans="1:44" s="141" customFormat="1" ht="57" hidden="1" customHeight="1" x14ac:dyDescent="0.25">
      <c r="A222" s="299"/>
      <c r="B222" s="298"/>
      <c r="C222" s="276"/>
      <c r="D222" s="313"/>
      <c r="E222" s="283"/>
      <c r="F222" s="306"/>
      <c r="G222" s="306"/>
      <c r="H222" s="307"/>
      <c r="I222" s="269"/>
      <c r="J222" s="269"/>
      <c r="K222" s="269"/>
      <c r="L222" s="269"/>
      <c r="M222" s="283"/>
      <c r="N222" s="276"/>
      <c r="O222" s="271"/>
      <c r="P222" s="272"/>
      <c r="Q222" s="281"/>
      <c r="R222" s="282"/>
      <c r="S222" s="281">
        <f ca="1">IF(NOT(ISERROR(MATCH(R222,_xlfn.ANCHORARRAY(H233),0))),Q235&amp;"Por favor no seleccionar los criterios de impacto",R222)</f>
        <v>0</v>
      </c>
      <c r="T222" s="272"/>
      <c r="U222" s="281"/>
      <c r="V222" s="280"/>
      <c r="W222" s="169">
        <v>6</v>
      </c>
      <c r="X222" s="108"/>
      <c r="Y222" s="165" t="str">
        <f t="shared" si="246"/>
        <v/>
      </c>
      <c r="Z222" s="109"/>
      <c r="AA222" s="109"/>
      <c r="AB222" s="166" t="str">
        <f t="shared" si="247"/>
        <v/>
      </c>
      <c r="AC222" s="109"/>
      <c r="AD222" s="109"/>
      <c r="AE222" s="109"/>
      <c r="AF222" s="208" t="str">
        <f t="shared" si="296"/>
        <v/>
      </c>
      <c r="AG222" s="167" t="str">
        <f t="shared" si="249"/>
        <v/>
      </c>
      <c r="AH222" s="166" t="str">
        <f t="shared" si="250"/>
        <v/>
      </c>
      <c r="AI222" s="167" t="str">
        <f t="shared" si="251"/>
        <v/>
      </c>
      <c r="AJ222" s="166" t="str">
        <f t="shared" si="298"/>
        <v/>
      </c>
      <c r="AK222" s="168" t="str">
        <f t="shared" si="253"/>
        <v/>
      </c>
      <c r="AL222" s="212"/>
      <c r="AM222" s="213"/>
      <c r="AN222" s="169"/>
      <c r="AO222" s="110"/>
      <c r="AP222" s="110"/>
      <c r="AQ222" s="211"/>
      <c r="AR222" s="169"/>
    </row>
    <row r="223" spans="1:44" s="141" customFormat="1" ht="160.5" customHeight="1" x14ac:dyDescent="0.25">
      <c r="A223" s="299">
        <v>36</v>
      </c>
      <c r="B223" s="296" t="s">
        <v>721</v>
      </c>
      <c r="C223" s="274" t="s">
        <v>280</v>
      </c>
      <c r="D223" s="355" t="s">
        <v>722</v>
      </c>
      <c r="E223" s="283" t="s">
        <v>246</v>
      </c>
      <c r="F223" s="306" t="s">
        <v>706</v>
      </c>
      <c r="G223" s="306" t="s">
        <v>723</v>
      </c>
      <c r="H223" s="307" t="s">
        <v>724</v>
      </c>
      <c r="I223" s="267"/>
      <c r="J223" s="267"/>
      <c r="K223" s="267"/>
      <c r="L223" s="267"/>
      <c r="M223" s="283" t="s">
        <v>247</v>
      </c>
      <c r="N223" s="274"/>
      <c r="O223" s="271">
        <v>365</v>
      </c>
      <c r="P223" s="272" t="str">
        <f t="shared" si="242"/>
        <v>Media</v>
      </c>
      <c r="Q223" s="281">
        <f t="shared" si="243"/>
        <v>0.6</v>
      </c>
      <c r="R223" s="282" t="s">
        <v>195</v>
      </c>
      <c r="S223" s="281" t="str">
        <f>IF(NOT(ISERROR(MATCH(R223,'Tabla Impacto'!$B$221:$B$223,0))),'Tabla Impacto'!$F$223&amp;"Por favor no seleccionar los criterios de impacto(Afectación Económica o presupuestal y Pérdida Reputacional)",R223)</f>
        <v>El riesgo afecta la imagen de la entidad internamente, de conocimiento general, nivel interno, de junta dircetiva y accionistas y/o de provedores</v>
      </c>
      <c r="T223" s="272" t="str">
        <f>+IF(OR(S223='[1]Tabla Impacto'!$C$11,S223='[1]Tabla Impacto'!$D$11),"Leve",IF(OR(S223='[1]Tabla Impacto'!$C$12,S223='[1]Tabla Impacto'!$D$12),"Menor",IF(OR(S223='[1]Tabla Impacto'!$C$13,S223='[1]Tabla Impacto'!$D$13),"Moderado",IF(OR(S223='[1]Tabla Impacto'!$C$14,S223='[1]Tabla Impacto'!$D$14),"Mayor",IF(OR(S223='[1]Tabla Impacto'!$C$15,S223='[1]Tabla Impacto'!$D$15),"Catastrófico","")))))</f>
        <v>Menor</v>
      </c>
      <c r="U223" s="281">
        <f t="shared" ref="U223" si="299">IF(T223="","",IF(T223="Leve",0.2,IF(T223="Menor",0.4,IF(T223="Moderado",0.6,IF(T223="Mayor",0.8,IF(T223="Catastrófico",1,))))))</f>
        <v>0.4</v>
      </c>
      <c r="V223" s="280" t="str">
        <f t="shared" ref="V223" si="300">IF(OR(AND(P223="Muy Baja",T223="Leve"),AND(P223="Muy Baja",T223="Menor"),AND(P223="Baja",T223="Leve")),"Bajo",IF(OR(AND(P223="Muy baja",T223="Moderado"),AND(P223="Baja",T223="Menor"),AND(P223="Baja",T223="Moderado"),AND(P223="Media",T223="Leve"),AND(P223="Media",T223="Menor"),AND(P223="Media",T223="Moderado"),AND(P223="Alta",T223="Leve"),AND(P223="Alta",T223="Menor")),"Moderado",IF(OR(AND(P223="Muy Baja",T223="Mayor"),AND(P223="Baja",T223="Mayor"),AND(P223="Media",T223="Mayor"),AND(P223="Alta",T223="Moderado"),AND(P223="Alta",T223="Mayor"),AND(P223="Muy Alta",T223="Leve"),AND(P223="Muy Alta",T223="Menor"),AND(P223="Muy Alta",T223="Moderado"),AND(P223="Muy Alta",T223="Mayor")),"Alto",IF(OR(AND(P223="Muy Baja",T223="Catastrófico"),AND(P223="Baja",T223="Catastrófico"),AND(P223="Media",T223="Catastrófico"),AND(P223="Alta",T223="Catastrófico"),AND(P223="Muy Alta",T223="Catastrófico")),"Extremo",""))))</f>
        <v>Moderado</v>
      </c>
      <c r="W223" s="169">
        <v>1</v>
      </c>
      <c r="X223" s="225" t="s">
        <v>720</v>
      </c>
      <c r="Y223" s="165" t="str">
        <f t="shared" si="246"/>
        <v>Probabilidad</v>
      </c>
      <c r="Z223" s="109" t="s">
        <v>216</v>
      </c>
      <c r="AA223" s="109" t="s">
        <v>224</v>
      </c>
      <c r="AB223" s="166" t="str">
        <f t="shared" si="247"/>
        <v>40%</v>
      </c>
      <c r="AC223" s="109" t="s">
        <v>227</v>
      </c>
      <c r="AD223" s="109" t="s">
        <v>232</v>
      </c>
      <c r="AE223" s="109" t="s">
        <v>236</v>
      </c>
      <c r="AF223" s="208">
        <f t="shared" ref="AF223" si="301">IFERROR(IF(Y223="Probabilidad",(Q223-(+Q223*AB223)),IF(Y223="Impacto",Q223,"")),"")</f>
        <v>0.36</v>
      </c>
      <c r="AG223" s="167" t="str">
        <f t="shared" si="249"/>
        <v>Baja</v>
      </c>
      <c r="AH223" s="166">
        <f t="shared" si="250"/>
        <v>0.36</v>
      </c>
      <c r="AI223" s="167" t="str">
        <f t="shared" si="251"/>
        <v>Menor</v>
      </c>
      <c r="AJ223" s="166">
        <f t="shared" ref="AJ223" si="302">IFERROR(IF(Y223="Impacto",(U223-(+U223*AB223)),IF(Y223="Probabilidad",U223,"")),"")</f>
        <v>0.4</v>
      </c>
      <c r="AK223" s="168" t="str">
        <f t="shared" si="253"/>
        <v>Moderado</v>
      </c>
      <c r="AL223" s="212" t="s">
        <v>263</v>
      </c>
      <c r="AM223" s="213"/>
      <c r="AN223" s="169"/>
      <c r="AO223" s="110"/>
      <c r="AP223" s="110"/>
      <c r="AQ223" s="211"/>
      <c r="AR223" s="169"/>
    </row>
    <row r="224" spans="1:44" s="141" customFormat="1" ht="69" hidden="1" customHeight="1" x14ac:dyDescent="0.25">
      <c r="A224" s="299"/>
      <c r="B224" s="297"/>
      <c r="C224" s="275"/>
      <c r="D224" s="356"/>
      <c r="E224" s="283"/>
      <c r="F224" s="306"/>
      <c r="G224" s="306"/>
      <c r="H224" s="307"/>
      <c r="I224" s="268"/>
      <c r="J224" s="268"/>
      <c r="K224" s="268"/>
      <c r="L224" s="268"/>
      <c r="M224" s="283"/>
      <c r="N224" s="275"/>
      <c r="O224" s="271"/>
      <c r="P224" s="272"/>
      <c r="Q224" s="281"/>
      <c r="R224" s="282"/>
      <c r="S224" s="281">
        <f ca="1">IF(NOT(ISERROR(MATCH(R224,_xlfn.ANCHORARRAY(H235),0))),Q237&amp;"Por favor no seleccionar los criterios de impacto",R224)</f>
        <v>0</v>
      </c>
      <c r="T224" s="272"/>
      <c r="U224" s="281"/>
      <c r="V224" s="280"/>
      <c r="W224" s="169">
        <v>2</v>
      </c>
      <c r="X224" s="108"/>
      <c r="Y224" s="165" t="str">
        <f t="shared" si="246"/>
        <v/>
      </c>
      <c r="Z224" s="109"/>
      <c r="AA224" s="109"/>
      <c r="AB224" s="166" t="str">
        <f t="shared" si="247"/>
        <v/>
      </c>
      <c r="AC224" s="109"/>
      <c r="AD224" s="109"/>
      <c r="AE224" s="109"/>
      <c r="AF224" s="208" t="str">
        <f t="shared" ref="AF224:AF228" si="303">IFERROR(IF(AND(Y223="Probabilidad",Y224="Probabilidad"),(AH223-(+AH223*AB224)),IF(Y224="Probabilidad",(Q223-(+Q223*AB224)),IF(Y224="Impacto",AH223,""))),"")</f>
        <v/>
      </c>
      <c r="AG224" s="167" t="str">
        <f t="shared" si="249"/>
        <v/>
      </c>
      <c r="AH224" s="166" t="str">
        <f t="shared" si="250"/>
        <v/>
      </c>
      <c r="AI224" s="167" t="str">
        <f t="shared" si="251"/>
        <v/>
      </c>
      <c r="AJ224" s="166" t="str">
        <f t="shared" ref="AJ224" si="304">IFERROR(IF(AND(Y223="Impacto",Y224="Impacto"),(AJ223-(+AJ223*AB224)),IF(Y224="Impacto",(U223-(+U223*AB224)),IF(Y224="Probabilidad",AJ223,""))),"")</f>
        <v/>
      </c>
      <c r="AK224" s="168" t="str">
        <f t="shared" si="253"/>
        <v/>
      </c>
      <c r="AL224" s="212"/>
      <c r="AM224" s="213"/>
      <c r="AN224" s="169"/>
      <c r="AO224" s="110"/>
      <c r="AP224" s="110"/>
      <c r="AQ224" s="211"/>
      <c r="AR224" s="169"/>
    </row>
    <row r="225" spans="1:44" s="141" customFormat="1" ht="69" hidden="1" customHeight="1" x14ac:dyDescent="0.25">
      <c r="A225" s="299"/>
      <c r="B225" s="297"/>
      <c r="C225" s="275"/>
      <c r="D225" s="356"/>
      <c r="E225" s="283"/>
      <c r="F225" s="306"/>
      <c r="G225" s="306"/>
      <c r="H225" s="307"/>
      <c r="I225" s="268"/>
      <c r="J225" s="268"/>
      <c r="K225" s="268"/>
      <c r="L225" s="268"/>
      <c r="M225" s="283"/>
      <c r="N225" s="275"/>
      <c r="O225" s="271"/>
      <c r="P225" s="272"/>
      <c r="Q225" s="281"/>
      <c r="R225" s="282"/>
      <c r="S225" s="281">
        <f ca="1">IF(NOT(ISERROR(MATCH(R225,_xlfn.ANCHORARRAY(H236),0))),Q238&amp;"Por favor no seleccionar los criterios de impacto",R225)</f>
        <v>0</v>
      </c>
      <c r="T225" s="272"/>
      <c r="U225" s="281"/>
      <c r="V225" s="280"/>
      <c r="W225" s="169">
        <v>3</v>
      </c>
      <c r="X225" s="108"/>
      <c r="Y225" s="165" t="str">
        <f t="shared" si="246"/>
        <v/>
      </c>
      <c r="Z225" s="109"/>
      <c r="AA225" s="109"/>
      <c r="AB225" s="166" t="str">
        <f t="shared" si="247"/>
        <v/>
      </c>
      <c r="AC225" s="109"/>
      <c r="AD225" s="109"/>
      <c r="AE225" s="109"/>
      <c r="AF225" s="208" t="str">
        <f t="shared" si="303"/>
        <v/>
      </c>
      <c r="AG225" s="167" t="str">
        <f t="shared" si="249"/>
        <v/>
      </c>
      <c r="AH225" s="166" t="str">
        <f t="shared" si="250"/>
        <v/>
      </c>
      <c r="AI225" s="167" t="str">
        <f t="shared" si="251"/>
        <v/>
      </c>
      <c r="AJ225" s="166" t="str">
        <f t="shared" ref="AJ225:AJ228" si="305">IFERROR(IF(AND(Y224="Impacto",Y225="Impacto"),(AJ224-(+AJ224*AB225)),IF(AND(Y224="Probabilidad",Y225="Impacto"),(AJ223-(+AJ223*AB225)),IF(Y225="Probabilidad",AJ224,""))),"")</f>
        <v/>
      </c>
      <c r="AK225" s="168" t="str">
        <f t="shared" si="253"/>
        <v/>
      </c>
      <c r="AL225" s="212"/>
      <c r="AM225" s="213"/>
      <c r="AN225" s="169"/>
      <c r="AO225" s="110"/>
      <c r="AP225" s="110"/>
      <c r="AQ225" s="211"/>
      <c r="AR225" s="169"/>
    </row>
    <row r="226" spans="1:44" s="141" customFormat="1" ht="69" hidden="1" customHeight="1" x14ac:dyDescent="0.25">
      <c r="A226" s="299"/>
      <c r="B226" s="297"/>
      <c r="C226" s="275"/>
      <c r="D226" s="356"/>
      <c r="E226" s="283"/>
      <c r="F226" s="306"/>
      <c r="G226" s="306"/>
      <c r="H226" s="307"/>
      <c r="I226" s="268"/>
      <c r="J226" s="268"/>
      <c r="K226" s="268"/>
      <c r="L226" s="268"/>
      <c r="M226" s="283"/>
      <c r="N226" s="275"/>
      <c r="O226" s="271"/>
      <c r="P226" s="272"/>
      <c r="Q226" s="281"/>
      <c r="R226" s="282"/>
      <c r="S226" s="281">
        <f ca="1">IF(NOT(ISERROR(MATCH(R226,_xlfn.ANCHORARRAY(H237),0))),Q239&amp;"Por favor no seleccionar los criterios de impacto",R226)</f>
        <v>0</v>
      </c>
      <c r="T226" s="272"/>
      <c r="U226" s="281"/>
      <c r="V226" s="280"/>
      <c r="W226" s="169">
        <v>4</v>
      </c>
      <c r="X226" s="108"/>
      <c r="Y226" s="165" t="str">
        <f t="shared" si="246"/>
        <v/>
      </c>
      <c r="Z226" s="109"/>
      <c r="AA226" s="109"/>
      <c r="AB226" s="166" t="str">
        <f t="shared" si="247"/>
        <v/>
      </c>
      <c r="AC226" s="109"/>
      <c r="AD226" s="109"/>
      <c r="AE226" s="109"/>
      <c r="AF226" s="208" t="str">
        <f t="shared" si="303"/>
        <v/>
      </c>
      <c r="AG226" s="167" t="str">
        <f t="shared" si="249"/>
        <v/>
      </c>
      <c r="AH226" s="166" t="str">
        <f t="shared" si="250"/>
        <v/>
      </c>
      <c r="AI226" s="167" t="str">
        <f t="shared" si="251"/>
        <v/>
      </c>
      <c r="AJ226" s="166" t="str">
        <f t="shared" si="305"/>
        <v/>
      </c>
      <c r="AK226" s="168" t="str">
        <f t="shared" si="253"/>
        <v/>
      </c>
      <c r="AL226" s="212"/>
      <c r="AM226" s="213"/>
      <c r="AN226" s="169"/>
      <c r="AO226" s="110"/>
      <c r="AP226" s="110"/>
      <c r="AQ226" s="211"/>
      <c r="AR226" s="169"/>
    </row>
    <row r="227" spans="1:44" s="141" customFormat="1" ht="69" hidden="1" customHeight="1" x14ac:dyDescent="0.25">
      <c r="A227" s="299"/>
      <c r="B227" s="297"/>
      <c r="C227" s="275"/>
      <c r="D227" s="356"/>
      <c r="E227" s="283"/>
      <c r="F227" s="306"/>
      <c r="G227" s="306"/>
      <c r="H227" s="307"/>
      <c r="I227" s="268"/>
      <c r="J227" s="268"/>
      <c r="K227" s="268"/>
      <c r="L227" s="268"/>
      <c r="M227" s="283"/>
      <c r="N227" s="275"/>
      <c r="O227" s="271"/>
      <c r="P227" s="272"/>
      <c r="Q227" s="281"/>
      <c r="R227" s="282"/>
      <c r="S227" s="281">
        <f ca="1">IF(NOT(ISERROR(MATCH(R227,_xlfn.ANCHORARRAY(H238),0))),Q240&amp;"Por favor no seleccionar los criterios de impacto",R227)</f>
        <v>0</v>
      </c>
      <c r="T227" s="272"/>
      <c r="U227" s="281"/>
      <c r="V227" s="280"/>
      <c r="W227" s="169">
        <v>5</v>
      </c>
      <c r="X227" s="108"/>
      <c r="Y227" s="165" t="str">
        <f t="shared" si="246"/>
        <v/>
      </c>
      <c r="Z227" s="109"/>
      <c r="AA227" s="109"/>
      <c r="AB227" s="166" t="str">
        <f t="shared" si="247"/>
        <v/>
      </c>
      <c r="AC227" s="109"/>
      <c r="AD227" s="109"/>
      <c r="AE227" s="109"/>
      <c r="AF227" s="208" t="str">
        <f t="shared" si="303"/>
        <v/>
      </c>
      <c r="AG227" s="167" t="str">
        <f t="shared" si="249"/>
        <v/>
      </c>
      <c r="AH227" s="166" t="str">
        <f t="shared" si="250"/>
        <v/>
      </c>
      <c r="AI227" s="167" t="str">
        <f t="shared" si="251"/>
        <v/>
      </c>
      <c r="AJ227" s="166" t="str">
        <f t="shared" si="305"/>
        <v/>
      </c>
      <c r="AK227" s="168" t="str">
        <f t="shared" si="253"/>
        <v/>
      </c>
      <c r="AL227" s="212"/>
      <c r="AM227" s="213"/>
      <c r="AN227" s="169"/>
      <c r="AO227" s="110"/>
      <c r="AP227" s="110"/>
      <c r="AQ227" s="211"/>
      <c r="AR227" s="169"/>
    </row>
    <row r="228" spans="1:44" s="141" customFormat="1" ht="69" hidden="1" customHeight="1" x14ac:dyDescent="0.25">
      <c r="A228" s="299"/>
      <c r="B228" s="298"/>
      <c r="C228" s="276"/>
      <c r="D228" s="357"/>
      <c r="E228" s="283"/>
      <c r="F228" s="306"/>
      <c r="G228" s="306"/>
      <c r="H228" s="307"/>
      <c r="I228" s="269"/>
      <c r="J228" s="269"/>
      <c r="K228" s="269"/>
      <c r="L228" s="269"/>
      <c r="M228" s="283"/>
      <c r="N228" s="276"/>
      <c r="O228" s="271"/>
      <c r="P228" s="272"/>
      <c r="Q228" s="281"/>
      <c r="R228" s="282"/>
      <c r="S228" s="281">
        <f ca="1">IF(NOT(ISERROR(MATCH(R228,_xlfn.ANCHORARRAY(H239),0))),Q241&amp;"Por favor no seleccionar los criterios de impacto",R228)</f>
        <v>0</v>
      </c>
      <c r="T228" s="272"/>
      <c r="U228" s="281"/>
      <c r="V228" s="280"/>
      <c r="W228" s="169">
        <v>6</v>
      </c>
      <c r="X228" s="108"/>
      <c r="Y228" s="165" t="str">
        <f t="shared" si="246"/>
        <v/>
      </c>
      <c r="Z228" s="109"/>
      <c r="AA228" s="109"/>
      <c r="AB228" s="166" t="str">
        <f t="shared" si="247"/>
        <v/>
      </c>
      <c r="AC228" s="109"/>
      <c r="AD228" s="109"/>
      <c r="AE228" s="109"/>
      <c r="AF228" s="208" t="str">
        <f t="shared" si="303"/>
        <v/>
      </c>
      <c r="AG228" s="167" t="str">
        <f t="shared" si="249"/>
        <v/>
      </c>
      <c r="AH228" s="166" t="str">
        <f t="shared" si="250"/>
        <v/>
      </c>
      <c r="AI228" s="167" t="str">
        <f t="shared" si="251"/>
        <v/>
      </c>
      <c r="AJ228" s="166" t="str">
        <f t="shared" si="305"/>
        <v/>
      </c>
      <c r="AK228" s="168" t="str">
        <f t="shared" si="253"/>
        <v/>
      </c>
      <c r="AL228" s="212"/>
      <c r="AM228" s="213"/>
      <c r="AN228" s="169"/>
      <c r="AO228" s="110"/>
      <c r="AP228" s="110"/>
      <c r="AQ228" s="211"/>
      <c r="AR228" s="169"/>
    </row>
    <row r="229" spans="1:44" s="141" customFormat="1" ht="90.75" customHeight="1" x14ac:dyDescent="0.25">
      <c r="A229" s="299">
        <v>37</v>
      </c>
      <c r="B229" s="296" t="s">
        <v>725</v>
      </c>
      <c r="C229" s="274" t="s">
        <v>280</v>
      </c>
      <c r="D229" s="355" t="s">
        <v>726</v>
      </c>
      <c r="E229" s="283" t="s">
        <v>248</v>
      </c>
      <c r="F229" s="306" t="s">
        <v>688</v>
      </c>
      <c r="G229" s="306" t="s">
        <v>727</v>
      </c>
      <c r="H229" s="307" t="s">
        <v>728</v>
      </c>
      <c r="I229" s="267"/>
      <c r="J229" s="267"/>
      <c r="K229" s="267"/>
      <c r="L229" s="267"/>
      <c r="M229" s="283" t="s">
        <v>247</v>
      </c>
      <c r="N229" s="274"/>
      <c r="O229" s="271">
        <v>6000</v>
      </c>
      <c r="P229" s="272" t="str">
        <f t="shared" si="242"/>
        <v>Muy Alta</v>
      </c>
      <c r="Q229" s="281">
        <f t="shared" si="243"/>
        <v>1</v>
      </c>
      <c r="R229" s="282" t="s">
        <v>198</v>
      </c>
      <c r="S229" s="281" t="str">
        <f>IF(NOT(ISERROR(MATCH(R229,'Tabla Impacto'!$B$221:$B$223,0))),'Tabla Impacto'!$F$223&amp;"Por favor no seleccionar los criterios de impacto(Afectación Económica o presupuestal y Pérdida Reputacional)",R229)</f>
        <v>El riesgo afecta la imagen de la entidad con algunos usuarios de relevancia frente al logro de los objetivos</v>
      </c>
      <c r="T229" s="272" t="str">
        <f>+IF(OR(S229='[1]Tabla Impacto'!$C$11,S229='[1]Tabla Impacto'!$D$11),"Leve",IF(OR(S229='[1]Tabla Impacto'!$C$12,S229='[1]Tabla Impacto'!$D$12),"Menor",IF(OR(S229='[1]Tabla Impacto'!$C$13,S229='[1]Tabla Impacto'!$D$13),"Moderado",IF(OR(S229='[1]Tabla Impacto'!$C$14,S229='[1]Tabla Impacto'!$D$14),"Mayor",IF(OR(S229='[1]Tabla Impacto'!$C$15,S229='[1]Tabla Impacto'!$D$15),"Catastrófico","")))))</f>
        <v>Moderado</v>
      </c>
      <c r="U229" s="281">
        <f t="shared" ref="U229" si="306">IF(T229="","",IF(T229="Leve",0.2,IF(T229="Menor",0.4,IF(T229="Moderado",0.6,IF(T229="Mayor",0.8,IF(T229="Catastrófico",1,))))))</f>
        <v>0.6</v>
      </c>
      <c r="V229" s="280" t="str">
        <f t="shared" ref="V229" si="307">IF(OR(AND(P229="Muy Baja",T229="Leve"),AND(P229="Muy Baja",T229="Menor"),AND(P229="Baja",T229="Leve")),"Bajo",IF(OR(AND(P229="Muy baja",T229="Moderado"),AND(P229="Baja",T229="Menor"),AND(P229="Baja",T229="Moderado"),AND(P229="Media",T229="Leve"),AND(P229="Media",T229="Menor"),AND(P229="Media",T229="Moderado"),AND(P229="Alta",T229="Leve"),AND(P229="Alta",T229="Menor")),"Moderado",IF(OR(AND(P229="Muy Baja",T229="Mayor"),AND(P229="Baja",T229="Mayor"),AND(P229="Media",T229="Mayor"),AND(P229="Alta",T229="Moderado"),AND(P229="Alta",T229="Mayor"),AND(P229="Muy Alta",T229="Leve"),AND(P229="Muy Alta",T229="Menor"),AND(P229="Muy Alta",T229="Moderado"),AND(P229="Muy Alta",T229="Mayor")),"Alto",IF(OR(AND(P229="Muy Baja",T229="Catastrófico"),AND(P229="Baja",T229="Catastrófico"),AND(P229="Media",T229="Catastrófico"),AND(P229="Alta",T229="Catastrófico"),AND(P229="Muy Alta",T229="Catastrófico")),"Extremo",""))))</f>
        <v>Alto</v>
      </c>
      <c r="W229" s="169">
        <v>1</v>
      </c>
      <c r="X229" s="225" t="s">
        <v>729</v>
      </c>
      <c r="Y229" s="165" t="str">
        <f t="shared" si="246"/>
        <v>Probabilidad</v>
      </c>
      <c r="Z229" s="109" t="s">
        <v>216</v>
      </c>
      <c r="AA229" s="109" t="s">
        <v>631</v>
      </c>
      <c r="AB229" s="166" t="str">
        <f t="shared" si="247"/>
        <v>40%</v>
      </c>
      <c r="AC229" s="109" t="s">
        <v>227</v>
      </c>
      <c r="AD229" s="109" t="s">
        <v>232</v>
      </c>
      <c r="AE229" s="109" t="s">
        <v>236</v>
      </c>
      <c r="AF229" s="208">
        <f t="shared" ref="AF229" si="308">IFERROR(IF(Y229="Probabilidad",(Q229-(+Q229*AB229)),IF(Y229="Impacto",Q229,"")),"")</f>
        <v>0.6</v>
      </c>
      <c r="AG229" s="167" t="str">
        <f t="shared" si="249"/>
        <v>Media</v>
      </c>
      <c r="AH229" s="166">
        <f t="shared" si="250"/>
        <v>0.6</v>
      </c>
      <c r="AI229" s="167" t="str">
        <f t="shared" si="251"/>
        <v>Moderado</v>
      </c>
      <c r="AJ229" s="166">
        <f t="shared" ref="AJ229" si="309">IFERROR(IF(Y229="Impacto",(U229-(+U229*AB229)),IF(Y229="Probabilidad",U229,"")),"")</f>
        <v>0.6</v>
      </c>
      <c r="AK229" s="168" t="str">
        <f t="shared" si="253"/>
        <v>Moderado</v>
      </c>
      <c r="AL229" s="212" t="s">
        <v>263</v>
      </c>
      <c r="AM229" s="213"/>
      <c r="AN229" s="169"/>
      <c r="AO229" s="110"/>
      <c r="AP229" s="110"/>
      <c r="AQ229" s="211"/>
      <c r="AR229" s="169"/>
    </row>
    <row r="230" spans="1:44" s="141" customFormat="1" ht="90.75" customHeight="1" x14ac:dyDescent="0.25">
      <c r="A230" s="299"/>
      <c r="B230" s="297"/>
      <c r="C230" s="275"/>
      <c r="D230" s="356"/>
      <c r="E230" s="283"/>
      <c r="F230" s="306"/>
      <c r="G230" s="306"/>
      <c r="H230" s="307"/>
      <c r="I230" s="268"/>
      <c r="J230" s="268"/>
      <c r="K230" s="268"/>
      <c r="L230" s="268"/>
      <c r="M230" s="283"/>
      <c r="N230" s="275"/>
      <c r="O230" s="271"/>
      <c r="P230" s="272"/>
      <c r="Q230" s="281"/>
      <c r="R230" s="282"/>
      <c r="S230" s="281">
        <f ca="1">IF(NOT(ISERROR(MATCH(R230,_xlfn.ANCHORARRAY(H241),0))),Q243&amp;"Por favor no seleccionar los criterios de impacto",R230)</f>
        <v>0</v>
      </c>
      <c r="T230" s="272"/>
      <c r="U230" s="281"/>
      <c r="V230" s="280"/>
      <c r="W230" s="169">
        <v>2</v>
      </c>
      <c r="X230" s="225" t="s">
        <v>730</v>
      </c>
      <c r="Y230" s="165" t="str">
        <f t="shared" si="246"/>
        <v>Probabilidad</v>
      </c>
      <c r="Z230" s="109" t="s">
        <v>216</v>
      </c>
      <c r="AA230" s="109" t="s">
        <v>631</v>
      </c>
      <c r="AB230" s="166" t="str">
        <f t="shared" si="247"/>
        <v>40%</v>
      </c>
      <c r="AC230" s="109" t="s">
        <v>227</v>
      </c>
      <c r="AD230" s="109" t="s">
        <v>232</v>
      </c>
      <c r="AE230" s="109" t="s">
        <v>236</v>
      </c>
      <c r="AF230" s="208">
        <f t="shared" ref="AF230:AF234" si="310">IFERROR(IF(AND(Y229="Probabilidad",Y230="Probabilidad"),(AH229-(+AH229*AB230)),IF(Y230="Probabilidad",(Q229-(+Q229*AB230)),IF(Y230="Impacto",AH229,""))),"")</f>
        <v>0.36</v>
      </c>
      <c r="AG230" s="167" t="str">
        <f t="shared" si="249"/>
        <v>Baja</v>
      </c>
      <c r="AH230" s="166">
        <f t="shared" si="250"/>
        <v>0.36</v>
      </c>
      <c r="AI230" s="167" t="str">
        <f t="shared" si="251"/>
        <v>Moderado</v>
      </c>
      <c r="AJ230" s="166">
        <f t="shared" ref="AJ230" si="311">IFERROR(IF(AND(Y229="Impacto",Y230="Impacto"),(AJ229-(+AJ229*AB230)),IF(Y230="Impacto",(U229-(+U229*AB230)),IF(Y230="Probabilidad",AJ229,""))),"")</f>
        <v>0.6</v>
      </c>
      <c r="AK230" s="168" t="str">
        <f t="shared" si="253"/>
        <v>Moderado</v>
      </c>
      <c r="AL230" s="212" t="s">
        <v>263</v>
      </c>
      <c r="AM230" s="213"/>
      <c r="AN230" s="169"/>
      <c r="AO230" s="110"/>
      <c r="AP230" s="110"/>
      <c r="AQ230" s="211"/>
      <c r="AR230" s="169"/>
    </row>
    <row r="231" spans="1:44" s="141" customFormat="1" ht="69" hidden="1" customHeight="1" x14ac:dyDescent="0.25">
      <c r="A231" s="299"/>
      <c r="B231" s="297"/>
      <c r="C231" s="275"/>
      <c r="D231" s="356"/>
      <c r="E231" s="283"/>
      <c r="F231" s="306"/>
      <c r="G231" s="306"/>
      <c r="H231" s="307"/>
      <c r="I231" s="268"/>
      <c r="J231" s="268"/>
      <c r="K231" s="268"/>
      <c r="L231" s="268"/>
      <c r="M231" s="283"/>
      <c r="N231" s="275"/>
      <c r="O231" s="271"/>
      <c r="P231" s="272"/>
      <c r="Q231" s="281"/>
      <c r="R231" s="282"/>
      <c r="S231" s="281">
        <f ca="1">IF(NOT(ISERROR(MATCH(R231,_xlfn.ANCHORARRAY(H242),0))),Q244&amp;"Por favor no seleccionar los criterios de impacto",R231)</f>
        <v>0</v>
      </c>
      <c r="T231" s="272"/>
      <c r="U231" s="281"/>
      <c r="V231" s="280"/>
      <c r="W231" s="169">
        <v>3</v>
      </c>
      <c r="X231" s="108"/>
      <c r="Y231" s="165" t="str">
        <f t="shared" si="246"/>
        <v/>
      </c>
      <c r="Z231" s="109"/>
      <c r="AA231" s="109"/>
      <c r="AB231" s="166" t="str">
        <f t="shared" si="247"/>
        <v/>
      </c>
      <c r="AC231" s="109"/>
      <c r="AD231" s="109"/>
      <c r="AE231" s="109"/>
      <c r="AF231" s="208" t="str">
        <f t="shared" si="310"/>
        <v/>
      </c>
      <c r="AG231" s="167" t="str">
        <f t="shared" si="249"/>
        <v/>
      </c>
      <c r="AH231" s="166" t="str">
        <f t="shared" si="250"/>
        <v/>
      </c>
      <c r="AI231" s="167" t="str">
        <f t="shared" si="251"/>
        <v/>
      </c>
      <c r="AJ231" s="166" t="str">
        <f t="shared" ref="AJ231:AJ234" si="312">IFERROR(IF(AND(Y230="Impacto",Y231="Impacto"),(AJ230-(+AJ230*AB231)),IF(AND(Y230="Probabilidad",Y231="Impacto"),(AJ229-(+AJ229*AB231)),IF(Y231="Probabilidad",AJ230,""))),"")</f>
        <v/>
      </c>
      <c r="AK231" s="168" t="str">
        <f t="shared" si="253"/>
        <v/>
      </c>
      <c r="AL231" s="212"/>
      <c r="AM231" s="213"/>
      <c r="AN231" s="169"/>
      <c r="AO231" s="110"/>
      <c r="AP231" s="110"/>
      <c r="AQ231" s="211"/>
      <c r="AR231" s="169"/>
    </row>
    <row r="232" spans="1:44" s="141" customFormat="1" ht="69" hidden="1" customHeight="1" x14ac:dyDescent="0.25">
      <c r="A232" s="299"/>
      <c r="B232" s="297"/>
      <c r="C232" s="275"/>
      <c r="D232" s="356"/>
      <c r="E232" s="283"/>
      <c r="F232" s="306"/>
      <c r="G232" s="306"/>
      <c r="H232" s="307"/>
      <c r="I232" s="268"/>
      <c r="J232" s="268"/>
      <c r="K232" s="268"/>
      <c r="L232" s="268"/>
      <c r="M232" s="283"/>
      <c r="N232" s="275"/>
      <c r="O232" s="271"/>
      <c r="P232" s="272"/>
      <c r="Q232" s="281"/>
      <c r="R232" s="282"/>
      <c r="S232" s="281">
        <f ca="1">IF(NOT(ISERROR(MATCH(R232,_xlfn.ANCHORARRAY(H243),0))),Q245&amp;"Por favor no seleccionar los criterios de impacto",R232)</f>
        <v>0</v>
      </c>
      <c r="T232" s="272"/>
      <c r="U232" s="281"/>
      <c r="V232" s="280"/>
      <c r="W232" s="169">
        <v>4</v>
      </c>
      <c r="X232" s="108"/>
      <c r="Y232" s="165" t="str">
        <f t="shared" si="246"/>
        <v/>
      </c>
      <c r="Z232" s="109"/>
      <c r="AA232" s="109"/>
      <c r="AB232" s="166" t="str">
        <f t="shared" si="247"/>
        <v/>
      </c>
      <c r="AC232" s="109"/>
      <c r="AD232" s="109"/>
      <c r="AE232" s="109"/>
      <c r="AF232" s="208" t="str">
        <f t="shared" si="310"/>
        <v/>
      </c>
      <c r="AG232" s="167" t="str">
        <f t="shared" si="249"/>
        <v/>
      </c>
      <c r="AH232" s="166" t="str">
        <f t="shared" si="250"/>
        <v/>
      </c>
      <c r="AI232" s="167" t="str">
        <f t="shared" si="251"/>
        <v/>
      </c>
      <c r="AJ232" s="166" t="str">
        <f t="shared" si="312"/>
        <v/>
      </c>
      <c r="AK232" s="168" t="str">
        <f t="shared" si="253"/>
        <v/>
      </c>
      <c r="AL232" s="212"/>
      <c r="AM232" s="213"/>
      <c r="AN232" s="169"/>
      <c r="AO232" s="110"/>
      <c r="AP232" s="110"/>
      <c r="AQ232" s="211"/>
      <c r="AR232" s="169"/>
    </row>
    <row r="233" spans="1:44" s="141" customFormat="1" ht="69" hidden="1" customHeight="1" x14ac:dyDescent="0.25">
      <c r="A233" s="299"/>
      <c r="B233" s="297"/>
      <c r="C233" s="275"/>
      <c r="D233" s="356"/>
      <c r="E233" s="283"/>
      <c r="F233" s="306"/>
      <c r="G233" s="306"/>
      <c r="H233" s="307"/>
      <c r="I233" s="268"/>
      <c r="J233" s="268"/>
      <c r="K233" s="268"/>
      <c r="L233" s="268"/>
      <c r="M233" s="283"/>
      <c r="N233" s="275"/>
      <c r="O233" s="271"/>
      <c r="P233" s="272"/>
      <c r="Q233" s="281"/>
      <c r="R233" s="282"/>
      <c r="S233" s="281">
        <f ca="1">IF(NOT(ISERROR(MATCH(R233,_xlfn.ANCHORARRAY(H244),0))),Q246&amp;"Por favor no seleccionar los criterios de impacto",R233)</f>
        <v>0</v>
      </c>
      <c r="T233" s="272"/>
      <c r="U233" s="281"/>
      <c r="V233" s="280"/>
      <c r="W233" s="169">
        <v>5</v>
      </c>
      <c r="X233" s="108"/>
      <c r="Y233" s="165" t="str">
        <f t="shared" si="246"/>
        <v/>
      </c>
      <c r="Z233" s="109"/>
      <c r="AA233" s="109"/>
      <c r="AB233" s="166" t="str">
        <f t="shared" si="247"/>
        <v/>
      </c>
      <c r="AC233" s="109"/>
      <c r="AD233" s="109"/>
      <c r="AE233" s="109"/>
      <c r="AF233" s="208" t="str">
        <f t="shared" si="310"/>
        <v/>
      </c>
      <c r="AG233" s="167" t="str">
        <f t="shared" si="249"/>
        <v/>
      </c>
      <c r="AH233" s="166" t="str">
        <f t="shared" si="250"/>
        <v/>
      </c>
      <c r="AI233" s="167" t="str">
        <f t="shared" si="251"/>
        <v/>
      </c>
      <c r="AJ233" s="166" t="str">
        <f t="shared" si="312"/>
        <v/>
      </c>
      <c r="AK233" s="168" t="str">
        <f t="shared" si="253"/>
        <v/>
      </c>
      <c r="AL233" s="212"/>
      <c r="AM233" s="213"/>
      <c r="AN233" s="169"/>
      <c r="AO233" s="110"/>
      <c r="AP233" s="110"/>
      <c r="AQ233" s="211"/>
      <c r="AR233" s="169"/>
    </row>
    <row r="234" spans="1:44" s="141" customFormat="1" ht="69" hidden="1" customHeight="1" x14ac:dyDescent="0.25">
      <c r="A234" s="299"/>
      <c r="B234" s="298"/>
      <c r="C234" s="276"/>
      <c r="D234" s="357"/>
      <c r="E234" s="283"/>
      <c r="F234" s="306"/>
      <c r="G234" s="306"/>
      <c r="H234" s="307"/>
      <c r="I234" s="269"/>
      <c r="J234" s="269"/>
      <c r="K234" s="269"/>
      <c r="L234" s="269"/>
      <c r="M234" s="283"/>
      <c r="N234" s="276"/>
      <c r="O234" s="271"/>
      <c r="P234" s="272"/>
      <c r="Q234" s="281"/>
      <c r="R234" s="282"/>
      <c r="S234" s="281">
        <f ca="1">IF(NOT(ISERROR(MATCH(R234,_xlfn.ANCHORARRAY(H245),0))),Q247&amp;"Por favor no seleccionar los criterios de impacto",R234)</f>
        <v>0</v>
      </c>
      <c r="T234" s="272"/>
      <c r="U234" s="281"/>
      <c r="V234" s="280"/>
      <c r="W234" s="169">
        <v>6</v>
      </c>
      <c r="X234" s="108"/>
      <c r="Y234" s="165" t="str">
        <f t="shared" si="246"/>
        <v/>
      </c>
      <c r="Z234" s="109"/>
      <c r="AA234" s="109"/>
      <c r="AB234" s="166" t="str">
        <f t="shared" si="247"/>
        <v/>
      </c>
      <c r="AC234" s="109"/>
      <c r="AD234" s="109"/>
      <c r="AE234" s="109"/>
      <c r="AF234" s="208" t="str">
        <f t="shared" si="310"/>
        <v/>
      </c>
      <c r="AG234" s="167" t="str">
        <f t="shared" si="249"/>
        <v/>
      </c>
      <c r="AH234" s="166" t="str">
        <f t="shared" si="250"/>
        <v/>
      </c>
      <c r="AI234" s="167" t="str">
        <f t="shared" si="251"/>
        <v/>
      </c>
      <c r="AJ234" s="166" t="str">
        <f t="shared" si="312"/>
        <v/>
      </c>
      <c r="AK234" s="168" t="str">
        <f t="shared" si="253"/>
        <v/>
      </c>
      <c r="AL234" s="212"/>
      <c r="AM234" s="213"/>
      <c r="AN234" s="169"/>
      <c r="AO234" s="110"/>
      <c r="AP234" s="110"/>
      <c r="AQ234" s="211"/>
      <c r="AR234" s="169"/>
    </row>
    <row r="235" spans="1:44" s="141" customFormat="1" ht="154.5" customHeight="1" x14ac:dyDescent="0.25">
      <c r="A235" s="299">
        <v>38</v>
      </c>
      <c r="B235" s="296" t="s">
        <v>731</v>
      </c>
      <c r="C235" s="274" t="s">
        <v>280</v>
      </c>
      <c r="D235" s="355" t="s">
        <v>732</v>
      </c>
      <c r="E235" s="283" t="s">
        <v>248</v>
      </c>
      <c r="F235" s="306" t="s">
        <v>733</v>
      </c>
      <c r="G235" s="306" t="s">
        <v>734</v>
      </c>
      <c r="H235" s="307" t="s">
        <v>735</v>
      </c>
      <c r="I235" s="267"/>
      <c r="J235" s="267"/>
      <c r="K235" s="267"/>
      <c r="L235" s="267"/>
      <c r="M235" s="283" t="s">
        <v>247</v>
      </c>
      <c r="N235" s="274"/>
      <c r="O235" s="271">
        <v>50001</v>
      </c>
      <c r="P235" s="272" t="str">
        <f t="shared" si="242"/>
        <v>Muy Alta</v>
      </c>
      <c r="Q235" s="281">
        <f t="shared" si="243"/>
        <v>1</v>
      </c>
      <c r="R235" s="282" t="s">
        <v>198</v>
      </c>
      <c r="S235" s="281" t="str">
        <f>IF(NOT(ISERROR(MATCH(R235,'Tabla Impacto'!$B$221:$B$223,0))),'Tabla Impacto'!$F$223&amp;"Por favor no seleccionar los criterios de impacto(Afectación Económica o presupuestal y Pérdida Reputacional)",R235)</f>
        <v>El riesgo afecta la imagen de la entidad con algunos usuarios de relevancia frente al logro de los objetivos</v>
      </c>
      <c r="T235" s="272" t="str">
        <f>+IF(OR(S235='[1]Tabla Impacto'!$C$11,S235='[1]Tabla Impacto'!$D$11),"Leve",IF(OR(S235='[1]Tabla Impacto'!$C$12,S235='[1]Tabla Impacto'!$D$12),"Menor",IF(OR(S235='[1]Tabla Impacto'!$C$13,S235='[1]Tabla Impacto'!$D$13),"Moderado",IF(OR(S235='[1]Tabla Impacto'!$C$14,S235='[1]Tabla Impacto'!$D$14),"Mayor",IF(OR(S235='[1]Tabla Impacto'!$C$15,S235='[1]Tabla Impacto'!$D$15),"Catastrófico","")))))</f>
        <v>Moderado</v>
      </c>
      <c r="U235" s="281">
        <f t="shared" ref="U235" si="313">IF(T235="","",IF(T235="Leve",0.2,IF(T235="Menor",0.4,IF(T235="Moderado",0.6,IF(T235="Mayor",0.8,IF(T235="Catastrófico",1,))))))</f>
        <v>0.6</v>
      </c>
      <c r="V235" s="280" t="str">
        <f t="shared" ref="V235" si="314">IF(OR(AND(P235="Muy Baja",T235="Leve"),AND(P235="Muy Baja",T235="Menor"),AND(P235="Baja",T235="Leve")),"Bajo",IF(OR(AND(P235="Muy baja",T235="Moderado"),AND(P235="Baja",T235="Menor"),AND(P235="Baja",T235="Moderado"),AND(P235="Media",T235="Leve"),AND(P235="Media",T235="Menor"),AND(P235="Media",T235="Moderado"),AND(P235="Alta",T235="Leve"),AND(P235="Alta",T235="Menor")),"Moderado",IF(OR(AND(P235="Muy Baja",T235="Mayor"),AND(P235="Baja",T235="Mayor"),AND(P235="Media",T235="Mayor"),AND(P235="Alta",T235="Moderado"),AND(P235="Alta",T235="Mayor"),AND(P235="Muy Alta",T235="Leve"),AND(P235="Muy Alta",T235="Menor"),AND(P235="Muy Alta",T235="Moderado"),AND(P235="Muy Alta",T235="Mayor")),"Alto",IF(OR(AND(P235="Muy Baja",T235="Catastrófico"),AND(P235="Baja",T235="Catastrófico"),AND(P235="Media",T235="Catastrófico"),AND(P235="Alta",T235="Catastrófico"),AND(P235="Muy Alta",T235="Catastrófico")),"Extremo",""))))</f>
        <v>Alto</v>
      </c>
      <c r="W235" s="169">
        <v>1</v>
      </c>
      <c r="X235" s="225" t="s">
        <v>736</v>
      </c>
      <c r="Y235" s="165" t="str">
        <f t="shared" si="246"/>
        <v>Probabilidad</v>
      </c>
      <c r="Z235" s="109" t="s">
        <v>216</v>
      </c>
      <c r="AA235" s="109" t="s">
        <v>224</v>
      </c>
      <c r="AB235" s="166" t="str">
        <f t="shared" si="247"/>
        <v>40%</v>
      </c>
      <c r="AC235" s="109" t="s">
        <v>227</v>
      </c>
      <c r="AD235" s="109" t="s">
        <v>232</v>
      </c>
      <c r="AE235" s="109" t="s">
        <v>236</v>
      </c>
      <c r="AF235" s="208">
        <f t="shared" ref="AF235" si="315">IFERROR(IF(Y235="Probabilidad",(Q235-(+Q235*AB235)),IF(Y235="Impacto",Q235,"")),"")</f>
        <v>0.6</v>
      </c>
      <c r="AG235" s="167" t="str">
        <f t="shared" si="249"/>
        <v>Media</v>
      </c>
      <c r="AH235" s="166">
        <f t="shared" si="250"/>
        <v>0.6</v>
      </c>
      <c r="AI235" s="167" t="str">
        <f t="shared" si="251"/>
        <v>Moderado</v>
      </c>
      <c r="AJ235" s="166">
        <f t="shared" ref="AJ235" si="316">IFERROR(IF(Y235="Impacto",(U235-(+U235*AB235)),IF(Y235="Probabilidad",U235,"")),"")</f>
        <v>0.6</v>
      </c>
      <c r="AK235" s="168" t="str">
        <f t="shared" si="253"/>
        <v>Moderado</v>
      </c>
      <c r="AL235" s="212" t="s">
        <v>263</v>
      </c>
      <c r="AM235" s="213"/>
      <c r="AN235" s="169"/>
      <c r="AO235" s="110"/>
      <c r="AP235" s="110"/>
      <c r="AQ235" s="211"/>
      <c r="AR235" s="169"/>
    </row>
    <row r="236" spans="1:44" s="141" customFormat="1" ht="154.5" customHeight="1" x14ac:dyDescent="0.25">
      <c r="A236" s="299"/>
      <c r="B236" s="297"/>
      <c r="C236" s="275"/>
      <c r="D236" s="356"/>
      <c r="E236" s="283"/>
      <c r="F236" s="306"/>
      <c r="G236" s="306"/>
      <c r="H236" s="307"/>
      <c r="I236" s="268"/>
      <c r="J236" s="268"/>
      <c r="K236" s="268"/>
      <c r="L236" s="268"/>
      <c r="M236" s="283"/>
      <c r="N236" s="275"/>
      <c r="O236" s="271"/>
      <c r="P236" s="272"/>
      <c r="Q236" s="281"/>
      <c r="R236" s="282"/>
      <c r="S236" s="281">
        <f ca="1">IF(NOT(ISERROR(MATCH(R236,_xlfn.ANCHORARRAY(H247),0))),Q249&amp;"Por favor no seleccionar los criterios de impacto",R236)</f>
        <v>0</v>
      </c>
      <c r="T236" s="272"/>
      <c r="U236" s="281"/>
      <c r="V236" s="280"/>
      <c r="W236" s="169">
        <v>2</v>
      </c>
      <c r="X236" s="225" t="s">
        <v>737</v>
      </c>
      <c r="Y236" s="165" t="str">
        <f t="shared" si="246"/>
        <v>Probabilidad</v>
      </c>
      <c r="Z236" s="109" t="s">
        <v>216</v>
      </c>
      <c r="AA236" s="109" t="s">
        <v>224</v>
      </c>
      <c r="AB236" s="166" t="str">
        <f t="shared" si="247"/>
        <v>40%</v>
      </c>
      <c r="AC236" s="109" t="s">
        <v>227</v>
      </c>
      <c r="AD236" s="109" t="s">
        <v>232</v>
      </c>
      <c r="AE236" s="109" t="s">
        <v>236</v>
      </c>
      <c r="AF236" s="208">
        <f t="shared" ref="AF236:AF240" si="317">IFERROR(IF(AND(Y235="Probabilidad",Y236="Probabilidad"),(AH235-(+AH235*AB236)),IF(Y236="Probabilidad",(Q235-(+Q235*AB236)),IF(Y236="Impacto",AH235,""))),"")</f>
        <v>0.36</v>
      </c>
      <c r="AG236" s="167" t="str">
        <f t="shared" si="249"/>
        <v>Baja</v>
      </c>
      <c r="AH236" s="166">
        <f t="shared" si="250"/>
        <v>0.36</v>
      </c>
      <c r="AI236" s="167" t="str">
        <f t="shared" si="251"/>
        <v>Moderado</v>
      </c>
      <c r="AJ236" s="166">
        <f t="shared" ref="AJ236" si="318">IFERROR(IF(AND(Y235="Impacto",Y236="Impacto"),(AJ235-(+AJ235*AB236)),IF(Y236="Impacto",(U235-(+U235*AB236)),IF(Y236="Probabilidad",AJ235,""))),"")</f>
        <v>0.6</v>
      </c>
      <c r="AK236" s="168" t="str">
        <f t="shared" si="253"/>
        <v>Moderado</v>
      </c>
      <c r="AL236" s="212" t="s">
        <v>263</v>
      </c>
      <c r="AM236" s="213"/>
      <c r="AN236" s="169"/>
      <c r="AO236" s="110"/>
      <c r="AP236" s="110"/>
      <c r="AQ236" s="211"/>
      <c r="AR236" s="169"/>
    </row>
    <row r="237" spans="1:44" s="141" customFormat="1" ht="69" hidden="1" customHeight="1" x14ac:dyDescent="0.25">
      <c r="A237" s="299"/>
      <c r="B237" s="297"/>
      <c r="C237" s="275"/>
      <c r="D237" s="356"/>
      <c r="E237" s="283"/>
      <c r="F237" s="306"/>
      <c r="G237" s="306"/>
      <c r="H237" s="307"/>
      <c r="I237" s="268"/>
      <c r="J237" s="268"/>
      <c r="K237" s="268"/>
      <c r="L237" s="268"/>
      <c r="M237" s="283"/>
      <c r="N237" s="275"/>
      <c r="O237" s="271"/>
      <c r="P237" s="272"/>
      <c r="Q237" s="281"/>
      <c r="R237" s="282"/>
      <c r="S237" s="281">
        <f ca="1">IF(NOT(ISERROR(MATCH(R237,_xlfn.ANCHORARRAY(H248),0))),Q250&amp;"Por favor no seleccionar los criterios de impacto",R237)</f>
        <v>0</v>
      </c>
      <c r="T237" s="272"/>
      <c r="U237" s="281"/>
      <c r="V237" s="280"/>
      <c r="W237" s="169">
        <v>3</v>
      </c>
      <c r="X237" s="108"/>
      <c r="Y237" s="165" t="str">
        <f t="shared" si="246"/>
        <v/>
      </c>
      <c r="Z237" s="109"/>
      <c r="AA237" s="109"/>
      <c r="AB237" s="166" t="str">
        <f t="shared" si="247"/>
        <v/>
      </c>
      <c r="AC237" s="109"/>
      <c r="AD237" s="109"/>
      <c r="AE237" s="109"/>
      <c r="AF237" s="208" t="str">
        <f t="shared" si="317"/>
        <v/>
      </c>
      <c r="AG237" s="167" t="str">
        <f t="shared" si="249"/>
        <v/>
      </c>
      <c r="AH237" s="166" t="str">
        <f t="shared" si="250"/>
        <v/>
      </c>
      <c r="AI237" s="167" t="str">
        <f t="shared" si="251"/>
        <v/>
      </c>
      <c r="AJ237" s="166" t="str">
        <f t="shared" ref="AJ237:AJ240" si="319">IFERROR(IF(AND(Y236="Impacto",Y237="Impacto"),(AJ236-(+AJ236*AB237)),IF(AND(Y236="Probabilidad",Y237="Impacto"),(AJ235-(+AJ235*AB237)),IF(Y237="Probabilidad",AJ236,""))),"")</f>
        <v/>
      </c>
      <c r="AK237" s="168" t="str">
        <f t="shared" si="253"/>
        <v/>
      </c>
      <c r="AL237" s="212"/>
      <c r="AM237" s="213"/>
      <c r="AN237" s="169"/>
      <c r="AO237" s="110"/>
      <c r="AP237" s="110"/>
      <c r="AQ237" s="211"/>
      <c r="AR237" s="169"/>
    </row>
    <row r="238" spans="1:44" s="141" customFormat="1" ht="69" hidden="1" customHeight="1" x14ac:dyDescent="0.25">
      <c r="A238" s="299"/>
      <c r="B238" s="297"/>
      <c r="C238" s="275"/>
      <c r="D238" s="356"/>
      <c r="E238" s="283"/>
      <c r="F238" s="306"/>
      <c r="G238" s="306"/>
      <c r="H238" s="307"/>
      <c r="I238" s="268"/>
      <c r="J238" s="268"/>
      <c r="K238" s="268"/>
      <c r="L238" s="268"/>
      <c r="M238" s="283"/>
      <c r="N238" s="275"/>
      <c r="O238" s="271"/>
      <c r="P238" s="272"/>
      <c r="Q238" s="281"/>
      <c r="R238" s="282"/>
      <c r="S238" s="281">
        <f ca="1">IF(NOT(ISERROR(MATCH(R238,_xlfn.ANCHORARRAY(H249),0))),Q251&amp;"Por favor no seleccionar los criterios de impacto",R238)</f>
        <v>0</v>
      </c>
      <c r="T238" s="272"/>
      <c r="U238" s="281"/>
      <c r="V238" s="280"/>
      <c r="W238" s="169">
        <v>4</v>
      </c>
      <c r="X238" s="108"/>
      <c r="Y238" s="165" t="str">
        <f t="shared" si="246"/>
        <v/>
      </c>
      <c r="Z238" s="109"/>
      <c r="AA238" s="109"/>
      <c r="AB238" s="166" t="str">
        <f t="shared" si="247"/>
        <v/>
      </c>
      <c r="AC238" s="109"/>
      <c r="AD238" s="109"/>
      <c r="AE238" s="109"/>
      <c r="AF238" s="208" t="str">
        <f t="shared" si="317"/>
        <v/>
      </c>
      <c r="AG238" s="167" t="str">
        <f t="shared" si="249"/>
        <v/>
      </c>
      <c r="AH238" s="166" t="str">
        <f t="shared" si="250"/>
        <v/>
      </c>
      <c r="AI238" s="167" t="str">
        <f t="shared" si="251"/>
        <v/>
      </c>
      <c r="AJ238" s="166" t="str">
        <f t="shared" si="319"/>
        <v/>
      </c>
      <c r="AK238" s="168" t="str">
        <f t="shared" si="253"/>
        <v/>
      </c>
      <c r="AL238" s="212"/>
      <c r="AM238" s="213"/>
      <c r="AN238" s="169"/>
      <c r="AO238" s="110"/>
      <c r="AP238" s="110"/>
      <c r="AQ238" s="211"/>
      <c r="AR238" s="169"/>
    </row>
    <row r="239" spans="1:44" s="141" customFormat="1" ht="69" hidden="1" customHeight="1" x14ac:dyDescent="0.25">
      <c r="A239" s="299"/>
      <c r="B239" s="297"/>
      <c r="C239" s="275"/>
      <c r="D239" s="356"/>
      <c r="E239" s="283"/>
      <c r="F239" s="306"/>
      <c r="G239" s="306"/>
      <c r="H239" s="307"/>
      <c r="I239" s="268"/>
      <c r="J239" s="268"/>
      <c r="K239" s="268"/>
      <c r="L239" s="268"/>
      <c r="M239" s="283"/>
      <c r="N239" s="275"/>
      <c r="O239" s="271"/>
      <c r="P239" s="272"/>
      <c r="Q239" s="281"/>
      <c r="R239" s="282"/>
      <c r="S239" s="281">
        <f ca="1">IF(NOT(ISERROR(MATCH(R239,_xlfn.ANCHORARRAY(H250),0))),Q252&amp;"Por favor no seleccionar los criterios de impacto",R239)</f>
        <v>0</v>
      </c>
      <c r="T239" s="272"/>
      <c r="U239" s="281"/>
      <c r="V239" s="280"/>
      <c r="W239" s="169">
        <v>5</v>
      </c>
      <c r="X239" s="108"/>
      <c r="Y239" s="165" t="str">
        <f t="shared" si="246"/>
        <v/>
      </c>
      <c r="Z239" s="109"/>
      <c r="AA239" s="109"/>
      <c r="AB239" s="166" t="str">
        <f t="shared" si="247"/>
        <v/>
      </c>
      <c r="AC239" s="109"/>
      <c r="AD239" s="109"/>
      <c r="AE239" s="109"/>
      <c r="AF239" s="208" t="str">
        <f t="shared" si="317"/>
        <v/>
      </c>
      <c r="AG239" s="167" t="str">
        <f t="shared" si="249"/>
        <v/>
      </c>
      <c r="AH239" s="166" t="str">
        <f t="shared" si="250"/>
        <v/>
      </c>
      <c r="AI239" s="167" t="str">
        <f t="shared" si="251"/>
        <v/>
      </c>
      <c r="AJ239" s="166" t="str">
        <f t="shared" si="319"/>
        <v/>
      </c>
      <c r="AK239" s="168" t="str">
        <f t="shared" si="253"/>
        <v/>
      </c>
      <c r="AL239" s="212"/>
      <c r="AM239" s="213"/>
      <c r="AN239" s="169"/>
      <c r="AO239" s="110"/>
      <c r="AP239" s="110"/>
      <c r="AQ239" s="211"/>
      <c r="AR239" s="169"/>
    </row>
    <row r="240" spans="1:44" s="141" customFormat="1" ht="69" hidden="1" customHeight="1" x14ac:dyDescent="0.25">
      <c r="A240" s="299"/>
      <c r="B240" s="298"/>
      <c r="C240" s="276"/>
      <c r="D240" s="357"/>
      <c r="E240" s="283"/>
      <c r="F240" s="306"/>
      <c r="G240" s="306"/>
      <c r="H240" s="307"/>
      <c r="I240" s="269"/>
      <c r="J240" s="269"/>
      <c r="K240" s="269"/>
      <c r="L240" s="269"/>
      <c r="M240" s="283"/>
      <c r="N240" s="276"/>
      <c r="O240" s="271"/>
      <c r="P240" s="272"/>
      <c r="Q240" s="281"/>
      <c r="R240" s="282"/>
      <c r="S240" s="281">
        <f ca="1">IF(NOT(ISERROR(MATCH(R240,_xlfn.ANCHORARRAY(H251),0))),Q253&amp;"Por favor no seleccionar los criterios de impacto",R240)</f>
        <v>0</v>
      </c>
      <c r="T240" s="272"/>
      <c r="U240" s="281"/>
      <c r="V240" s="280"/>
      <c r="W240" s="169">
        <v>6</v>
      </c>
      <c r="X240" s="108"/>
      <c r="Y240" s="165" t="str">
        <f t="shared" si="246"/>
        <v/>
      </c>
      <c r="Z240" s="109"/>
      <c r="AA240" s="109"/>
      <c r="AB240" s="166" t="str">
        <f t="shared" si="247"/>
        <v/>
      </c>
      <c r="AC240" s="109"/>
      <c r="AD240" s="109"/>
      <c r="AE240" s="109"/>
      <c r="AF240" s="208" t="str">
        <f t="shared" si="317"/>
        <v/>
      </c>
      <c r="AG240" s="167" t="str">
        <f t="shared" si="249"/>
        <v/>
      </c>
      <c r="AH240" s="166" t="str">
        <f t="shared" si="250"/>
        <v/>
      </c>
      <c r="AI240" s="167" t="str">
        <f t="shared" si="251"/>
        <v/>
      </c>
      <c r="AJ240" s="166" t="str">
        <f t="shared" si="319"/>
        <v/>
      </c>
      <c r="AK240" s="168" t="str">
        <f t="shared" si="253"/>
        <v/>
      </c>
      <c r="AL240" s="212"/>
      <c r="AM240" s="213"/>
      <c r="AN240" s="169"/>
      <c r="AO240" s="110"/>
      <c r="AP240" s="110"/>
      <c r="AQ240" s="211"/>
      <c r="AR240" s="169"/>
    </row>
    <row r="241" spans="1:44" s="141" customFormat="1" ht="154.5" customHeight="1" x14ac:dyDescent="0.25">
      <c r="A241" s="299">
        <v>39</v>
      </c>
      <c r="B241" s="296" t="s">
        <v>738</v>
      </c>
      <c r="C241" s="274" t="s">
        <v>280</v>
      </c>
      <c r="D241" s="355" t="s">
        <v>732</v>
      </c>
      <c r="E241" s="283" t="s">
        <v>248</v>
      </c>
      <c r="F241" s="306" t="s">
        <v>688</v>
      </c>
      <c r="G241" s="306" t="s">
        <v>739</v>
      </c>
      <c r="H241" s="307" t="s">
        <v>740</v>
      </c>
      <c r="I241" s="267" t="s">
        <v>1081</v>
      </c>
      <c r="J241" s="267"/>
      <c r="K241" s="267"/>
      <c r="L241" s="267"/>
      <c r="M241" s="360" t="s">
        <v>252</v>
      </c>
      <c r="N241" s="274"/>
      <c r="O241" s="271">
        <v>5001</v>
      </c>
      <c r="P241" s="272" t="str">
        <f t="shared" ref="P241:P283" si="320">IF(O241&lt;=0,"",IF(O241&lt;=2,"Muy Baja",IF(O241&lt;=24,"Baja",IF(O241&lt;=500,"Media",IF(O241&lt;=5000,"Alta","Muy Alta")))))</f>
        <v>Muy Alta</v>
      </c>
      <c r="Q241" s="281">
        <f t="shared" ref="Q241:Q283" si="321">IF(P241="","",IF(P241="Muy Baja",0.2,IF(P241="Baja",0.4,IF(P241="Media",0.6,IF(P241="Alta",0.8,IF(P241="Muy Alta",1,))))))</f>
        <v>1</v>
      </c>
      <c r="R241" s="282" t="s">
        <v>198</v>
      </c>
      <c r="S241" s="281" t="str">
        <f>IF(NOT(ISERROR(MATCH(R241,'Tabla Impacto'!$B$221:$B$223,0))),'Tabla Impacto'!$F$223&amp;"Por favor no seleccionar los criterios de impacto(Afectación Económica o presupuestal y Pérdida Reputacional)",R241)</f>
        <v>El riesgo afecta la imagen de la entidad con algunos usuarios de relevancia frente al logro de los objetivos</v>
      </c>
      <c r="T241" s="272" t="str">
        <f>+IF(OR(S241='[1]Tabla Impacto'!$C$11,S241='[1]Tabla Impacto'!$D$11),"Leve",IF(OR(S241='[1]Tabla Impacto'!$C$12,S241='[1]Tabla Impacto'!$D$12),"Menor",IF(OR(S241='[1]Tabla Impacto'!$C$13,S241='[1]Tabla Impacto'!$D$13),"Moderado",IF(OR(S241='[1]Tabla Impacto'!$C$14,S241='[1]Tabla Impacto'!$D$14),"Mayor",IF(OR(S241='[1]Tabla Impacto'!$C$15,S241='[1]Tabla Impacto'!$D$15),"Catastrófico","")))))</f>
        <v>Moderado</v>
      </c>
      <c r="U241" s="281">
        <f t="shared" ref="U241" si="322">IF(T241="","",IF(T241="Leve",0.2,IF(T241="Menor",0.4,IF(T241="Moderado",0.6,IF(T241="Mayor",0.8,IF(T241="Catastrófico",1,))))))</f>
        <v>0.6</v>
      </c>
      <c r="V241" s="280" t="str">
        <f t="shared" ref="V241" si="323">IF(OR(AND(P241="Muy Baja",T241="Leve"),AND(P241="Muy Baja",T241="Menor"),AND(P241="Baja",T241="Leve")),"Bajo",IF(OR(AND(P241="Muy baja",T241="Moderado"),AND(P241="Baja",T241="Menor"),AND(P241="Baja",T241="Moderado"),AND(P241="Media",T241="Leve"),AND(P241="Media",T241="Menor"),AND(P241="Media",T241="Moderado"),AND(P241="Alta",T241="Leve"),AND(P241="Alta",T241="Menor")),"Moderado",IF(OR(AND(P241="Muy Baja",T241="Mayor"),AND(P241="Baja",T241="Mayor"),AND(P241="Media",T241="Mayor"),AND(P241="Alta",T241="Moderado"),AND(P241="Alta",T241="Mayor"),AND(P241="Muy Alta",T241="Leve"),AND(P241="Muy Alta",T241="Menor"),AND(P241="Muy Alta",T241="Moderado"),AND(P241="Muy Alta",T241="Mayor")),"Alto",IF(OR(AND(P241="Muy Baja",T241="Catastrófico"),AND(P241="Baja",T241="Catastrófico"),AND(P241="Media",T241="Catastrófico"),AND(P241="Alta",T241="Catastrófico"),AND(P241="Muy Alta",T241="Catastrófico")),"Extremo",""))))</f>
        <v>Alto</v>
      </c>
      <c r="W241" s="169">
        <v>1</v>
      </c>
      <c r="X241" s="225" t="s">
        <v>741</v>
      </c>
      <c r="Y241" s="165" t="str">
        <f t="shared" ref="Y241:Y288" si="324">IF(OR(Z241="Preventivo",Z241="Detectivo"),"Probabilidad",IF(Z241="Correctivo","Impacto",""))</f>
        <v>Probabilidad</v>
      </c>
      <c r="Z241" s="109" t="s">
        <v>216</v>
      </c>
      <c r="AA241" s="109" t="s">
        <v>224</v>
      </c>
      <c r="AB241" s="166" t="str">
        <f t="shared" ref="AB241:AB288" si="325">IF(AND(Z241="Preventivo",AA241="Automático"),"50%",IF(AND(Z241="Preventivo",AA241="Manual"),"40%",IF(AND(Z241="Detectivo",AA241="Automático"),"40%",IF(AND(Z241="Detectivo",AA241="Manual"),"30%",IF(AND(Z241="Correctivo",AA241="Automático"),"35%",IF(AND(Z241="Correctivo",AA241="Manual"),"25%",""))))))</f>
        <v>40%</v>
      </c>
      <c r="AC241" s="109" t="s">
        <v>227</v>
      </c>
      <c r="AD241" s="109" t="s">
        <v>232</v>
      </c>
      <c r="AE241" s="109" t="s">
        <v>236</v>
      </c>
      <c r="AF241" s="208">
        <f t="shared" ref="AF241" si="326">IFERROR(IF(Y241="Probabilidad",(Q241-(+Q241*AB241)),IF(Y241="Impacto",Q241,"")),"")</f>
        <v>0.6</v>
      </c>
      <c r="AG241" s="167" t="str">
        <f t="shared" ref="AG241:AG288" si="327">IFERROR(IF(AF241="","",IF(AF241&lt;=0.2,"Muy Baja",IF(AF241&lt;=0.4,"Baja",IF(AF241&lt;=0.6,"Media",IF(AF241&lt;=0.8,"Alta","Muy Alta"))))),"")</f>
        <v>Media</v>
      </c>
      <c r="AH241" s="166">
        <f t="shared" ref="AH241:AH288" si="328">+AF241</f>
        <v>0.6</v>
      </c>
      <c r="AI241" s="167" t="str">
        <f t="shared" ref="AI241:AI288" si="329">IFERROR(IF(AJ241="","",IF(AJ241&lt;=0.2,"Leve",IF(AJ241&lt;=0.4,"Menor",IF(AJ241&lt;=0.6,"Moderado",IF(AJ241&lt;=0.8,"Mayor","Catastrófico"))))),"")</f>
        <v>Moderado</v>
      </c>
      <c r="AJ241" s="166">
        <f t="shared" ref="AJ241" si="330">IFERROR(IF(Y241="Impacto",(U241-(+U241*AB241)),IF(Y241="Probabilidad",U241,"")),"")</f>
        <v>0.6</v>
      </c>
      <c r="AK241" s="168" t="str">
        <f t="shared" ref="AK241:AK288" si="331">IFERROR(IF(OR(AND(AG241="Muy Baja",AI241="Leve"),AND(AG241="Muy Baja",AI241="Menor"),AND(AG241="Baja",AI241="Leve")),"Bajo",IF(OR(AND(AG241="Muy baja",AI241="Moderado"),AND(AG241="Baja",AI241="Menor"),AND(AG241="Baja",AI241="Moderado"),AND(AG241="Media",AI241="Leve"),AND(AG241="Media",AI241="Menor"),AND(AG241="Media",AI241="Moderado"),AND(AG241="Alta",AI241="Leve"),AND(AG241="Alta",AI241="Menor")),"Moderado",IF(OR(AND(AG241="Muy Baja",AI241="Mayor"),AND(AG241="Baja",AI241="Mayor"),AND(AG241="Media",AI241="Mayor"),AND(AG241="Alta",AI241="Moderado"),AND(AG241="Alta",AI241="Mayor"),AND(AG241="Muy Alta",AI241="Leve"),AND(AG241="Muy Alta",AI241="Menor"),AND(AG241="Muy Alta",AI241="Moderado"),AND(AG241="Muy Alta",AI241="Mayor")),"Alto",IF(OR(AND(AG241="Muy Baja",AI241="Catastrófico"),AND(AG241="Baja",AI241="Catastrófico"),AND(AG241="Media",AI241="Catastrófico"),AND(AG241="Alta",AI241="Catastrófico"),AND(AG241="Muy Alta",AI241="Catastrófico")),"Extremo","")))),"")</f>
        <v>Moderado</v>
      </c>
      <c r="AL241" s="212" t="s">
        <v>263</v>
      </c>
      <c r="AM241" s="213"/>
      <c r="AN241" s="169"/>
      <c r="AO241" s="110"/>
      <c r="AP241" s="110"/>
      <c r="AQ241" s="211"/>
      <c r="AR241" s="169"/>
    </row>
    <row r="242" spans="1:44" s="141" customFormat="1" ht="69" hidden="1" customHeight="1" x14ac:dyDescent="0.25">
      <c r="A242" s="299"/>
      <c r="B242" s="297"/>
      <c r="C242" s="275"/>
      <c r="D242" s="356"/>
      <c r="E242" s="283"/>
      <c r="F242" s="306"/>
      <c r="G242" s="306"/>
      <c r="H242" s="307"/>
      <c r="I242" s="268"/>
      <c r="J242" s="268"/>
      <c r="K242" s="268"/>
      <c r="L242" s="268"/>
      <c r="M242" s="360"/>
      <c r="N242" s="275"/>
      <c r="O242" s="271"/>
      <c r="P242" s="272"/>
      <c r="Q242" s="281"/>
      <c r="R242" s="282"/>
      <c r="S242" s="281">
        <f ca="1">IF(NOT(ISERROR(MATCH(R242,_xlfn.ANCHORARRAY(H253),0))),Q255&amp;"Por favor no seleccionar los criterios de impacto",R242)</f>
        <v>0</v>
      </c>
      <c r="T242" s="272"/>
      <c r="U242" s="281"/>
      <c r="V242" s="280"/>
      <c r="W242" s="169">
        <v>2</v>
      </c>
      <c r="X242" s="108"/>
      <c r="Y242" s="165" t="str">
        <f t="shared" si="324"/>
        <v/>
      </c>
      <c r="Z242" s="109"/>
      <c r="AA242" s="109"/>
      <c r="AB242" s="166" t="str">
        <f t="shared" si="325"/>
        <v/>
      </c>
      <c r="AC242" s="109"/>
      <c r="AD242" s="109"/>
      <c r="AE242" s="109"/>
      <c r="AF242" s="208" t="str">
        <f t="shared" ref="AF242:AF246" si="332">IFERROR(IF(AND(Y241="Probabilidad",Y242="Probabilidad"),(AH241-(+AH241*AB242)),IF(Y242="Probabilidad",(Q241-(+Q241*AB242)),IF(Y242="Impacto",AH241,""))),"")</f>
        <v/>
      </c>
      <c r="AG242" s="167" t="str">
        <f t="shared" si="327"/>
        <v/>
      </c>
      <c r="AH242" s="166" t="str">
        <f t="shared" si="328"/>
        <v/>
      </c>
      <c r="AI242" s="167" t="str">
        <f t="shared" si="329"/>
        <v/>
      </c>
      <c r="AJ242" s="166" t="str">
        <f t="shared" ref="AJ242" si="333">IFERROR(IF(AND(Y241="Impacto",Y242="Impacto"),(AJ241-(+AJ241*AB242)),IF(Y242="Impacto",(U241-(+U241*AB242)),IF(Y242="Probabilidad",AJ241,""))),"")</f>
        <v/>
      </c>
      <c r="AK242" s="168" t="str">
        <f t="shared" si="331"/>
        <v/>
      </c>
      <c r="AL242" s="212"/>
      <c r="AM242" s="213"/>
      <c r="AN242" s="169"/>
      <c r="AO242" s="110"/>
      <c r="AP242" s="110"/>
      <c r="AQ242" s="211"/>
      <c r="AR242" s="169"/>
    </row>
    <row r="243" spans="1:44" s="141" customFormat="1" ht="69" hidden="1" customHeight="1" x14ac:dyDescent="0.25">
      <c r="A243" s="299"/>
      <c r="B243" s="297"/>
      <c r="C243" s="275"/>
      <c r="D243" s="356"/>
      <c r="E243" s="283"/>
      <c r="F243" s="306"/>
      <c r="G243" s="306"/>
      <c r="H243" s="307"/>
      <c r="I243" s="268"/>
      <c r="J243" s="268"/>
      <c r="K243" s="268"/>
      <c r="L243" s="268"/>
      <c r="M243" s="360"/>
      <c r="N243" s="275"/>
      <c r="O243" s="271"/>
      <c r="P243" s="272"/>
      <c r="Q243" s="281"/>
      <c r="R243" s="282"/>
      <c r="S243" s="281">
        <f ca="1">IF(NOT(ISERROR(MATCH(R243,_xlfn.ANCHORARRAY(H254),0))),Q256&amp;"Por favor no seleccionar los criterios de impacto",R243)</f>
        <v>0</v>
      </c>
      <c r="T243" s="272"/>
      <c r="U243" s="281"/>
      <c r="V243" s="280"/>
      <c r="W243" s="169">
        <v>3</v>
      </c>
      <c r="X243" s="108"/>
      <c r="Y243" s="165" t="str">
        <f t="shared" si="324"/>
        <v/>
      </c>
      <c r="Z243" s="109"/>
      <c r="AA243" s="109"/>
      <c r="AB243" s="166" t="str">
        <f t="shared" si="325"/>
        <v/>
      </c>
      <c r="AC243" s="109"/>
      <c r="AD243" s="109"/>
      <c r="AE243" s="109"/>
      <c r="AF243" s="208" t="str">
        <f t="shared" si="332"/>
        <v/>
      </c>
      <c r="AG243" s="167" t="str">
        <f t="shared" si="327"/>
        <v/>
      </c>
      <c r="AH243" s="166" t="str">
        <f t="shared" si="328"/>
        <v/>
      </c>
      <c r="AI243" s="167" t="str">
        <f t="shared" si="329"/>
        <v/>
      </c>
      <c r="AJ243" s="166" t="str">
        <f t="shared" ref="AJ243:AJ246" si="334">IFERROR(IF(AND(Y242="Impacto",Y243="Impacto"),(AJ242-(+AJ242*AB243)),IF(AND(Y242="Probabilidad",Y243="Impacto"),(AJ241-(+AJ241*AB243)),IF(Y243="Probabilidad",AJ242,""))),"")</f>
        <v/>
      </c>
      <c r="AK243" s="168" t="str">
        <f t="shared" si="331"/>
        <v/>
      </c>
      <c r="AL243" s="212"/>
      <c r="AM243" s="213"/>
      <c r="AN243" s="169"/>
      <c r="AO243" s="110"/>
      <c r="AP243" s="110"/>
      <c r="AQ243" s="211"/>
      <c r="AR243" s="169"/>
    </row>
    <row r="244" spans="1:44" s="141" customFormat="1" ht="69" hidden="1" customHeight="1" x14ac:dyDescent="0.25">
      <c r="A244" s="299"/>
      <c r="B244" s="297"/>
      <c r="C244" s="275"/>
      <c r="D244" s="356"/>
      <c r="E244" s="283"/>
      <c r="F244" s="306"/>
      <c r="G244" s="306"/>
      <c r="H244" s="307"/>
      <c r="I244" s="268"/>
      <c r="J244" s="268"/>
      <c r="K244" s="268"/>
      <c r="L244" s="268"/>
      <c r="M244" s="360"/>
      <c r="N244" s="275"/>
      <c r="O244" s="271"/>
      <c r="P244" s="272"/>
      <c r="Q244" s="281"/>
      <c r="R244" s="282"/>
      <c r="S244" s="281">
        <f ca="1">IF(NOT(ISERROR(MATCH(R244,_xlfn.ANCHORARRAY(H255),0))),Q257&amp;"Por favor no seleccionar los criterios de impacto",R244)</f>
        <v>0</v>
      </c>
      <c r="T244" s="272"/>
      <c r="U244" s="281"/>
      <c r="V244" s="280"/>
      <c r="W244" s="169">
        <v>4</v>
      </c>
      <c r="X244" s="108"/>
      <c r="Y244" s="165" t="str">
        <f t="shared" si="324"/>
        <v/>
      </c>
      <c r="Z244" s="109"/>
      <c r="AA244" s="109"/>
      <c r="AB244" s="166" t="str">
        <f t="shared" si="325"/>
        <v/>
      </c>
      <c r="AC244" s="109"/>
      <c r="AD244" s="109"/>
      <c r="AE244" s="109"/>
      <c r="AF244" s="208" t="str">
        <f t="shared" si="332"/>
        <v/>
      </c>
      <c r="AG244" s="167" t="str">
        <f t="shared" si="327"/>
        <v/>
      </c>
      <c r="AH244" s="166" t="str">
        <f t="shared" si="328"/>
        <v/>
      </c>
      <c r="AI244" s="167" t="str">
        <f t="shared" si="329"/>
        <v/>
      </c>
      <c r="AJ244" s="166" t="str">
        <f t="shared" si="334"/>
        <v/>
      </c>
      <c r="AK244" s="168" t="str">
        <f t="shared" si="331"/>
        <v/>
      </c>
      <c r="AL244" s="212"/>
      <c r="AM244" s="213"/>
      <c r="AN244" s="169"/>
      <c r="AO244" s="110"/>
      <c r="AP244" s="110"/>
      <c r="AQ244" s="211"/>
      <c r="AR244" s="169"/>
    </row>
    <row r="245" spans="1:44" s="141" customFormat="1" ht="69" hidden="1" customHeight="1" x14ac:dyDescent="0.25">
      <c r="A245" s="299"/>
      <c r="B245" s="297"/>
      <c r="C245" s="275"/>
      <c r="D245" s="356"/>
      <c r="E245" s="283"/>
      <c r="F245" s="306"/>
      <c r="G245" s="306"/>
      <c r="H245" s="307"/>
      <c r="I245" s="268"/>
      <c r="J245" s="268"/>
      <c r="K245" s="268"/>
      <c r="L245" s="268"/>
      <c r="M245" s="360"/>
      <c r="N245" s="275"/>
      <c r="O245" s="271"/>
      <c r="P245" s="272"/>
      <c r="Q245" s="281"/>
      <c r="R245" s="282"/>
      <c r="S245" s="281">
        <f ca="1">IF(NOT(ISERROR(MATCH(R245,_xlfn.ANCHORARRAY(H256),0))),Q258&amp;"Por favor no seleccionar los criterios de impacto",R245)</f>
        <v>0</v>
      </c>
      <c r="T245" s="272"/>
      <c r="U245" s="281"/>
      <c r="V245" s="280"/>
      <c r="W245" s="169">
        <v>5</v>
      </c>
      <c r="X245" s="108"/>
      <c r="Y245" s="165" t="str">
        <f t="shared" si="324"/>
        <v/>
      </c>
      <c r="Z245" s="109"/>
      <c r="AA245" s="109"/>
      <c r="AB245" s="166" t="str">
        <f t="shared" si="325"/>
        <v/>
      </c>
      <c r="AC245" s="109"/>
      <c r="AD245" s="109"/>
      <c r="AE245" s="109"/>
      <c r="AF245" s="208" t="str">
        <f t="shared" si="332"/>
        <v/>
      </c>
      <c r="AG245" s="167" t="str">
        <f t="shared" si="327"/>
        <v/>
      </c>
      <c r="AH245" s="166" t="str">
        <f t="shared" si="328"/>
        <v/>
      </c>
      <c r="AI245" s="167" t="str">
        <f t="shared" si="329"/>
        <v/>
      </c>
      <c r="AJ245" s="166" t="str">
        <f t="shared" si="334"/>
        <v/>
      </c>
      <c r="AK245" s="168" t="str">
        <f t="shared" si="331"/>
        <v/>
      </c>
      <c r="AL245" s="212"/>
      <c r="AM245" s="213"/>
      <c r="AN245" s="169"/>
      <c r="AO245" s="110"/>
      <c r="AP245" s="110"/>
      <c r="AQ245" s="211"/>
      <c r="AR245" s="169"/>
    </row>
    <row r="246" spans="1:44" s="141" customFormat="1" ht="69" hidden="1" customHeight="1" x14ac:dyDescent="0.25">
      <c r="A246" s="299"/>
      <c r="B246" s="298"/>
      <c r="C246" s="276"/>
      <c r="D246" s="357"/>
      <c r="E246" s="283"/>
      <c r="F246" s="306"/>
      <c r="G246" s="306"/>
      <c r="H246" s="307"/>
      <c r="I246" s="269"/>
      <c r="J246" s="269"/>
      <c r="K246" s="269"/>
      <c r="L246" s="269"/>
      <c r="M246" s="360"/>
      <c r="N246" s="276"/>
      <c r="O246" s="271"/>
      <c r="P246" s="272"/>
      <c r="Q246" s="281"/>
      <c r="R246" s="282"/>
      <c r="S246" s="281">
        <f ca="1">IF(NOT(ISERROR(MATCH(R246,_xlfn.ANCHORARRAY(H257),0))),Q259&amp;"Por favor no seleccionar los criterios de impacto",R246)</f>
        <v>0</v>
      </c>
      <c r="T246" s="272"/>
      <c r="U246" s="281"/>
      <c r="V246" s="280"/>
      <c r="W246" s="169">
        <v>6</v>
      </c>
      <c r="X246" s="108"/>
      <c r="Y246" s="165" t="str">
        <f t="shared" si="324"/>
        <v/>
      </c>
      <c r="Z246" s="109"/>
      <c r="AA246" s="109"/>
      <c r="AB246" s="166" t="str">
        <f t="shared" si="325"/>
        <v/>
      </c>
      <c r="AC246" s="109"/>
      <c r="AD246" s="109"/>
      <c r="AE246" s="109"/>
      <c r="AF246" s="208" t="str">
        <f t="shared" si="332"/>
        <v/>
      </c>
      <c r="AG246" s="167" t="str">
        <f t="shared" si="327"/>
        <v/>
      </c>
      <c r="AH246" s="166" t="str">
        <f t="shared" si="328"/>
        <v/>
      </c>
      <c r="AI246" s="167" t="str">
        <f t="shared" si="329"/>
        <v/>
      </c>
      <c r="AJ246" s="166" t="str">
        <f t="shared" si="334"/>
        <v/>
      </c>
      <c r="AK246" s="168" t="str">
        <f t="shared" si="331"/>
        <v/>
      </c>
      <c r="AL246" s="212"/>
      <c r="AM246" s="213"/>
      <c r="AN246" s="169"/>
      <c r="AO246" s="110"/>
      <c r="AP246" s="110"/>
      <c r="AQ246" s="211"/>
      <c r="AR246" s="169"/>
    </row>
    <row r="247" spans="1:44" s="141" customFormat="1" ht="170.25" customHeight="1" x14ac:dyDescent="0.25">
      <c r="A247" s="299">
        <v>40</v>
      </c>
      <c r="B247" s="296" t="s">
        <v>742</v>
      </c>
      <c r="C247" s="274" t="s">
        <v>281</v>
      </c>
      <c r="D247" s="274" t="s">
        <v>743</v>
      </c>
      <c r="E247" s="283" t="s">
        <v>248</v>
      </c>
      <c r="F247" s="306" t="s">
        <v>744</v>
      </c>
      <c r="G247" s="306" t="s">
        <v>745</v>
      </c>
      <c r="H247" s="307" t="s">
        <v>746</v>
      </c>
      <c r="I247" s="267"/>
      <c r="J247" s="267"/>
      <c r="K247" s="267"/>
      <c r="L247" s="267"/>
      <c r="M247" s="283" t="s">
        <v>247</v>
      </c>
      <c r="N247" s="274"/>
      <c r="O247" s="271">
        <v>11</v>
      </c>
      <c r="P247" s="272" t="str">
        <f t="shared" si="320"/>
        <v>Baja</v>
      </c>
      <c r="Q247" s="281">
        <f t="shared" si="321"/>
        <v>0.4</v>
      </c>
      <c r="R247" s="282" t="s">
        <v>198</v>
      </c>
      <c r="S247" s="281" t="str">
        <f>IF(NOT(ISERROR(MATCH(R247,'Tabla Impacto'!$B$221:$B$223,0))),'Tabla Impacto'!$F$223&amp;"Por favor no seleccionar los criterios de impacto(Afectación Económica o presupuestal y Pérdida Reputacional)",R247)</f>
        <v>El riesgo afecta la imagen de la entidad con algunos usuarios de relevancia frente al logro de los objetivos</v>
      </c>
      <c r="T247" s="272" t="str">
        <f>+IF(OR(S247='[1]Tabla Impacto'!$C$11,S247='[1]Tabla Impacto'!$D$11),"Leve",IF(OR(S247='[1]Tabla Impacto'!$C$12,S247='[1]Tabla Impacto'!$D$12),"Menor",IF(OR(S247='[1]Tabla Impacto'!$C$13,S247='[1]Tabla Impacto'!$D$13),"Moderado",IF(OR(S247='[1]Tabla Impacto'!$C$14,S247='[1]Tabla Impacto'!$D$14),"Mayor",IF(OR(S247='[1]Tabla Impacto'!$C$15,S247='[1]Tabla Impacto'!$D$15),"Catastrófico","")))))</f>
        <v>Moderado</v>
      </c>
      <c r="U247" s="281">
        <f t="shared" ref="U247" si="335">IF(T247="","",IF(T247="Leve",0.2,IF(T247="Menor",0.4,IF(T247="Moderado",0.6,IF(T247="Mayor",0.8,IF(T247="Catastrófico",1,))))))</f>
        <v>0.6</v>
      </c>
      <c r="V247" s="280" t="str">
        <f t="shared" ref="V247" si="336">IF(OR(AND(P247="Muy Baja",T247="Leve"),AND(P247="Muy Baja",T247="Menor"),AND(P247="Baja",T247="Leve")),"Bajo",IF(OR(AND(P247="Muy baja",T247="Moderado"),AND(P247="Baja",T247="Menor"),AND(P247="Baja",T247="Moderado"),AND(P247="Media",T247="Leve"),AND(P247="Media",T247="Menor"),AND(P247="Media",T247="Moderado"),AND(P247="Alta",T247="Leve"),AND(P247="Alta",T247="Menor")),"Moderado",IF(OR(AND(P247="Muy Baja",T247="Mayor"),AND(P247="Baja",T247="Mayor"),AND(P247="Media",T247="Mayor"),AND(P247="Alta",T247="Moderado"),AND(P247="Alta",T247="Mayor"),AND(P247="Muy Alta",T247="Leve"),AND(P247="Muy Alta",T247="Menor"),AND(P247="Muy Alta",T247="Moderado"),AND(P247="Muy Alta",T247="Mayor")),"Alto",IF(OR(AND(P247="Muy Baja",T247="Catastrófico"),AND(P247="Baja",T247="Catastrófico"),AND(P247="Media",T247="Catastrófico"),AND(P247="Alta",T247="Catastrófico"),AND(P247="Muy Alta",T247="Catastrófico")),"Extremo",""))))</f>
        <v>Moderado</v>
      </c>
      <c r="W247" s="169">
        <v>1</v>
      </c>
      <c r="X247" s="225" t="s">
        <v>747</v>
      </c>
      <c r="Y247" s="165" t="str">
        <f t="shared" si="324"/>
        <v>Probabilidad</v>
      </c>
      <c r="Z247" s="109" t="s">
        <v>216</v>
      </c>
      <c r="AA247" s="109" t="s">
        <v>224</v>
      </c>
      <c r="AB247" s="166" t="str">
        <f t="shared" si="325"/>
        <v>40%</v>
      </c>
      <c r="AC247" s="109" t="s">
        <v>227</v>
      </c>
      <c r="AD247" s="109" t="s">
        <v>232</v>
      </c>
      <c r="AE247" s="109" t="s">
        <v>236</v>
      </c>
      <c r="AF247" s="208">
        <f t="shared" ref="AF247" si="337">IFERROR(IF(Y247="Probabilidad",(Q247-(+Q247*AB247)),IF(Y247="Impacto",Q247,"")),"")</f>
        <v>0.24</v>
      </c>
      <c r="AG247" s="167" t="str">
        <f t="shared" si="327"/>
        <v>Baja</v>
      </c>
      <c r="AH247" s="166">
        <f t="shared" si="328"/>
        <v>0.24</v>
      </c>
      <c r="AI247" s="167" t="str">
        <f t="shared" si="329"/>
        <v>Moderado</v>
      </c>
      <c r="AJ247" s="166">
        <f t="shared" ref="AJ247" si="338">IFERROR(IF(Y247="Impacto",(U247-(+U247*AB247)),IF(Y247="Probabilidad",U247,"")),"")</f>
        <v>0.6</v>
      </c>
      <c r="AK247" s="168" t="str">
        <f t="shared" si="331"/>
        <v>Moderado</v>
      </c>
      <c r="AL247" s="212" t="s">
        <v>263</v>
      </c>
      <c r="AM247" s="213"/>
      <c r="AN247" s="169"/>
      <c r="AO247" s="110"/>
      <c r="AP247" s="110"/>
      <c r="AQ247" s="211"/>
      <c r="AR247" s="169"/>
    </row>
    <row r="248" spans="1:44" s="141" customFormat="1" ht="69" hidden="1" customHeight="1" x14ac:dyDescent="0.25">
      <c r="A248" s="299"/>
      <c r="B248" s="297"/>
      <c r="C248" s="275"/>
      <c r="D248" s="275"/>
      <c r="E248" s="283"/>
      <c r="F248" s="306"/>
      <c r="G248" s="306"/>
      <c r="H248" s="307"/>
      <c r="I248" s="268"/>
      <c r="J248" s="268"/>
      <c r="K248" s="268"/>
      <c r="L248" s="268"/>
      <c r="M248" s="283"/>
      <c r="N248" s="275"/>
      <c r="O248" s="271"/>
      <c r="P248" s="272"/>
      <c r="Q248" s="281"/>
      <c r="R248" s="282"/>
      <c r="S248" s="281">
        <f ca="1">IF(NOT(ISERROR(MATCH(R248,_xlfn.ANCHORARRAY(H259),0))),Q261&amp;"Por favor no seleccionar los criterios de impacto",R248)</f>
        <v>0</v>
      </c>
      <c r="T248" s="272"/>
      <c r="U248" s="281"/>
      <c r="V248" s="280"/>
      <c r="W248" s="169">
        <v>2</v>
      </c>
      <c r="X248" s="108"/>
      <c r="Y248" s="165" t="str">
        <f t="shared" si="324"/>
        <v/>
      </c>
      <c r="Z248" s="109"/>
      <c r="AA248" s="109"/>
      <c r="AB248" s="166" t="str">
        <f t="shared" si="325"/>
        <v/>
      </c>
      <c r="AC248" s="109"/>
      <c r="AD248" s="109"/>
      <c r="AE248" s="109"/>
      <c r="AF248" s="208" t="str">
        <f t="shared" ref="AF248:AF252" si="339">IFERROR(IF(AND(Y247="Probabilidad",Y248="Probabilidad"),(AH247-(+AH247*AB248)),IF(Y248="Probabilidad",(Q247-(+Q247*AB248)),IF(Y248="Impacto",AH247,""))),"")</f>
        <v/>
      </c>
      <c r="AG248" s="167" t="str">
        <f t="shared" si="327"/>
        <v/>
      </c>
      <c r="AH248" s="166" t="str">
        <f t="shared" si="328"/>
        <v/>
      </c>
      <c r="AI248" s="167" t="str">
        <f t="shared" si="329"/>
        <v/>
      </c>
      <c r="AJ248" s="166" t="str">
        <f t="shared" ref="AJ248" si="340">IFERROR(IF(AND(Y247="Impacto",Y248="Impacto"),(AJ247-(+AJ247*AB248)),IF(Y248="Impacto",(U247-(+U247*AB248)),IF(Y248="Probabilidad",AJ247,""))),"")</f>
        <v/>
      </c>
      <c r="AK248" s="168" t="str">
        <f t="shared" si="331"/>
        <v/>
      </c>
      <c r="AL248" s="212"/>
      <c r="AM248" s="213"/>
      <c r="AN248" s="169"/>
      <c r="AO248" s="110"/>
      <c r="AP248" s="110"/>
      <c r="AQ248" s="211"/>
      <c r="AR248" s="169"/>
    </row>
    <row r="249" spans="1:44" s="141" customFormat="1" ht="69" hidden="1" customHeight="1" x14ac:dyDescent="0.25">
      <c r="A249" s="299"/>
      <c r="B249" s="297"/>
      <c r="C249" s="275"/>
      <c r="D249" s="275"/>
      <c r="E249" s="283"/>
      <c r="F249" s="306"/>
      <c r="G249" s="306"/>
      <c r="H249" s="307"/>
      <c r="I249" s="268"/>
      <c r="J249" s="268"/>
      <c r="K249" s="268"/>
      <c r="L249" s="268"/>
      <c r="M249" s="283"/>
      <c r="N249" s="275"/>
      <c r="O249" s="271"/>
      <c r="P249" s="272"/>
      <c r="Q249" s="281"/>
      <c r="R249" s="282"/>
      <c r="S249" s="281">
        <f ca="1">IF(NOT(ISERROR(MATCH(R249,_xlfn.ANCHORARRAY(H260),0))),Q262&amp;"Por favor no seleccionar los criterios de impacto",R249)</f>
        <v>0</v>
      </c>
      <c r="T249" s="272"/>
      <c r="U249" s="281"/>
      <c r="V249" s="280"/>
      <c r="W249" s="169">
        <v>3</v>
      </c>
      <c r="X249" s="108"/>
      <c r="Y249" s="165" t="str">
        <f t="shared" si="324"/>
        <v/>
      </c>
      <c r="Z249" s="109"/>
      <c r="AA249" s="109"/>
      <c r="AB249" s="166" t="str">
        <f t="shared" si="325"/>
        <v/>
      </c>
      <c r="AC249" s="109"/>
      <c r="AD249" s="109"/>
      <c r="AE249" s="109"/>
      <c r="AF249" s="208" t="str">
        <f t="shared" si="339"/>
        <v/>
      </c>
      <c r="AG249" s="167" t="str">
        <f t="shared" si="327"/>
        <v/>
      </c>
      <c r="AH249" s="166" t="str">
        <f t="shared" si="328"/>
        <v/>
      </c>
      <c r="AI249" s="167" t="str">
        <f t="shared" si="329"/>
        <v/>
      </c>
      <c r="AJ249" s="166" t="str">
        <f t="shared" ref="AJ249:AJ252" si="341">IFERROR(IF(AND(Y248="Impacto",Y249="Impacto"),(AJ248-(+AJ248*AB249)),IF(AND(Y248="Probabilidad",Y249="Impacto"),(AJ247-(+AJ247*AB249)),IF(Y249="Probabilidad",AJ248,""))),"")</f>
        <v/>
      </c>
      <c r="AK249" s="168" t="str">
        <f t="shared" si="331"/>
        <v/>
      </c>
      <c r="AL249" s="212"/>
      <c r="AM249" s="213"/>
      <c r="AN249" s="169"/>
      <c r="AO249" s="110"/>
      <c r="AP249" s="110"/>
      <c r="AQ249" s="211"/>
      <c r="AR249" s="169"/>
    </row>
    <row r="250" spans="1:44" s="141" customFormat="1" ht="69" hidden="1" customHeight="1" x14ac:dyDescent="0.25">
      <c r="A250" s="299"/>
      <c r="B250" s="297"/>
      <c r="C250" s="275"/>
      <c r="D250" s="275"/>
      <c r="E250" s="283"/>
      <c r="F250" s="306"/>
      <c r="G250" s="306"/>
      <c r="H250" s="307"/>
      <c r="I250" s="268"/>
      <c r="J250" s="268"/>
      <c r="K250" s="268"/>
      <c r="L250" s="268"/>
      <c r="M250" s="283"/>
      <c r="N250" s="275"/>
      <c r="O250" s="271"/>
      <c r="P250" s="272"/>
      <c r="Q250" s="281"/>
      <c r="R250" s="282"/>
      <c r="S250" s="281">
        <f ca="1">IF(NOT(ISERROR(MATCH(R250,_xlfn.ANCHORARRAY(H261),0))),Q263&amp;"Por favor no seleccionar los criterios de impacto",R250)</f>
        <v>0</v>
      </c>
      <c r="T250" s="272"/>
      <c r="U250" s="281"/>
      <c r="V250" s="280"/>
      <c r="W250" s="169">
        <v>4</v>
      </c>
      <c r="X250" s="108"/>
      <c r="Y250" s="165" t="str">
        <f t="shared" si="324"/>
        <v/>
      </c>
      <c r="Z250" s="109"/>
      <c r="AA250" s="109"/>
      <c r="AB250" s="166" t="str">
        <f t="shared" si="325"/>
        <v/>
      </c>
      <c r="AC250" s="109"/>
      <c r="AD250" s="109"/>
      <c r="AE250" s="109"/>
      <c r="AF250" s="208" t="str">
        <f t="shared" si="339"/>
        <v/>
      </c>
      <c r="AG250" s="167" t="str">
        <f t="shared" si="327"/>
        <v/>
      </c>
      <c r="AH250" s="166" t="str">
        <f t="shared" si="328"/>
        <v/>
      </c>
      <c r="AI250" s="167" t="str">
        <f t="shared" si="329"/>
        <v/>
      </c>
      <c r="AJ250" s="166" t="str">
        <f t="shared" si="341"/>
        <v/>
      </c>
      <c r="AK250" s="168" t="str">
        <f t="shared" si="331"/>
        <v/>
      </c>
      <c r="AL250" s="212"/>
      <c r="AM250" s="213"/>
      <c r="AN250" s="169"/>
      <c r="AO250" s="110"/>
      <c r="AP250" s="110"/>
      <c r="AQ250" s="211"/>
      <c r="AR250" s="169"/>
    </row>
    <row r="251" spans="1:44" s="141" customFormat="1" ht="69" hidden="1" customHeight="1" x14ac:dyDescent="0.25">
      <c r="A251" s="299"/>
      <c r="B251" s="297"/>
      <c r="C251" s="275"/>
      <c r="D251" s="275"/>
      <c r="E251" s="283"/>
      <c r="F251" s="306"/>
      <c r="G251" s="306"/>
      <c r="H251" s="307"/>
      <c r="I251" s="268"/>
      <c r="J251" s="268"/>
      <c r="K251" s="268"/>
      <c r="L251" s="268"/>
      <c r="M251" s="283"/>
      <c r="N251" s="275"/>
      <c r="O251" s="271"/>
      <c r="P251" s="272"/>
      <c r="Q251" s="281"/>
      <c r="R251" s="282"/>
      <c r="S251" s="281">
        <f ca="1">IF(NOT(ISERROR(MATCH(R251,_xlfn.ANCHORARRAY(H262),0))),Q264&amp;"Por favor no seleccionar los criterios de impacto",R251)</f>
        <v>0</v>
      </c>
      <c r="T251" s="272"/>
      <c r="U251" s="281"/>
      <c r="V251" s="280"/>
      <c r="W251" s="169">
        <v>5</v>
      </c>
      <c r="X251" s="108"/>
      <c r="Y251" s="165" t="str">
        <f t="shared" si="324"/>
        <v/>
      </c>
      <c r="Z251" s="109"/>
      <c r="AA251" s="109"/>
      <c r="AB251" s="166" t="str">
        <f t="shared" si="325"/>
        <v/>
      </c>
      <c r="AC251" s="109"/>
      <c r="AD251" s="109"/>
      <c r="AE251" s="109"/>
      <c r="AF251" s="208" t="str">
        <f t="shared" si="339"/>
        <v/>
      </c>
      <c r="AG251" s="167" t="str">
        <f t="shared" si="327"/>
        <v/>
      </c>
      <c r="AH251" s="166" t="str">
        <f t="shared" si="328"/>
        <v/>
      </c>
      <c r="AI251" s="167" t="str">
        <f t="shared" si="329"/>
        <v/>
      </c>
      <c r="AJ251" s="166" t="str">
        <f t="shared" si="341"/>
        <v/>
      </c>
      <c r="AK251" s="168" t="str">
        <f t="shared" si="331"/>
        <v/>
      </c>
      <c r="AL251" s="212"/>
      <c r="AM251" s="213"/>
      <c r="AN251" s="169"/>
      <c r="AO251" s="110"/>
      <c r="AP251" s="110"/>
      <c r="AQ251" s="211"/>
      <c r="AR251" s="169"/>
    </row>
    <row r="252" spans="1:44" s="141" customFormat="1" ht="69" hidden="1" customHeight="1" x14ac:dyDescent="0.25">
      <c r="A252" s="299"/>
      <c r="B252" s="298"/>
      <c r="C252" s="276"/>
      <c r="D252" s="276"/>
      <c r="E252" s="283"/>
      <c r="F252" s="306"/>
      <c r="G252" s="306"/>
      <c r="H252" s="307"/>
      <c r="I252" s="269"/>
      <c r="J252" s="269"/>
      <c r="K252" s="269"/>
      <c r="L252" s="269"/>
      <c r="M252" s="283"/>
      <c r="N252" s="276"/>
      <c r="O252" s="271"/>
      <c r="P252" s="272"/>
      <c r="Q252" s="281"/>
      <c r="R252" s="282"/>
      <c r="S252" s="281">
        <f ca="1">IF(NOT(ISERROR(MATCH(R252,_xlfn.ANCHORARRAY(H263),0))),Q265&amp;"Por favor no seleccionar los criterios de impacto",R252)</f>
        <v>0</v>
      </c>
      <c r="T252" s="272"/>
      <c r="U252" s="281"/>
      <c r="V252" s="280"/>
      <c r="W252" s="169">
        <v>6</v>
      </c>
      <c r="X252" s="108"/>
      <c r="Y252" s="165" t="str">
        <f t="shared" si="324"/>
        <v/>
      </c>
      <c r="Z252" s="109"/>
      <c r="AA252" s="109"/>
      <c r="AB252" s="166" t="str">
        <f t="shared" si="325"/>
        <v/>
      </c>
      <c r="AC252" s="109"/>
      <c r="AD252" s="109"/>
      <c r="AE252" s="109"/>
      <c r="AF252" s="208" t="str">
        <f t="shared" si="339"/>
        <v/>
      </c>
      <c r="AG252" s="167" t="str">
        <f t="shared" si="327"/>
        <v/>
      </c>
      <c r="AH252" s="166" t="str">
        <f t="shared" si="328"/>
        <v/>
      </c>
      <c r="AI252" s="167" t="str">
        <f t="shared" si="329"/>
        <v/>
      </c>
      <c r="AJ252" s="166" t="str">
        <f t="shared" si="341"/>
        <v/>
      </c>
      <c r="AK252" s="168" t="str">
        <f t="shared" si="331"/>
        <v/>
      </c>
      <c r="AL252" s="212"/>
      <c r="AM252" s="213"/>
      <c r="AN252" s="169"/>
      <c r="AO252" s="110"/>
      <c r="AP252" s="110"/>
      <c r="AQ252" s="211"/>
      <c r="AR252" s="169"/>
    </row>
    <row r="253" spans="1:44" s="141" customFormat="1" ht="84.75" customHeight="1" x14ac:dyDescent="0.25">
      <c r="A253" s="299">
        <v>41</v>
      </c>
      <c r="B253" s="296" t="s">
        <v>748</v>
      </c>
      <c r="C253" s="274" t="s">
        <v>281</v>
      </c>
      <c r="D253" s="274" t="s">
        <v>743</v>
      </c>
      <c r="E253" s="283" t="s">
        <v>244</v>
      </c>
      <c r="F253" s="306" t="s">
        <v>749</v>
      </c>
      <c r="G253" s="306" t="s">
        <v>750</v>
      </c>
      <c r="H253" s="307" t="s">
        <v>751</v>
      </c>
      <c r="I253" s="267"/>
      <c r="J253" s="267"/>
      <c r="K253" s="267"/>
      <c r="L253" s="267"/>
      <c r="M253" s="283" t="s">
        <v>752</v>
      </c>
      <c r="N253" s="274"/>
      <c r="O253" s="271">
        <v>4</v>
      </c>
      <c r="P253" s="272" t="str">
        <f t="shared" si="320"/>
        <v>Baja</v>
      </c>
      <c r="Q253" s="281">
        <f t="shared" si="321"/>
        <v>0.4</v>
      </c>
      <c r="R253" s="282" t="s">
        <v>197</v>
      </c>
      <c r="S253" s="281" t="str">
        <f>IF(NOT(ISERROR(MATCH(R253,'Tabla Impacto'!$B$221:$B$223,0))),'Tabla Impacto'!$F$223&amp;"Por favor no seleccionar los criterios de impacto(Afectación Económica o presupuestal y Pérdida Reputacional)",R253)</f>
        <v xml:space="preserve">Entre 50 y 100 SMLMV </v>
      </c>
      <c r="T253" s="272" t="str">
        <f>+IF(OR(S253='[1]Tabla Impacto'!$C$11,S253='[1]Tabla Impacto'!$D$11),"Leve",IF(OR(S253='[1]Tabla Impacto'!$C$12,S253='[1]Tabla Impacto'!$D$12),"Menor",IF(OR(S253='[1]Tabla Impacto'!$C$13,S253='[1]Tabla Impacto'!$D$13),"Moderado",IF(OR(S253='[1]Tabla Impacto'!$C$14,S253='[1]Tabla Impacto'!$D$14),"Mayor",IF(OR(S253='[1]Tabla Impacto'!$C$15,S253='[1]Tabla Impacto'!$D$15),"Catastrófico","")))))</f>
        <v>Moderado</v>
      </c>
      <c r="U253" s="281">
        <f t="shared" ref="U253" si="342">IF(T253="","",IF(T253="Leve",0.2,IF(T253="Menor",0.4,IF(T253="Moderado",0.6,IF(T253="Mayor",0.8,IF(T253="Catastrófico",1,))))))</f>
        <v>0.6</v>
      </c>
      <c r="V253" s="280" t="str">
        <f t="shared" ref="V253" si="343">IF(OR(AND(P253="Muy Baja",T253="Leve"),AND(P253="Muy Baja",T253="Menor"),AND(P253="Baja",T253="Leve")),"Bajo",IF(OR(AND(P253="Muy baja",T253="Moderado"),AND(P253="Baja",T253="Menor"),AND(P253="Baja",T253="Moderado"),AND(P253="Media",T253="Leve"),AND(P253="Media",T253="Menor"),AND(P253="Media",T253="Moderado"),AND(P253="Alta",T253="Leve"),AND(P253="Alta",T253="Menor")),"Moderado",IF(OR(AND(P253="Muy Baja",T253="Mayor"),AND(P253="Baja",T253="Mayor"),AND(P253="Media",T253="Mayor"),AND(P253="Alta",T253="Moderado"),AND(P253="Alta",T253="Mayor"),AND(P253="Muy Alta",T253="Leve"),AND(P253="Muy Alta",T253="Menor"),AND(P253="Muy Alta",T253="Moderado"),AND(P253="Muy Alta",T253="Mayor")),"Alto",IF(OR(AND(P253="Muy Baja",T253="Catastrófico"),AND(P253="Baja",T253="Catastrófico"),AND(P253="Media",T253="Catastrófico"),AND(P253="Alta",T253="Catastrófico"),AND(P253="Muy Alta",T253="Catastrófico")),"Extremo",""))))</f>
        <v>Moderado</v>
      </c>
      <c r="W253" s="169">
        <v>1</v>
      </c>
      <c r="X253" s="225" t="s">
        <v>753</v>
      </c>
      <c r="Y253" s="165" t="str">
        <f t="shared" si="324"/>
        <v>Probabilidad</v>
      </c>
      <c r="Z253" s="109" t="s">
        <v>216</v>
      </c>
      <c r="AA253" s="109" t="s">
        <v>224</v>
      </c>
      <c r="AB253" s="166" t="str">
        <f t="shared" si="325"/>
        <v>40%</v>
      </c>
      <c r="AC253" s="109" t="s">
        <v>227</v>
      </c>
      <c r="AD253" s="109" t="s">
        <v>232</v>
      </c>
      <c r="AE253" s="109" t="s">
        <v>236</v>
      </c>
      <c r="AF253" s="208">
        <f t="shared" ref="AF253" si="344">IFERROR(IF(Y253="Probabilidad",(Q253-(+Q253*AB253)),IF(Y253="Impacto",Q253,"")),"")</f>
        <v>0.24</v>
      </c>
      <c r="AG253" s="167" t="str">
        <f t="shared" si="327"/>
        <v>Baja</v>
      </c>
      <c r="AH253" s="166">
        <f t="shared" si="328"/>
        <v>0.24</v>
      </c>
      <c r="AI253" s="167" t="str">
        <f t="shared" si="329"/>
        <v>Moderado</v>
      </c>
      <c r="AJ253" s="166">
        <f t="shared" ref="AJ253" si="345">IFERROR(IF(Y253="Impacto",(U253-(+U253*AB253)),IF(Y253="Probabilidad",U253,"")),"")</f>
        <v>0.6</v>
      </c>
      <c r="AK253" s="168" t="str">
        <f t="shared" si="331"/>
        <v>Moderado</v>
      </c>
      <c r="AL253" s="212" t="s">
        <v>263</v>
      </c>
      <c r="AM253" s="213"/>
      <c r="AN253" s="169"/>
      <c r="AO253" s="110"/>
      <c r="AP253" s="110"/>
      <c r="AQ253" s="211"/>
      <c r="AR253" s="169"/>
    </row>
    <row r="254" spans="1:44" s="141" customFormat="1" ht="84.75" customHeight="1" x14ac:dyDescent="0.25">
      <c r="A254" s="299"/>
      <c r="B254" s="297"/>
      <c r="C254" s="275"/>
      <c r="D254" s="275"/>
      <c r="E254" s="283"/>
      <c r="F254" s="306"/>
      <c r="G254" s="306"/>
      <c r="H254" s="307"/>
      <c r="I254" s="268"/>
      <c r="J254" s="268"/>
      <c r="K254" s="268"/>
      <c r="L254" s="268"/>
      <c r="M254" s="283"/>
      <c r="N254" s="275"/>
      <c r="O254" s="271"/>
      <c r="P254" s="272"/>
      <c r="Q254" s="281"/>
      <c r="R254" s="282"/>
      <c r="S254" s="281">
        <f ca="1">IF(NOT(ISERROR(MATCH(R254,_xlfn.ANCHORARRAY(H265),0))),Q267&amp;"Por favor no seleccionar los criterios de impacto",R254)</f>
        <v>0</v>
      </c>
      <c r="T254" s="272"/>
      <c r="U254" s="281"/>
      <c r="V254" s="280"/>
      <c r="W254" s="169">
        <v>2</v>
      </c>
      <c r="X254" s="225" t="s">
        <v>754</v>
      </c>
      <c r="Y254" s="165" t="str">
        <f t="shared" si="324"/>
        <v>Probabilidad</v>
      </c>
      <c r="Z254" s="109" t="s">
        <v>216</v>
      </c>
      <c r="AA254" s="109" t="s">
        <v>224</v>
      </c>
      <c r="AB254" s="166" t="str">
        <f t="shared" si="325"/>
        <v>40%</v>
      </c>
      <c r="AC254" s="109" t="s">
        <v>227</v>
      </c>
      <c r="AD254" s="109" t="s">
        <v>232</v>
      </c>
      <c r="AE254" s="109" t="s">
        <v>236</v>
      </c>
      <c r="AF254" s="208">
        <f t="shared" ref="AF254:AF258" si="346">IFERROR(IF(AND(Y253="Probabilidad",Y254="Probabilidad"),(AH253-(+AH253*AB254)),IF(Y254="Probabilidad",(Q253-(+Q253*AB254)),IF(Y254="Impacto",AH253,""))),"")</f>
        <v>0.14399999999999999</v>
      </c>
      <c r="AG254" s="167" t="str">
        <f t="shared" si="327"/>
        <v>Muy Baja</v>
      </c>
      <c r="AH254" s="166">
        <f t="shared" si="328"/>
        <v>0.14399999999999999</v>
      </c>
      <c r="AI254" s="167" t="str">
        <f t="shared" si="329"/>
        <v>Moderado</v>
      </c>
      <c r="AJ254" s="166">
        <f t="shared" ref="AJ254" si="347">IFERROR(IF(AND(Y253="Impacto",Y254="Impacto"),(AJ253-(+AJ253*AB254)),IF(Y254="Impacto",(U253-(+U253*AB254)),IF(Y254="Probabilidad",AJ253,""))),"")</f>
        <v>0.6</v>
      </c>
      <c r="AK254" s="168" t="str">
        <f t="shared" si="331"/>
        <v>Moderado</v>
      </c>
      <c r="AL254" s="212" t="s">
        <v>263</v>
      </c>
      <c r="AM254" s="213"/>
      <c r="AN254" s="169"/>
      <c r="AO254" s="110"/>
      <c r="AP254" s="110"/>
      <c r="AQ254" s="211"/>
      <c r="AR254" s="169"/>
    </row>
    <row r="255" spans="1:44" s="141" customFormat="1" ht="69" hidden="1" customHeight="1" x14ac:dyDescent="0.25">
      <c r="A255" s="299"/>
      <c r="B255" s="297"/>
      <c r="C255" s="275"/>
      <c r="D255" s="275"/>
      <c r="E255" s="283"/>
      <c r="F255" s="306"/>
      <c r="G255" s="306"/>
      <c r="H255" s="307"/>
      <c r="I255" s="268"/>
      <c r="J255" s="268"/>
      <c r="K255" s="268"/>
      <c r="L255" s="268"/>
      <c r="M255" s="283"/>
      <c r="N255" s="275"/>
      <c r="O255" s="271"/>
      <c r="P255" s="272"/>
      <c r="Q255" s="281"/>
      <c r="R255" s="282"/>
      <c r="S255" s="281">
        <f ca="1">IF(NOT(ISERROR(MATCH(R255,_xlfn.ANCHORARRAY(H266),0))),Q268&amp;"Por favor no seleccionar los criterios de impacto",R255)</f>
        <v>0</v>
      </c>
      <c r="T255" s="272"/>
      <c r="U255" s="281"/>
      <c r="V255" s="280"/>
      <c r="W255" s="169">
        <v>3</v>
      </c>
      <c r="X255" s="108"/>
      <c r="Y255" s="165" t="str">
        <f t="shared" si="324"/>
        <v/>
      </c>
      <c r="Z255" s="109"/>
      <c r="AA255" s="109"/>
      <c r="AB255" s="166" t="str">
        <f t="shared" si="325"/>
        <v/>
      </c>
      <c r="AC255" s="109"/>
      <c r="AD255" s="109"/>
      <c r="AE255" s="109"/>
      <c r="AF255" s="208" t="str">
        <f t="shared" si="346"/>
        <v/>
      </c>
      <c r="AG255" s="167" t="str">
        <f t="shared" si="327"/>
        <v/>
      </c>
      <c r="AH255" s="166" t="str">
        <f t="shared" si="328"/>
        <v/>
      </c>
      <c r="AI255" s="167" t="str">
        <f t="shared" si="329"/>
        <v/>
      </c>
      <c r="AJ255" s="166" t="str">
        <f t="shared" ref="AJ255:AJ258" si="348">IFERROR(IF(AND(Y254="Impacto",Y255="Impacto"),(AJ254-(+AJ254*AB255)),IF(AND(Y254="Probabilidad",Y255="Impacto"),(AJ253-(+AJ253*AB255)),IF(Y255="Probabilidad",AJ254,""))),"")</f>
        <v/>
      </c>
      <c r="AK255" s="168" t="str">
        <f t="shared" si="331"/>
        <v/>
      </c>
      <c r="AL255" s="212"/>
      <c r="AM255" s="213"/>
      <c r="AN255" s="169"/>
      <c r="AO255" s="110"/>
      <c r="AP255" s="110"/>
      <c r="AQ255" s="211"/>
      <c r="AR255" s="169"/>
    </row>
    <row r="256" spans="1:44" s="141" customFormat="1" ht="69" hidden="1" customHeight="1" x14ac:dyDescent="0.25">
      <c r="A256" s="299"/>
      <c r="B256" s="297"/>
      <c r="C256" s="275"/>
      <c r="D256" s="275"/>
      <c r="E256" s="283"/>
      <c r="F256" s="306"/>
      <c r="G256" s="306"/>
      <c r="H256" s="307"/>
      <c r="I256" s="268"/>
      <c r="J256" s="268"/>
      <c r="K256" s="268"/>
      <c r="L256" s="268"/>
      <c r="M256" s="283"/>
      <c r="N256" s="275"/>
      <c r="O256" s="271"/>
      <c r="P256" s="272"/>
      <c r="Q256" s="281"/>
      <c r="R256" s="282"/>
      <c r="S256" s="281">
        <f ca="1">IF(NOT(ISERROR(MATCH(R256,_xlfn.ANCHORARRAY(H267),0))),Q269&amp;"Por favor no seleccionar los criterios de impacto",R256)</f>
        <v>0</v>
      </c>
      <c r="T256" s="272"/>
      <c r="U256" s="281"/>
      <c r="V256" s="280"/>
      <c r="W256" s="169">
        <v>4</v>
      </c>
      <c r="X256" s="108"/>
      <c r="Y256" s="165" t="str">
        <f t="shared" si="324"/>
        <v/>
      </c>
      <c r="Z256" s="109"/>
      <c r="AA256" s="109"/>
      <c r="AB256" s="166" t="str">
        <f t="shared" si="325"/>
        <v/>
      </c>
      <c r="AC256" s="109"/>
      <c r="AD256" s="109"/>
      <c r="AE256" s="109"/>
      <c r="AF256" s="208" t="str">
        <f t="shared" si="346"/>
        <v/>
      </c>
      <c r="AG256" s="167" t="str">
        <f t="shared" si="327"/>
        <v/>
      </c>
      <c r="AH256" s="166" t="str">
        <f t="shared" si="328"/>
        <v/>
      </c>
      <c r="AI256" s="167" t="str">
        <f t="shared" si="329"/>
        <v/>
      </c>
      <c r="AJ256" s="166" t="str">
        <f t="shared" si="348"/>
        <v/>
      </c>
      <c r="AK256" s="168" t="str">
        <f t="shared" si="331"/>
        <v/>
      </c>
      <c r="AL256" s="212"/>
      <c r="AM256" s="213"/>
      <c r="AN256" s="169"/>
      <c r="AO256" s="110"/>
      <c r="AP256" s="110"/>
      <c r="AQ256" s="211"/>
      <c r="AR256" s="169"/>
    </row>
    <row r="257" spans="1:44" s="141" customFormat="1" ht="69" hidden="1" customHeight="1" x14ac:dyDescent="0.25">
      <c r="A257" s="299"/>
      <c r="B257" s="297"/>
      <c r="C257" s="275"/>
      <c r="D257" s="275"/>
      <c r="E257" s="283"/>
      <c r="F257" s="306"/>
      <c r="G257" s="306"/>
      <c r="H257" s="307"/>
      <c r="I257" s="268"/>
      <c r="J257" s="268"/>
      <c r="K257" s="268"/>
      <c r="L257" s="268"/>
      <c r="M257" s="283"/>
      <c r="N257" s="275"/>
      <c r="O257" s="271"/>
      <c r="P257" s="272"/>
      <c r="Q257" s="281"/>
      <c r="R257" s="282"/>
      <c r="S257" s="281">
        <f ca="1">IF(NOT(ISERROR(MATCH(R257,_xlfn.ANCHORARRAY(H268),0))),Q270&amp;"Por favor no seleccionar los criterios de impacto",R257)</f>
        <v>0</v>
      </c>
      <c r="T257" s="272"/>
      <c r="U257" s="281"/>
      <c r="V257" s="280"/>
      <c r="W257" s="169">
        <v>5</v>
      </c>
      <c r="X257" s="108"/>
      <c r="Y257" s="165" t="str">
        <f t="shared" si="324"/>
        <v/>
      </c>
      <c r="Z257" s="109"/>
      <c r="AA257" s="109"/>
      <c r="AB257" s="166" t="str">
        <f t="shared" si="325"/>
        <v/>
      </c>
      <c r="AC257" s="109"/>
      <c r="AD257" s="109"/>
      <c r="AE257" s="109"/>
      <c r="AF257" s="208" t="str">
        <f t="shared" si="346"/>
        <v/>
      </c>
      <c r="AG257" s="167" t="str">
        <f t="shared" si="327"/>
        <v/>
      </c>
      <c r="AH257" s="166" t="str">
        <f t="shared" si="328"/>
        <v/>
      </c>
      <c r="AI257" s="167" t="str">
        <f t="shared" si="329"/>
        <v/>
      </c>
      <c r="AJ257" s="166" t="str">
        <f t="shared" si="348"/>
        <v/>
      </c>
      <c r="AK257" s="168" t="str">
        <f t="shared" si="331"/>
        <v/>
      </c>
      <c r="AL257" s="212"/>
      <c r="AM257" s="213"/>
      <c r="AN257" s="169"/>
      <c r="AO257" s="110"/>
      <c r="AP257" s="110"/>
      <c r="AQ257" s="211"/>
      <c r="AR257" s="169"/>
    </row>
    <row r="258" spans="1:44" s="141" customFormat="1" ht="69" hidden="1" customHeight="1" x14ac:dyDescent="0.25">
      <c r="A258" s="299"/>
      <c r="B258" s="298"/>
      <c r="C258" s="276"/>
      <c r="D258" s="276"/>
      <c r="E258" s="283"/>
      <c r="F258" s="306"/>
      <c r="G258" s="306"/>
      <c r="H258" s="307"/>
      <c r="I258" s="269"/>
      <c r="J258" s="269"/>
      <c r="K258" s="269"/>
      <c r="L258" s="269"/>
      <c r="M258" s="283"/>
      <c r="N258" s="276"/>
      <c r="O258" s="271"/>
      <c r="P258" s="272"/>
      <c r="Q258" s="281"/>
      <c r="R258" s="282"/>
      <c r="S258" s="281">
        <f ca="1">IF(NOT(ISERROR(MATCH(R258,_xlfn.ANCHORARRAY(H269),0))),Q271&amp;"Por favor no seleccionar los criterios de impacto",R258)</f>
        <v>0</v>
      </c>
      <c r="T258" s="272"/>
      <c r="U258" s="281"/>
      <c r="V258" s="280"/>
      <c r="W258" s="169">
        <v>6</v>
      </c>
      <c r="X258" s="108"/>
      <c r="Y258" s="165" t="str">
        <f t="shared" si="324"/>
        <v/>
      </c>
      <c r="Z258" s="109"/>
      <c r="AA258" s="109"/>
      <c r="AB258" s="166" t="str">
        <f t="shared" si="325"/>
        <v/>
      </c>
      <c r="AC258" s="109"/>
      <c r="AD258" s="109"/>
      <c r="AE258" s="109"/>
      <c r="AF258" s="208" t="str">
        <f t="shared" si="346"/>
        <v/>
      </c>
      <c r="AG258" s="167" t="str">
        <f t="shared" si="327"/>
        <v/>
      </c>
      <c r="AH258" s="166" t="str">
        <f t="shared" si="328"/>
        <v/>
      </c>
      <c r="AI258" s="167" t="str">
        <f t="shared" si="329"/>
        <v/>
      </c>
      <c r="AJ258" s="166" t="str">
        <f t="shared" si="348"/>
        <v/>
      </c>
      <c r="AK258" s="168" t="str">
        <f t="shared" si="331"/>
        <v/>
      </c>
      <c r="AL258" s="212"/>
      <c r="AM258" s="213"/>
      <c r="AN258" s="169"/>
      <c r="AO258" s="110"/>
      <c r="AP258" s="110"/>
      <c r="AQ258" s="211"/>
      <c r="AR258" s="169"/>
    </row>
    <row r="259" spans="1:44" s="141" customFormat="1" ht="91.5" customHeight="1" x14ac:dyDescent="0.25">
      <c r="A259" s="299">
        <v>42</v>
      </c>
      <c r="B259" s="296" t="s">
        <v>755</v>
      </c>
      <c r="C259" s="274" t="s">
        <v>281</v>
      </c>
      <c r="D259" s="355" t="s">
        <v>756</v>
      </c>
      <c r="E259" s="283" t="s">
        <v>246</v>
      </c>
      <c r="F259" s="306" t="s">
        <v>757</v>
      </c>
      <c r="G259" s="306" t="s">
        <v>758</v>
      </c>
      <c r="H259" s="307" t="s">
        <v>759</v>
      </c>
      <c r="I259" s="267"/>
      <c r="J259" s="267"/>
      <c r="K259" s="267"/>
      <c r="L259" s="267"/>
      <c r="M259" s="283" t="s">
        <v>247</v>
      </c>
      <c r="N259" s="274"/>
      <c r="O259" s="271">
        <v>4</v>
      </c>
      <c r="P259" s="272" t="str">
        <f t="shared" si="320"/>
        <v>Baja</v>
      </c>
      <c r="Q259" s="281">
        <f t="shared" si="321"/>
        <v>0.4</v>
      </c>
      <c r="R259" s="282" t="s">
        <v>198</v>
      </c>
      <c r="S259" s="281" t="str">
        <f>IF(NOT(ISERROR(MATCH(R259,'Tabla Impacto'!$B$221:$B$223,0))),'Tabla Impacto'!$F$223&amp;"Por favor no seleccionar los criterios de impacto(Afectación Económica o presupuestal y Pérdida Reputacional)",R259)</f>
        <v>El riesgo afecta la imagen de la entidad con algunos usuarios de relevancia frente al logro de los objetivos</v>
      </c>
      <c r="T259" s="272" t="str">
        <f>+IF(OR(S259='[1]Tabla Impacto'!$C$11,S259='[1]Tabla Impacto'!$D$11),"Leve",IF(OR(S259='[1]Tabla Impacto'!$C$12,S259='[1]Tabla Impacto'!$D$12),"Menor",IF(OR(S259='[1]Tabla Impacto'!$C$13,S259='[1]Tabla Impacto'!$D$13),"Moderado",IF(OR(S259='[1]Tabla Impacto'!$C$14,S259='[1]Tabla Impacto'!$D$14),"Mayor",IF(OR(S259='[1]Tabla Impacto'!$C$15,S259='[1]Tabla Impacto'!$D$15),"Catastrófico","")))))</f>
        <v>Moderado</v>
      </c>
      <c r="U259" s="281">
        <f t="shared" ref="U259" si="349">IF(T259="","",IF(T259="Leve",0.2,IF(T259="Menor",0.4,IF(T259="Moderado",0.6,IF(T259="Mayor",0.8,IF(T259="Catastrófico",1,))))))</f>
        <v>0.6</v>
      </c>
      <c r="V259" s="280" t="str">
        <f t="shared" ref="V259" si="350">IF(OR(AND(P259="Muy Baja",T259="Leve"),AND(P259="Muy Baja",T259="Menor"),AND(P259="Baja",T259="Leve")),"Bajo",IF(OR(AND(P259="Muy baja",T259="Moderado"),AND(P259="Baja",T259="Menor"),AND(P259="Baja",T259="Moderado"),AND(P259="Media",T259="Leve"),AND(P259="Media",T259="Menor"),AND(P259="Media",T259="Moderado"),AND(P259="Alta",T259="Leve"),AND(P259="Alta",T259="Menor")),"Moderado",IF(OR(AND(P259="Muy Baja",T259="Mayor"),AND(P259="Baja",T259="Mayor"),AND(P259="Media",T259="Mayor"),AND(P259="Alta",T259="Moderado"),AND(P259="Alta",T259="Mayor"),AND(P259="Muy Alta",T259="Leve"),AND(P259="Muy Alta",T259="Menor"),AND(P259="Muy Alta",T259="Moderado"),AND(P259="Muy Alta",T259="Mayor")),"Alto",IF(OR(AND(P259="Muy Baja",T259="Catastrófico"),AND(P259="Baja",T259="Catastrófico"),AND(P259="Media",T259="Catastrófico"),AND(P259="Alta",T259="Catastrófico"),AND(P259="Muy Alta",T259="Catastrófico")),"Extremo",""))))</f>
        <v>Moderado</v>
      </c>
      <c r="W259" s="169">
        <v>1</v>
      </c>
      <c r="X259" s="225" t="s">
        <v>760</v>
      </c>
      <c r="Y259" s="165" t="str">
        <f t="shared" si="324"/>
        <v>Probabilidad</v>
      </c>
      <c r="Z259" s="109" t="s">
        <v>216</v>
      </c>
      <c r="AA259" s="109" t="s">
        <v>224</v>
      </c>
      <c r="AB259" s="166" t="str">
        <f t="shared" si="325"/>
        <v>40%</v>
      </c>
      <c r="AC259" s="109" t="s">
        <v>227</v>
      </c>
      <c r="AD259" s="109" t="s">
        <v>232</v>
      </c>
      <c r="AE259" s="109" t="s">
        <v>236</v>
      </c>
      <c r="AF259" s="208">
        <f t="shared" ref="AF259" si="351">IFERROR(IF(Y259="Probabilidad",(Q259-(+Q259*AB259)),IF(Y259="Impacto",Q259,"")),"")</f>
        <v>0.24</v>
      </c>
      <c r="AG259" s="167" t="str">
        <f t="shared" si="327"/>
        <v>Baja</v>
      </c>
      <c r="AH259" s="166">
        <f t="shared" si="328"/>
        <v>0.24</v>
      </c>
      <c r="AI259" s="167" t="str">
        <f t="shared" si="329"/>
        <v>Moderado</v>
      </c>
      <c r="AJ259" s="166">
        <f t="shared" ref="AJ259" si="352">IFERROR(IF(Y259="Impacto",(U259-(+U259*AB259)),IF(Y259="Probabilidad",U259,"")),"")</f>
        <v>0.6</v>
      </c>
      <c r="AK259" s="168" t="str">
        <f t="shared" si="331"/>
        <v>Moderado</v>
      </c>
      <c r="AL259" s="212" t="s">
        <v>263</v>
      </c>
      <c r="AM259" s="213"/>
      <c r="AN259" s="169"/>
      <c r="AO259" s="110"/>
      <c r="AP259" s="110"/>
      <c r="AQ259" s="211"/>
      <c r="AR259" s="169"/>
    </row>
    <row r="260" spans="1:44" s="141" customFormat="1" ht="91.5" customHeight="1" x14ac:dyDescent="0.25">
      <c r="A260" s="299"/>
      <c r="B260" s="297"/>
      <c r="C260" s="275"/>
      <c r="D260" s="356"/>
      <c r="E260" s="283"/>
      <c r="F260" s="306"/>
      <c r="G260" s="306"/>
      <c r="H260" s="307"/>
      <c r="I260" s="268"/>
      <c r="J260" s="268"/>
      <c r="K260" s="268"/>
      <c r="L260" s="268"/>
      <c r="M260" s="283"/>
      <c r="N260" s="275"/>
      <c r="O260" s="271"/>
      <c r="P260" s="272"/>
      <c r="Q260" s="281"/>
      <c r="R260" s="282"/>
      <c r="S260" s="281">
        <f ca="1">IF(NOT(ISERROR(MATCH(R260,_xlfn.ANCHORARRAY(H271),0))),Q273&amp;"Por favor no seleccionar los criterios de impacto",R260)</f>
        <v>0</v>
      </c>
      <c r="T260" s="272"/>
      <c r="U260" s="281"/>
      <c r="V260" s="280"/>
      <c r="W260" s="169">
        <v>2</v>
      </c>
      <c r="X260" s="225" t="s">
        <v>761</v>
      </c>
      <c r="Y260" s="165" t="str">
        <f t="shared" si="324"/>
        <v>Probabilidad</v>
      </c>
      <c r="Z260" s="109" t="s">
        <v>216</v>
      </c>
      <c r="AA260" s="109" t="s">
        <v>224</v>
      </c>
      <c r="AB260" s="166" t="str">
        <f t="shared" si="325"/>
        <v>40%</v>
      </c>
      <c r="AC260" s="109" t="s">
        <v>227</v>
      </c>
      <c r="AD260" s="109" t="s">
        <v>232</v>
      </c>
      <c r="AE260" s="109" t="s">
        <v>236</v>
      </c>
      <c r="AF260" s="208">
        <f t="shared" ref="AF260:AF264" si="353">IFERROR(IF(AND(Y259="Probabilidad",Y260="Probabilidad"),(AH259-(+AH259*AB260)),IF(Y260="Probabilidad",(Q259-(+Q259*AB260)),IF(Y260="Impacto",AH259,""))),"")</f>
        <v>0.14399999999999999</v>
      </c>
      <c r="AG260" s="167" t="str">
        <f t="shared" si="327"/>
        <v>Muy Baja</v>
      </c>
      <c r="AH260" s="166">
        <f t="shared" si="328"/>
        <v>0.14399999999999999</v>
      </c>
      <c r="AI260" s="167" t="str">
        <f t="shared" si="329"/>
        <v>Moderado</v>
      </c>
      <c r="AJ260" s="166">
        <f t="shared" ref="AJ260" si="354">IFERROR(IF(AND(Y259="Impacto",Y260="Impacto"),(AJ259-(+AJ259*AB260)),IF(Y260="Impacto",(U259-(+U259*AB260)),IF(Y260="Probabilidad",AJ259,""))),"")</f>
        <v>0.6</v>
      </c>
      <c r="AK260" s="168" t="str">
        <f t="shared" si="331"/>
        <v>Moderado</v>
      </c>
      <c r="AL260" s="212" t="s">
        <v>263</v>
      </c>
      <c r="AM260" s="213"/>
      <c r="AN260" s="169"/>
      <c r="AO260" s="110"/>
      <c r="AP260" s="110"/>
      <c r="AQ260" s="211"/>
      <c r="AR260" s="169"/>
    </row>
    <row r="261" spans="1:44" s="141" customFormat="1" ht="69" hidden="1" customHeight="1" x14ac:dyDescent="0.25">
      <c r="A261" s="299"/>
      <c r="B261" s="297"/>
      <c r="C261" s="275"/>
      <c r="D261" s="356"/>
      <c r="E261" s="283"/>
      <c r="F261" s="306"/>
      <c r="G261" s="306"/>
      <c r="H261" s="307"/>
      <c r="I261" s="268"/>
      <c r="J261" s="268"/>
      <c r="K261" s="268"/>
      <c r="L261" s="268"/>
      <c r="M261" s="283"/>
      <c r="N261" s="275"/>
      <c r="O261" s="271"/>
      <c r="P261" s="272"/>
      <c r="Q261" s="281"/>
      <c r="R261" s="282"/>
      <c r="S261" s="281">
        <f ca="1">IF(NOT(ISERROR(MATCH(R261,_xlfn.ANCHORARRAY(H272),0))),Q274&amp;"Por favor no seleccionar los criterios de impacto",R261)</f>
        <v>0</v>
      </c>
      <c r="T261" s="272"/>
      <c r="U261" s="281"/>
      <c r="V261" s="280"/>
      <c r="W261" s="169">
        <v>3</v>
      </c>
      <c r="X261" s="108"/>
      <c r="Y261" s="165" t="str">
        <f t="shared" si="324"/>
        <v/>
      </c>
      <c r="Z261" s="109"/>
      <c r="AA261" s="109"/>
      <c r="AB261" s="166" t="str">
        <f t="shared" si="325"/>
        <v/>
      </c>
      <c r="AC261" s="109"/>
      <c r="AD261" s="109"/>
      <c r="AE261" s="109"/>
      <c r="AF261" s="208" t="str">
        <f t="shared" si="353"/>
        <v/>
      </c>
      <c r="AG261" s="167" t="str">
        <f t="shared" si="327"/>
        <v/>
      </c>
      <c r="AH261" s="166" t="str">
        <f t="shared" si="328"/>
        <v/>
      </c>
      <c r="AI261" s="167" t="str">
        <f t="shared" si="329"/>
        <v/>
      </c>
      <c r="AJ261" s="166" t="str">
        <f t="shared" ref="AJ261:AJ264" si="355">IFERROR(IF(AND(Y260="Impacto",Y261="Impacto"),(AJ260-(+AJ260*AB261)),IF(AND(Y260="Probabilidad",Y261="Impacto"),(AJ259-(+AJ259*AB261)),IF(Y261="Probabilidad",AJ260,""))),"")</f>
        <v/>
      </c>
      <c r="AK261" s="168" t="str">
        <f t="shared" si="331"/>
        <v/>
      </c>
      <c r="AL261" s="212"/>
      <c r="AM261" s="213"/>
      <c r="AN261" s="169"/>
      <c r="AO261" s="110"/>
      <c r="AP261" s="110"/>
      <c r="AQ261" s="211"/>
      <c r="AR261" s="169"/>
    </row>
    <row r="262" spans="1:44" s="141" customFormat="1" ht="69" hidden="1" customHeight="1" x14ac:dyDescent="0.25">
      <c r="A262" s="299"/>
      <c r="B262" s="297"/>
      <c r="C262" s="275"/>
      <c r="D262" s="356"/>
      <c r="E262" s="283"/>
      <c r="F262" s="306"/>
      <c r="G262" s="306"/>
      <c r="H262" s="307"/>
      <c r="I262" s="268"/>
      <c r="J262" s="268"/>
      <c r="K262" s="268"/>
      <c r="L262" s="268"/>
      <c r="M262" s="283"/>
      <c r="N262" s="275"/>
      <c r="O262" s="271"/>
      <c r="P262" s="272"/>
      <c r="Q262" s="281"/>
      <c r="R262" s="282"/>
      <c r="S262" s="281">
        <f ca="1">IF(NOT(ISERROR(MATCH(R262,_xlfn.ANCHORARRAY(H273),0))),Q275&amp;"Por favor no seleccionar los criterios de impacto",R262)</f>
        <v>0</v>
      </c>
      <c r="T262" s="272"/>
      <c r="U262" s="281"/>
      <c r="V262" s="280"/>
      <c r="W262" s="169">
        <v>4</v>
      </c>
      <c r="X262" s="108"/>
      <c r="Y262" s="165" t="str">
        <f t="shared" si="324"/>
        <v/>
      </c>
      <c r="Z262" s="109"/>
      <c r="AA262" s="109"/>
      <c r="AB262" s="166" t="str">
        <f t="shared" si="325"/>
        <v/>
      </c>
      <c r="AC262" s="109"/>
      <c r="AD262" s="109"/>
      <c r="AE262" s="109"/>
      <c r="AF262" s="208" t="str">
        <f t="shared" si="353"/>
        <v/>
      </c>
      <c r="AG262" s="167" t="str">
        <f t="shared" si="327"/>
        <v/>
      </c>
      <c r="AH262" s="166" t="str">
        <f t="shared" si="328"/>
        <v/>
      </c>
      <c r="AI262" s="167" t="str">
        <f t="shared" si="329"/>
        <v/>
      </c>
      <c r="AJ262" s="166" t="str">
        <f t="shared" si="355"/>
        <v/>
      </c>
      <c r="AK262" s="168" t="str">
        <f t="shared" si="331"/>
        <v/>
      </c>
      <c r="AL262" s="212"/>
      <c r="AM262" s="213"/>
      <c r="AN262" s="169"/>
      <c r="AO262" s="110"/>
      <c r="AP262" s="110"/>
      <c r="AQ262" s="211"/>
      <c r="AR262" s="169"/>
    </row>
    <row r="263" spans="1:44" s="141" customFormat="1" ht="69" hidden="1" customHeight="1" x14ac:dyDescent="0.25">
      <c r="A263" s="299"/>
      <c r="B263" s="297"/>
      <c r="C263" s="275"/>
      <c r="D263" s="356"/>
      <c r="E263" s="283"/>
      <c r="F263" s="306"/>
      <c r="G263" s="306"/>
      <c r="H263" s="307"/>
      <c r="I263" s="268"/>
      <c r="J263" s="268"/>
      <c r="K263" s="268"/>
      <c r="L263" s="268"/>
      <c r="M263" s="283"/>
      <c r="N263" s="275"/>
      <c r="O263" s="271"/>
      <c r="P263" s="272"/>
      <c r="Q263" s="281"/>
      <c r="R263" s="282"/>
      <c r="S263" s="281">
        <f ca="1">IF(NOT(ISERROR(MATCH(R263,_xlfn.ANCHORARRAY(H274),0))),Q276&amp;"Por favor no seleccionar los criterios de impacto",R263)</f>
        <v>0</v>
      </c>
      <c r="T263" s="272"/>
      <c r="U263" s="281"/>
      <c r="V263" s="280"/>
      <c r="W263" s="169">
        <v>5</v>
      </c>
      <c r="X263" s="108"/>
      <c r="Y263" s="165" t="str">
        <f t="shared" si="324"/>
        <v/>
      </c>
      <c r="Z263" s="109"/>
      <c r="AA263" s="109"/>
      <c r="AB263" s="166" t="str">
        <f t="shared" si="325"/>
        <v/>
      </c>
      <c r="AC263" s="109"/>
      <c r="AD263" s="109"/>
      <c r="AE263" s="109"/>
      <c r="AF263" s="208" t="str">
        <f t="shared" si="353"/>
        <v/>
      </c>
      <c r="AG263" s="167" t="str">
        <f t="shared" si="327"/>
        <v/>
      </c>
      <c r="AH263" s="166" t="str">
        <f t="shared" si="328"/>
        <v/>
      </c>
      <c r="AI263" s="167" t="str">
        <f t="shared" si="329"/>
        <v/>
      </c>
      <c r="AJ263" s="166" t="str">
        <f t="shared" si="355"/>
        <v/>
      </c>
      <c r="AK263" s="168" t="str">
        <f t="shared" si="331"/>
        <v/>
      </c>
      <c r="AL263" s="212"/>
      <c r="AM263" s="213"/>
      <c r="AN263" s="169"/>
      <c r="AO263" s="110"/>
      <c r="AP263" s="110"/>
      <c r="AQ263" s="211"/>
      <c r="AR263" s="169"/>
    </row>
    <row r="264" spans="1:44" s="141" customFormat="1" ht="69" hidden="1" customHeight="1" x14ac:dyDescent="0.25">
      <c r="A264" s="299"/>
      <c r="B264" s="298"/>
      <c r="C264" s="276"/>
      <c r="D264" s="357"/>
      <c r="E264" s="283"/>
      <c r="F264" s="306"/>
      <c r="G264" s="306"/>
      <c r="H264" s="307"/>
      <c r="I264" s="269"/>
      <c r="J264" s="269"/>
      <c r="K264" s="269"/>
      <c r="L264" s="269"/>
      <c r="M264" s="283"/>
      <c r="N264" s="276"/>
      <c r="O264" s="271"/>
      <c r="P264" s="272"/>
      <c r="Q264" s="281"/>
      <c r="R264" s="282"/>
      <c r="S264" s="281">
        <f ca="1">IF(NOT(ISERROR(MATCH(R264,_xlfn.ANCHORARRAY(H275),0))),Q277&amp;"Por favor no seleccionar los criterios de impacto",R264)</f>
        <v>0</v>
      </c>
      <c r="T264" s="272"/>
      <c r="U264" s="281"/>
      <c r="V264" s="280"/>
      <c r="W264" s="169">
        <v>6</v>
      </c>
      <c r="X264" s="108"/>
      <c r="Y264" s="165" t="str">
        <f t="shared" si="324"/>
        <v/>
      </c>
      <c r="Z264" s="109"/>
      <c r="AA264" s="109"/>
      <c r="AB264" s="166" t="str">
        <f t="shared" si="325"/>
        <v/>
      </c>
      <c r="AC264" s="109"/>
      <c r="AD264" s="109"/>
      <c r="AE264" s="109"/>
      <c r="AF264" s="208" t="str">
        <f t="shared" si="353"/>
        <v/>
      </c>
      <c r="AG264" s="167" t="str">
        <f t="shared" si="327"/>
        <v/>
      </c>
      <c r="AH264" s="166" t="str">
        <f t="shared" si="328"/>
        <v/>
      </c>
      <c r="AI264" s="167" t="str">
        <f t="shared" si="329"/>
        <v/>
      </c>
      <c r="AJ264" s="166" t="str">
        <f t="shared" si="355"/>
        <v/>
      </c>
      <c r="AK264" s="168" t="str">
        <f t="shared" si="331"/>
        <v/>
      </c>
      <c r="AL264" s="212"/>
      <c r="AM264" s="213"/>
      <c r="AN264" s="169"/>
      <c r="AO264" s="110"/>
      <c r="AP264" s="110"/>
      <c r="AQ264" s="211"/>
      <c r="AR264" s="169"/>
    </row>
    <row r="265" spans="1:44" s="141" customFormat="1" ht="105" customHeight="1" x14ac:dyDescent="0.25">
      <c r="A265" s="299">
        <v>43</v>
      </c>
      <c r="B265" s="296" t="s">
        <v>762</v>
      </c>
      <c r="C265" s="274" t="s">
        <v>281</v>
      </c>
      <c r="D265" s="277" t="s">
        <v>763</v>
      </c>
      <c r="E265" s="283" t="s">
        <v>248</v>
      </c>
      <c r="F265" s="306" t="s">
        <v>764</v>
      </c>
      <c r="G265" s="306" t="s">
        <v>765</v>
      </c>
      <c r="H265" s="307" t="s">
        <v>766</v>
      </c>
      <c r="I265" s="267"/>
      <c r="J265" s="267"/>
      <c r="K265" s="267"/>
      <c r="L265" s="267"/>
      <c r="M265" s="283" t="s">
        <v>247</v>
      </c>
      <c r="N265" s="274"/>
      <c r="O265" s="271">
        <v>4</v>
      </c>
      <c r="P265" s="272" t="str">
        <f t="shared" si="320"/>
        <v>Baja</v>
      </c>
      <c r="Q265" s="281">
        <f t="shared" si="321"/>
        <v>0.4</v>
      </c>
      <c r="R265" s="282" t="s">
        <v>192</v>
      </c>
      <c r="S265" s="281" t="str">
        <f>IF(NOT(ISERROR(MATCH(R265,'Tabla Impacto'!$B$221:$B$223,0))),'Tabla Impacto'!$F$223&amp;"Por favor no seleccionar los criterios de impacto(Afectación Económica o presupuestal y Pérdida Reputacional)",R265)</f>
        <v>El riesgo afecta la imagen de alguna área de la organización</v>
      </c>
      <c r="T265" s="272" t="str">
        <f>+IF(OR(S265='[1]Tabla Impacto'!$C$11,S265='[1]Tabla Impacto'!$D$11),"Leve",IF(OR(S265='[1]Tabla Impacto'!$C$12,S265='[1]Tabla Impacto'!$D$12),"Menor",IF(OR(S265='[1]Tabla Impacto'!$C$13,S265='[1]Tabla Impacto'!$D$13),"Moderado",IF(OR(S265='[1]Tabla Impacto'!$C$14,S265='[1]Tabla Impacto'!$D$14),"Mayor",IF(OR(S265='[1]Tabla Impacto'!$C$15,S265='[1]Tabla Impacto'!$D$15),"Catastrófico","")))))</f>
        <v>Leve</v>
      </c>
      <c r="U265" s="281">
        <f t="shared" ref="U265" si="356">IF(T265="","",IF(T265="Leve",0.2,IF(T265="Menor",0.4,IF(T265="Moderado",0.6,IF(T265="Mayor",0.8,IF(T265="Catastrófico",1,))))))</f>
        <v>0.2</v>
      </c>
      <c r="V265" s="280" t="str">
        <f t="shared" ref="V265" si="357">IF(OR(AND(P265="Muy Baja",T265="Leve"),AND(P265="Muy Baja",T265="Menor"),AND(P265="Baja",T265="Leve")),"Bajo",IF(OR(AND(P265="Muy baja",T265="Moderado"),AND(P265="Baja",T265="Menor"),AND(P265="Baja",T265="Moderado"),AND(P265="Media",T265="Leve"),AND(P265="Media",T265="Menor"),AND(P265="Media",T265="Moderado"),AND(P265="Alta",T265="Leve"),AND(P265="Alta",T265="Menor")),"Moderado",IF(OR(AND(P265="Muy Baja",T265="Mayor"),AND(P265="Baja",T265="Mayor"),AND(P265="Media",T265="Mayor"),AND(P265="Alta",T265="Moderado"),AND(P265="Alta",T265="Mayor"),AND(P265="Muy Alta",T265="Leve"),AND(P265="Muy Alta",T265="Menor"),AND(P265="Muy Alta",T265="Moderado"),AND(P265="Muy Alta",T265="Mayor")),"Alto",IF(OR(AND(P265="Muy Baja",T265="Catastrófico"),AND(P265="Baja",T265="Catastrófico"),AND(P265="Media",T265="Catastrófico"),AND(P265="Alta",T265="Catastrófico"),AND(P265="Muy Alta",T265="Catastrófico")),"Extremo",""))))</f>
        <v>Bajo</v>
      </c>
      <c r="W265" s="169">
        <v>1</v>
      </c>
      <c r="X265" s="225" t="s">
        <v>767</v>
      </c>
      <c r="Y265" s="165" t="str">
        <f t="shared" si="324"/>
        <v>Probabilidad</v>
      </c>
      <c r="Z265" s="109" t="s">
        <v>216</v>
      </c>
      <c r="AA265" s="109" t="s">
        <v>224</v>
      </c>
      <c r="AB265" s="166" t="str">
        <f t="shared" si="325"/>
        <v>40%</v>
      </c>
      <c r="AC265" s="109" t="s">
        <v>227</v>
      </c>
      <c r="AD265" s="109" t="s">
        <v>232</v>
      </c>
      <c r="AE265" s="109" t="s">
        <v>236</v>
      </c>
      <c r="AF265" s="208">
        <f t="shared" ref="AF265" si="358">IFERROR(IF(Y265="Probabilidad",(Q265-(+Q265*AB265)),IF(Y265="Impacto",Q265,"")),"")</f>
        <v>0.24</v>
      </c>
      <c r="AG265" s="167" t="str">
        <f t="shared" si="327"/>
        <v>Baja</v>
      </c>
      <c r="AH265" s="166">
        <f t="shared" si="328"/>
        <v>0.24</v>
      </c>
      <c r="AI265" s="167" t="str">
        <f t="shared" si="329"/>
        <v>Leve</v>
      </c>
      <c r="AJ265" s="166">
        <f t="shared" ref="AJ265" si="359">IFERROR(IF(Y265="Impacto",(U265-(+U265*AB265)),IF(Y265="Probabilidad",U265,"")),"")</f>
        <v>0.2</v>
      </c>
      <c r="AK265" s="168" t="str">
        <f t="shared" si="331"/>
        <v>Bajo</v>
      </c>
      <c r="AL265" s="212" t="s">
        <v>263</v>
      </c>
      <c r="AM265" s="213"/>
      <c r="AN265" s="169"/>
      <c r="AO265" s="110"/>
      <c r="AP265" s="110"/>
      <c r="AQ265" s="211"/>
      <c r="AR265" s="169"/>
    </row>
    <row r="266" spans="1:44" s="141" customFormat="1" ht="122.25" customHeight="1" x14ac:dyDescent="0.25">
      <c r="A266" s="299"/>
      <c r="B266" s="297"/>
      <c r="C266" s="275"/>
      <c r="D266" s="278"/>
      <c r="E266" s="283"/>
      <c r="F266" s="306"/>
      <c r="G266" s="306"/>
      <c r="H266" s="307"/>
      <c r="I266" s="268"/>
      <c r="J266" s="268"/>
      <c r="K266" s="268"/>
      <c r="L266" s="268"/>
      <c r="M266" s="283"/>
      <c r="N266" s="275"/>
      <c r="O266" s="271"/>
      <c r="P266" s="272"/>
      <c r="Q266" s="281"/>
      <c r="R266" s="282"/>
      <c r="S266" s="281">
        <f ca="1">IF(NOT(ISERROR(MATCH(R266,_xlfn.ANCHORARRAY(H277),0))),Q279&amp;"Por favor no seleccionar los criterios de impacto",R266)</f>
        <v>0</v>
      </c>
      <c r="T266" s="272"/>
      <c r="U266" s="281"/>
      <c r="V266" s="280"/>
      <c r="W266" s="169">
        <v>2</v>
      </c>
      <c r="X266" s="225" t="s">
        <v>768</v>
      </c>
      <c r="Y266" s="165" t="str">
        <f t="shared" si="324"/>
        <v>Probabilidad</v>
      </c>
      <c r="Z266" s="109" t="s">
        <v>216</v>
      </c>
      <c r="AA266" s="109" t="s">
        <v>224</v>
      </c>
      <c r="AB266" s="166" t="str">
        <f t="shared" si="325"/>
        <v>40%</v>
      </c>
      <c r="AC266" s="109" t="s">
        <v>227</v>
      </c>
      <c r="AD266" s="109" t="s">
        <v>232</v>
      </c>
      <c r="AE266" s="109" t="s">
        <v>236</v>
      </c>
      <c r="AF266" s="208">
        <f t="shared" ref="AF266:AF270" si="360">IFERROR(IF(AND(Y265="Probabilidad",Y266="Probabilidad"),(AH265-(+AH265*AB266)),IF(Y266="Probabilidad",(Q265-(+Q265*AB266)),IF(Y266="Impacto",AH265,""))),"")</f>
        <v>0.14399999999999999</v>
      </c>
      <c r="AG266" s="167" t="str">
        <f t="shared" si="327"/>
        <v>Muy Baja</v>
      </c>
      <c r="AH266" s="166">
        <f t="shared" si="328"/>
        <v>0.14399999999999999</v>
      </c>
      <c r="AI266" s="167" t="str">
        <f t="shared" si="329"/>
        <v>Leve</v>
      </c>
      <c r="AJ266" s="166">
        <f t="shared" ref="AJ266" si="361">IFERROR(IF(AND(Y265="Impacto",Y266="Impacto"),(AJ265-(+AJ265*AB266)),IF(Y266="Impacto",(U265-(+U265*AB266)),IF(Y266="Probabilidad",AJ265,""))),"")</f>
        <v>0.2</v>
      </c>
      <c r="AK266" s="168" t="str">
        <f t="shared" si="331"/>
        <v>Bajo</v>
      </c>
      <c r="AL266" s="212" t="s">
        <v>263</v>
      </c>
      <c r="AM266" s="213"/>
      <c r="AN266" s="169"/>
      <c r="AO266" s="110"/>
      <c r="AP266" s="110"/>
      <c r="AQ266" s="211"/>
      <c r="AR266" s="169"/>
    </row>
    <row r="267" spans="1:44" s="141" customFormat="1" ht="69" hidden="1" customHeight="1" x14ac:dyDescent="0.25">
      <c r="A267" s="299"/>
      <c r="B267" s="297"/>
      <c r="C267" s="275"/>
      <c r="D267" s="278"/>
      <c r="E267" s="283"/>
      <c r="F267" s="306"/>
      <c r="G267" s="306"/>
      <c r="H267" s="307"/>
      <c r="I267" s="268"/>
      <c r="J267" s="268"/>
      <c r="K267" s="268"/>
      <c r="L267" s="268"/>
      <c r="M267" s="283"/>
      <c r="N267" s="275"/>
      <c r="O267" s="271"/>
      <c r="P267" s="272"/>
      <c r="Q267" s="281"/>
      <c r="R267" s="282"/>
      <c r="S267" s="281">
        <f ca="1">IF(NOT(ISERROR(MATCH(R267,_xlfn.ANCHORARRAY(H278),0))),Q280&amp;"Por favor no seleccionar los criterios de impacto",R267)</f>
        <v>0</v>
      </c>
      <c r="T267" s="272"/>
      <c r="U267" s="281"/>
      <c r="V267" s="280"/>
      <c r="W267" s="169">
        <v>3</v>
      </c>
      <c r="X267" s="108"/>
      <c r="Y267" s="165" t="str">
        <f t="shared" si="324"/>
        <v/>
      </c>
      <c r="Z267" s="109"/>
      <c r="AA267" s="109"/>
      <c r="AB267" s="166" t="str">
        <f t="shared" si="325"/>
        <v/>
      </c>
      <c r="AC267" s="109"/>
      <c r="AD267" s="109"/>
      <c r="AE267" s="109"/>
      <c r="AF267" s="208" t="str">
        <f t="shared" si="360"/>
        <v/>
      </c>
      <c r="AG267" s="167" t="str">
        <f t="shared" si="327"/>
        <v/>
      </c>
      <c r="AH267" s="166" t="str">
        <f t="shared" si="328"/>
        <v/>
      </c>
      <c r="AI267" s="167" t="str">
        <f t="shared" si="329"/>
        <v/>
      </c>
      <c r="AJ267" s="166" t="str">
        <f t="shared" ref="AJ267:AJ270" si="362">IFERROR(IF(AND(Y266="Impacto",Y267="Impacto"),(AJ266-(+AJ266*AB267)),IF(AND(Y266="Probabilidad",Y267="Impacto"),(AJ265-(+AJ265*AB267)),IF(Y267="Probabilidad",AJ266,""))),"")</f>
        <v/>
      </c>
      <c r="AK267" s="168" t="str">
        <f t="shared" si="331"/>
        <v/>
      </c>
      <c r="AL267" s="212"/>
      <c r="AM267" s="213"/>
      <c r="AN267" s="169"/>
      <c r="AO267" s="110"/>
      <c r="AP267" s="110"/>
      <c r="AQ267" s="211"/>
      <c r="AR267" s="169"/>
    </row>
    <row r="268" spans="1:44" s="141" customFormat="1" ht="69" hidden="1" customHeight="1" x14ac:dyDescent="0.25">
      <c r="A268" s="299"/>
      <c r="B268" s="297"/>
      <c r="C268" s="275"/>
      <c r="D268" s="278"/>
      <c r="E268" s="283"/>
      <c r="F268" s="306"/>
      <c r="G268" s="306"/>
      <c r="H268" s="307"/>
      <c r="I268" s="268"/>
      <c r="J268" s="268"/>
      <c r="K268" s="268"/>
      <c r="L268" s="268"/>
      <c r="M268" s="283"/>
      <c r="N268" s="275"/>
      <c r="O268" s="271"/>
      <c r="P268" s="272"/>
      <c r="Q268" s="281"/>
      <c r="R268" s="282"/>
      <c r="S268" s="281">
        <f ca="1">IF(NOT(ISERROR(MATCH(R268,_xlfn.ANCHORARRAY(H279),0))),Q281&amp;"Por favor no seleccionar los criterios de impacto",R268)</f>
        <v>0</v>
      </c>
      <c r="T268" s="272"/>
      <c r="U268" s="281"/>
      <c r="V268" s="280"/>
      <c r="W268" s="169">
        <v>4</v>
      </c>
      <c r="X268" s="108"/>
      <c r="Y268" s="165" t="str">
        <f t="shared" si="324"/>
        <v/>
      </c>
      <c r="Z268" s="109"/>
      <c r="AA268" s="109"/>
      <c r="AB268" s="166" t="str">
        <f t="shared" si="325"/>
        <v/>
      </c>
      <c r="AC268" s="109"/>
      <c r="AD268" s="109"/>
      <c r="AE268" s="109"/>
      <c r="AF268" s="208" t="str">
        <f t="shared" si="360"/>
        <v/>
      </c>
      <c r="AG268" s="167" t="str">
        <f t="shared" si="327"/>
        <v/>
      </c>
      <c r="AH268" s="166" t="str">
        <f t="shared" si="328"/>
        <v/>
      </c>
      <c r="AI268" s="167" t="str">
        <f t="shared" si="329"/>
        <v/>
      </c>
      <c r="AJ268" s="166" t="str">
        <f t="shared" si="362"/>
        <v/>
      </c>
      <c r="AK268" s="168" t="str">
        <f t="shared" si="331"/>
        <v/>
      </c>
      <c r="AL268" s="212"/>
      <c r="AM268" s="213"/>
      <c r="AN268" s="169"/>
      <c r="AO268" s="110"/>
      <c r="AP268" s="110"/>
      <c r="AQ268" s="211"/>
      <c r="AR268" s="169"/>
    </row>
    <row r="269" spans="1:44" s="141" customFormat="1" ht="69" hidden="1" customHeight="1" x14ac:dyDescent="0.25">
      <c r="A269" s="299"/>
      <c r="B269" s="297"/>
      <c r="C269" s="275"/>
      <c r="D269" s="278"/>
      <c r="E269" s="283"/>
      <c r="F269" s="306"/>
      <c r="G269" s="306"/>
      <c r="H269" s="307"/>
      <c r="I269" s="268"/>
      <c r="J269" s="268"/>
      <c r="K269" s="268"/>
      <c r="L269" s="268"/>
      <c r="M269" s="283"/>
      <c r="N269" s="275"/>
      <c r="O269" s="271"/>
      <c r="P269" s="272"/>
      <c r="Q269" s="281"/>
      <c r="R269" s="282"/>
      <c r="S269" s="281">
        <f ca="1">IF(NOT(ISERROR(MATCH(R269,_xlfn.ANCHORARRAY(H280),0))),Q282&amp;"Por favor no seleccionar los criterios de impacto",R269)</f>
        <v>0</v>
      </c>
      <c r="T269" s="272"/>
      <c r="U269" s="281"/>
      <c r="V269" s="280"/>
      <c r="W269" s="169">
        <v>5</v>
      </c>
      <c r="X269" s="108"/>
      <c r="Y269" s="165" t="str">
        <f t="shared" si="324"/>
        <v/>
      </c>
      <c r="Z269" s="109"/>
      <c r="AA269" s="109"/>
      <c r="AB269" s="166" t="str">
        <f t="shared" si="325"/>
        <v/>
      </c>
      <c r="AC269" s="109"/>
      <c r="AD269" s="109"/>
      <c r="AE269" s="109"/>
      <c r="AF269" s="208" t="str">
        <f t="shared" si="360"/>
        <v/>
      </c>
      <c r="AG269" s="167" t="str">
        <f t="shared" si="327"/>
        <v/>
      </c>
      <c r="AH269" s="166" t="str">
        <f t="shared" si="328"/>
        <v/>
      </c>
      <c r="AI269" s="167" t="str">
        <f t="shared" si="329"/>
        <v/>
      </c>
      <c r="AJ269" s="166" t="str">
        <f t="shared" si="362"/>
        <v/>
      </c>
      <c r="AK269" s="168" t="str">
        <f t="shared" si="331"/>
        <v/>
      </c>
      <c r="AL269" s="212"/>
      <c r="AM269" s="213"/>
      <c r="AN269" s="169"/>
      <c r="AO269" s="110"/>
      <c r="AP269" s="110"/>
      <c r="AQ269" s="211"/>
      <c r="AR269" s="169"/>
    </row>
    <row r="270" spans="1:44" s="141" customFormat="1" ht="69" hidden="1" customHeight="1" x14ac:dyDescent="0.25">
      <c r="A270" s="299"/>
      <c r="B270" s="298"/>
      <c r="C270" s="276"/>
      <c r="D270" s="279"/>
      <c r="E270" s="283"/>
      <c r="F270" s="306"/>
      <c r="G270" s="306"/>
      <c r="H270" s="307"/>
      <c r="I270" s="269"/>
      <c r="J270" s="269"/>
      <c r="K270" s="269"/>
      <c r="L270" s="269"/>
      <c r="M270" s="283"/>
      <c r="N270" s="276"/>
      <c r="O270" s="271"/>
      <c r="P270" s="272"/>
      <c r="Q270" s="281"/>
      <c r="R270" s="282"/>
      <c r="S270" s="281">
        <f ca="1">IF(NOT(ISERROR(MATCH(R270,_xlfn.ANCHORARRAY(H281),0))),Q283&amp;"Por favor no seleccionar los criterios de impacto",R270)</f>
        <v>0</v>
      </c>
      <c r="T270" s="272"/>
      <c r="U270" s="281"/>
      <c r="V270" s="280"/>
      <c r="W270" s="169">
        <v>6</v>
      </c>
      <c r="X270" s="108"/>
      <c r="Y270" s="165" t="str">
        <f t="shared" si="324"/>
        <v/>
      </c>
      <c r="Z270" s="109"/>
      <c r="AA270" s="109"/>
      <c r="AB270" s="166" t="str">
        <f t="shared" si="325"/>
        <v/>
      </c>
      <c r="AC270" s="109"/>
      <c r="AD270" s="109"/>
      <c r="AE270" s="109"/>
      <c r="AF270" s="208" t="str">
        <f t="shared" si="360"/>
        <v/>
      </c>
      <c r="AG270" s="167" t="str">
        <f t="shared" si="327"/>
        <v/>
      </c>
      <c r="AH270" s="166" t="str">
        <f t="shared" si="328"/>
        <v/>
      </c>
      <c r="AI270" s="167" t="str">
        <f t="shared" si="329"/>
        <v/>
      </c>
      <c r="AJ270" s="166" t="str">
        <f t="shared" si="362"/>
        <v/>
      </c>
      <c r="AK270" s="168" t="str">
        <f t="shared" si="331"/>
        <v/>
      </c>
      <c r="AL270" s="212"/>
      <c r="AM270" s="213"/>
      <c r="AN270" s="169"/>
      <c r="AO270" s="110"/>
      <c r="AP270" s="110"/>
      <c r="AQ270" s="211"/>
      <c r="AR270" s="169"/>
    </row>
    <row r="271" spans="1:44" s="141" customFormat="1" ht="121.5" customHeight="1" x14ac:dyDescent="0.25">
      <c r="A271" s="299">
        <v>44</v>
      </c>
      <c r="B271" s="296" t="s">
        <v>769</v>
      </c>
      <c r="C271" s="274" t="s">
        <v>282</v>
      </c>
      <c r="D271" s="277" t="s">
        <v>770</v>
      </c>
      <c r="E271" s="283" t="s">
        <v>248</v>
      </c>
      <c r="F271" s="306" t="s">
        <v>771</v>
      </c>
      <c r="G271" s="306" t="s">
        <v>772</v>
      </c>
      <c r="H271" s="307" t="s">
        <v>773</v>
      </c>
      <c r="I271" s="267"/>
      <c r="J271" s="267"/>
      <c r="K271" s="267"/>
      <c r="L271" s="267"/>
      <c r="M271" s="283" t="s">
        <v>247</v>
      </c>
      <c r="N271" s="274"/>
      <c r="O271" s="271">
        <v>4000</v>
      </c>
      <c r="P271" s="272" t="str">
        <f t="shared" si="320"/>
        <v>Alta</v>
      </c>
      <c r="Q271" s="281">
        <f t="shared" si="321"/>
        <v>0.8</v>
      </c>
      <c r="R271" s="282" t="s">
        <v>195</v>
      </c>
      <c r="S271" s="281" t="str">
        <f>IF(NOT(ISERROR(MATCH(R271,'Tabla Impacto'!$B$221:$B$223,0))),'Tabla Impacto'!$F$223&amp;"Por favor no seleccionar los criterios de impacto(Afectación Económica o presupuestal y Pérdida Reputacional)",R271)</f>
        <v>El riesgo afecta la imagen de la entidad internamente, de conocimiento general, nivel interno, de junta dircetiva y accionistas y/o de provedores</v>
      </c>
      <c r="T271" s="272" t="str">
        <f>+IF(OR(S271='[1]Tabla Impacto'!$C$11,S271='[1]Tabla Impacto'!$D$11),"Leve",IF(OR(S271='[1]Tabla Impacto'!$C$12,S271='[1]Tabla Impacto'!$D$12),"Menor",IF(OR(S271='[1]Tabla Impacto'!$C$13,S271='[1]Tabla Impacto'!$D$13),"Moderado",IF(OR(S271='[1]Tabla Impacto'!$C$14,S271='[1]Tabla Impacto'!$D$14),"Mayor",IF(OR(S271='[1]Tabla Impacto'!$C$15,S271='[1]Tabla Impacto'!$D$15),"Catastrófico","")))))</f>
        <v>Menor</v>
      </c>
      <c r="U271" s="281">
        <f t="shared" ref="U271" si="363">IF(T271="","",IF(T271="Leve",0.2,IF(T271="Menor",0.4,IF(T271="Moderado",0.6,IF(T271="Mayor",0.8,IF(T271="Catastrófico",1,))))))</f>
        <v>0.4</v>
      </c>
      <c r="V271" s="280" t="str">
        <f t="shared" ref="V271" si="364">IF(OR(AND(P271="Muy Baja",T271="Leve"),AND(P271="Muy Baja",T271="Menor"),AND(P271="Baja",T271="Leve")),"Bajo",IF(OR(AND(P271="Muy baja",T271="Moderado"),AND(P271="Baja",T271="Menor"),AND(P271="Baja",T271="Moderado"),AND(P271="Media",T271="Leve"),AND(P271="Media",T271="Menor"),AND(P271="Media",T271="Moderado"),AND(P271="Alta",T271="Leve"),AND(P271="Alta",T271="Menor")),"Moderado",IF(OR(AND(P271="Muy Baja",T271="Mayor"),AND(P271="Baja",T271="Mayor"),AND(P271="Media",T271="Mayor"),AND(P271="Alta",T271="Moderado"),AND(P271="Alta",T271="Mayor"),AND(P271="Muy Alta",T271="Leve"),AND(P271="Muy Alta",T271="Menor"),AND(P271="Muy Alta",T271="Moderado"),AND(P271="Muy Alta",T271="Mayor")),"Alto",IF(OR(AND(P271="Muy Baja",T271="Catastrófico"),AND(P271="Baja",T271="Catastrófico"),AND(P271="Media",T271="Catastrófico"),AND(P271="Alta",T271="Catastrófico"),AND(P271="Muy Alta",T271="Catastrófico")),"Extremo",""))))</f>
        <v>Moderado</v>
      </c>
      <c r="W271" s="169">
        <v>1</v>
      </c>
      <c r="X271" s="220" t="s">
        <v>774</v>
      </c>
      <c r="Y271" s="165" t="str">
        <f t="shared" si="324"/>
        <v>Probabilidad</v>
      </c>
      <c r="Z271" s="109" t="s">
        <v>216</v>
      </c>
      <c r="AA271" s="109" t="s">
        <v>224</v>
      </c>
      <c r="AB271" s="166" t="str">
        <f t="shared" si="325"/>
        <v>40%</v>
      </c>
      <c r="AC271" s="109" t="s">
        <v>227</v>
      </c>
      <c r="AD271" s="109" t="s">
        <v>232</v>
      </c>
      <c r="AE271" s="109" t="s">
        <v>236</v>
      </c>
      <c r="AF271" s="208">
        <f t="shared" ref="AF271" si="365">IFERROR(IF(Y271="Probabilidad",(Q271-(+Q271*AB271)),IF(Y271="Impacto",Q271,"")),"")</f>
        <v>0.48</v>
      </c>
      <c r="AG271" s="167" t="str">
        <f t="shared" si="327"/>
        <v>Media</v>
      </c>
      <c r="AH271" s="166">
        <f t="shared" si="328"/>
        <v>0.48</v>
      </c>
      <c r="AI271" s="167" t="str">
        <f t="shared" si="329"/>
        <v>Menor</v>
      </c>
      <c r="AJ271" s="166">
        <f t="shared" ref="AJ271" si="366">IFERROR(IF(Y271="Impacto",(U271-(+U271*AB271)),IF(Y271="Probabilidad",U271,"")),"")</f>
        <v>0.4</v>
      </c>
      <c r="AK271" s="168" t="str">
        <f t="shared" si="331"/>
        <v>Moderado</v>
      </c>
      <c r="AL271" s="212" t="s">
        <v>263</v>
      </c>
      <c r="AM271" s="213"/>
      <c r="AN271" s="169"/>
      <c r="AO271" s="110"/>
      <c r="AP271" s="110"/>
      <c r="AQ271" s="211"/>
      <c r="AR271" s="169"/>
    </row>
    <row r="272" spans="1:44" s="141" customFormat="1" ht="124.5" customHeight="1" x14ac:dyDescent="0.25">
      <c r="A272" s="299"/>
      <c r="B272" s="297"/>
      <c r="C272" s="275"/>
      <c r="D272" s="312"/>
      <c r="E272" s="283"/>
      <c r="F272" s="306"/>
      <c r="G272" s="306"/>
      <c r="H272" s="307"/>
      <c r="I272" s="268"/>
      <c r="J272" s="268"/>
      <c r="K272" s="268"/>
      <c r="L272" s="268"/>
      <c r="M272" s="283"/>
      <c r="N272" s="275"/>
      <c r="O272" s="271"/>
      <c r="P272" s="272"/>
      <c r="Q272" s="281"/>
      <c r="R272" s="282"/>
      <c r="S272" s="281">
        <f ca="1">IF(NOT(ISERROR(MATCH(R272,_xlfn.ANCHORARRAY(H283),0))),Q285&amp;"Por favor no seleccionar los criterios de impacto",R272)</f>
        <v>0</v>
      </c>
      <c r="T272" s="272"/>
      <c r="U272" s="281"/>
      <c r="V272" s="280"/>
      <c r="W272" s="169">
        <v>2</v>
      </c>
      <c r="X272" s="220" t="s">
        <v>775</v>
      </c>
      <c r="Y272" s="165" t="str">
        <f t="shared" si="324"/>
        <v>Probabilidad</v>
      </c>
      <c r="Z272" s="109" t="s">
        <v>216</v>
      </c>
      <c r="AA272" s="109" t="s">
        <v>224</v>
      </c>
      <c r="AB272" s="166" t="str">
        <f t="shared" si="325"/>
        <v>40%</v>
      </c>
      <c r="AC272" s="109" t="s">
        <v>227</v>
      </c>
      <c r="AD272" s="109" t="s">
        <v>232</v>
      </c>
      <c r="AE272" s="109" t="s">
        <v>236</v>
      </c>
      <c r="AF272" s="208">
        <f t="shared" ref="AF272:AF276" si="367">IFERROR(IF(AND(Y271="Probabilidad",Y272="Probabilidad"),(AH271-(+AH271*AB272)),IF(Y272="Probabilidad",(Q271-(+Q271*AB272)),IF(Y272="Impacto",AH271,""))),"")</f>
        <v>0.28799999999999998</v>
      </c>
      <c r="AG272" s="167" t="str">
        <f t="shared" si="327"/>
        <v>Baja</v>
      </c>
      <c r="AH272" s="166">
        <f t="shared" si="328"/>
        <v>0.28799999999999998</v>
      </c>
      <c r="AI272" s="167" t="str">
        <f t="shared" si="329"/>
        <v>Menor</v>
      </c>
      <c r="AJ272" s="166">
        <f t="shared" ref="AJ272" si="368">IFERROR(IF(AND(Y271="Impacto",Y272="Impacto"),(AJ271-(+AJ271*AB272)),IF(Y272="Impacto",(U271-(+U271*AB272)),IF(Y272="Probabilidad",AJ271,""))),"")</f>
        <v>0.4</v>
      </c>
      <c r="AK272" s="168" t="str">
        <f t="shared" si="331"/>
        <v>Moderado</v>
      </c>
      <c r="AL272" s="212" t="s">
        <v>263</v>
      </c>
      <c r="AM272" s="213"/>
      <c r="AN272" s="169"/>
      <c r="AO272" s="110"/>
      <c r="AP272" s="110"/>
      <c r="AQ272" s="211"/>
      <c r="AR272" s="169"/>
    </row>
    <row r="273" spans="1:44" s="141" customFormat="1" ht="96.75" customHeight="1" x14ac:dyDescent="0.25">
      <c r="A273" s="299"/>
      <c r="B273" s="297"/>
      <c r="C273" s="275"/>
      <c r="D273" s="312"/>
      <c r="E273" s="283"/>
      <c r="F273" s="306"/>
      <c r="G273" s="306"/>
      <c r="H273" s="307"/>
      <c r="I273" s="268"/>
      <c r="J273" s="268"/>
      <c r="K273" s="268"/>
      <c r="L273" s="268"/>
      <c r="M273" s="283"/>
      <c r="N273" s="275"/>
      <c r="O273" s="271"/>
      <c r="P273" s="272"/>
      <c r="Q273" s="281"/>
      <c r="R273" s="282"/>
      <c r="S273" s="281">
        <f ca="1">IF(NOT(ISERROR(MATCH(R273,_xlfn.ANCHORARRAY(H284),0))),Q286&amp;"Por favor no seleccionar los criterios de impacto",R273)</f>
        <v>0</v>
      </c>
      <c r="T273" s="272"/>
      <c r="U273" s="281"/>
      <c r="V273" s="280"/>
      <c r="W273" s="169">
        <v>3</v>
      </c>
      <c r="X273" s="220" t="s">
        <v>776</v>
      </c>
      <c r="Y273" s="165" t="str">
        <f t="shared" si="324"/>
        <v>Probabilidad</v>
      </c>
      <c r="Z273" s="109" t="s">
        <v>216</v>
      </c>
      <c r="AA273" s="109" t="s">
        <v>224</v>
      </c>
      <c r="AB273" s="166" t="str">
        <f t="shared" si="325"/>
        <v>40%</v>
      </c>
      <c r="AC273" s="109" t="s">
        <v>227</v>
      </c>
      <c r="AD273" s="109" t="s">
        <v>232</v>
      </c>
      <c r="AE273" s="109" t="s">
        <v>236</v>
      </c>
      <c r="AF273" s="208">
        <f t="shared" si="367"/>
        <v>0.17279999999999998</v>
      </c>
      <c r="AG273" s="167" t="str">
        <f t="shared" si="327"/>
        <v>Muy Baja</v>
      </c>
      <c r="AH273" s="166">
        <f t="shared" si="328"/>
        <v>0.17279999999999998</v>
      </c>
      <c r="AI273" s="167" t="str">
        <f t="shared" si="329"/>
        <v>Menor</v>
      </c>
      <c r="AJ273" s="166">
        <f t="shared" ref="AJ273:AJ276" si="369">IFERROR(IF(AND(Y272="Impacto",Y273="Impacto"),(AJ272-(+AJ272*AB273)),IF(AND(Y272="Probabilidad",Y273="Impacto"),(AJ271-(+AJ271*AB273)),IF(Y273="Probabilidad",AJ272,""))),"")</f>
        <v>0.4</v>
      </c>
      <c r="AK273" s="168" t="str">
        <f t="shared" si="331"/>
        <v>Bajo</v>
      </c>
      <c r="AL273" s="212" t="s">
        <v>263</v>
      </c>
      <c r="AM273" s="213"/>
      <c r="AN273" s="169"/>
      <c r="AO273" s="110"/>
      <c r="AP273" s="110"/>
      <c r="AQ273" s="211"/>
      <c r="AR273" s="169"/>
    </row>
    <row r="274" spans="1:44" s="141" customFormat="1" ht="83.25" customHeight="1" x14ac:dyDescent="0.25">
      <c r="A274" s="299"/>
      <c r="B274" s="297"/>
      <c r="C274" s="275"/>
      <c r="D274" s="312"/>
      <c r="E274" s="283"/>
      <c r="F274" s="306"/>
      <c r="G274" s="306"/>
      <c r="H274" s="307"/>
      <c r="I274" s="268"/>
      <c r="J274" s="268"/>
      <c r="K274" s="268"/>
      <c r="L274" s="268"/>
      <c r="M274" s="283"/>
      <c r="N274" s="275"/>
      <c r="O274" s="271"/>
      <c r="P274" s="272"/>
      <c r="Q274" s="281"/>
      <c r="R274" s="282"/>
      <c r="S274" s="281">
        <f ca="1">IF(NOT(ISERROR(MATCH(R274,_xlfn.ANCHORARRAY(H285),0))),Q287&amp;"Por favor no seleccionar los criterios de impacto",R274)</f>
        <v>0</v>
      </c>
      <c r="T274" s="272"/>
      <c r="U274" s="281"/>
      <c r="V274" s="280"/>
      <c r="W274" s="169">
        <v>4</v>
      </c>
      <c r="X274" s="220" t="s">
        <v>777</v>
      </c>
      <c r="Y274" s="165" t="str">
        <f t="shared" si="324"/>
        <v>Probabilidad</v>
      </c>
      <c r="Z274" s="109" t="s">
        <v>216</v>
      </c>
      <c r="AA274" s="109" t="s">
        <v>631</v>
      </c>
      <c r="AB274" s="166" t="str">
        <f t="shared" si="325"/>
        <v>40%</v>
      </c>
      <c r="AC274" s="109" t="s">
        <v>227</v>
      </c>
      <c r="AD274" s="109" t="s">
        <v>232</v>
      </c>
      <c r="AE274" s="109" t="s">
        <v>236</v>
      </c>
      <c r="AF274" s="208">
        <f t="shared" si="367"/>
        <v>0.10367999999999998</v>
      </c>
      <c r="AG274" s="167" t="str">
        <f t="shared" si="327"/>
        <v>Muy Baja</v>
      </c>
      <c r="AH274" s="166">
        <f t="shared" si="328"/>
        <v>0.10367999999999998</v>
      </c>
      <c r="AI274" s="167" t="str">
        <f t="shared" si="329"/>
        <v>Menor</v>
      </c>
      <c r="AJ274" s="166">
        <f t="shared" si="369"/>
        <v>0.4</v>
      </c>
      <c r="AK274" s="168" t="str">
        <f t="shared" si="331"/>
        <v>Bajo</v>
      </c>
      <c r="AL274" s="212" t="s">
        <v>263</v>
      </c>
      <c r="AM274" s="213"/>
      <c r="AN274" s="169"/>
      <c r="AO274" s="110"/>
      <c r="AP274" s="110"/>
      <c r="AQ274" s="211"/>
      <c r="AR274" s="169"/>
    </row>
    <row r="275" spans="1:44" s="141" customFormat="1" ht="69" hidden="1" customHeight="1" x14ac:dyDescent="0.25">
      <c r="A275" s="299"/>
      <c r="B275" s="297"/>
      <c r="C275" s="275"/>
      <c r="D275" s="312"/>
      <c r="E275" s="283"/>
      <c r="F275" s="306"/>
      <c r="G275" s="306"/>
      <c r="H275" s="307"/>
      <c r="I275" s="268"/>
      <c r="J275" s="268"/>
      <c r="K275" s="268"/>
      <c r="L275" s="268"/>
      <c r="M275" s="283"/>
      <c r="N275" s="275"/>
      <c r="O275" s="271"/>
      <c r="P275" s="272"/>
      <c r="Q275" s="281"/>
      <c r="R275" s="282"/>
      <c r="S275" s="281">
        <f ca="1">IF(NOT(ISERROR(MATCH(R275,_xlfn.ANCHORARRAY(H286),0))),Q288&amp;"Por favor no seleccionar los criterios de impacto",R275)</f>
        <v>0</v>
      </c>
      <c r="T275" s="272"/>
      <c r="U275" s="281"/>
      <c r="V275" s="280"/>
      <c r="W275" s="169">
        <v>5</v>
      </c>
      <c r="X275" s="108"/>
      <c r="Y275" s="165" t="str">
        <f t="shared" si="324"/>
        <v/>
      </c>
      <c r="Z275" s="109"/>
      <c r="AA275" s="109"/>
      <c r="AB275" s="166" t="str">
        <f t="shared" si="325"/>
        <v/>
      </c>
      <c r="AC275" s="109"/>
      <c r="AD275" s="109"/>
      <c r="AE275" s="109"/>
      <c r="AF275" s="208" t="str">
        <f t="shared" si="367"/>
        <v/>
      </c>
      <c r="AG275" s="167" t="str">
        <f t="shared" si="327"/>
        <v/>
      </c>
      <c r="AH275" s="166" t="str">
        <f t="shared" si="328"/>
        <v/>
      </c>
      <c r="AI275" s="167" t="str">
        <f t="shared" si="329"/>
        <v/>
      </c>
      <c r="AJ275" s="166" t="str">
        <f t="shared" si="369"/>
        <v/>
      </c>
      <c r="AK275" s="168" t="str">
        <f t="shared" si="331"/>
        <v/>
      </c>
      <c r="AL275" s="212"/>
      <c r="AM275" s="213"/>
      <c r="AN275" s="169"/>
      <c r="AO275" s="110"/>
      <c r="AP275" s="110"/>
      <c r="AQ275" s="211"/>
      <c r="AR275" s="169"/>
    </row>
    <row r="276" spans="1:44" s="141" customFormat="1" ht="69" hidden="1" customHeight="1" x14ac:dyDescent="0.25">
      <c r="A276" s="299"/>
      <c r="B276" s="298"/>
      <c r="C276" s="276"/>
      <c r="D276" s="313"/>
      <c r="E276" s="283"/>
      <c r="F276" s="306"/>
      <c r="G276" s="306"/>
      <c r="H276" s="307"/>
      <c r="I276" s="269"/>
      <c r="J276" s="269"/>
      <c r="K276" s="269"/>
      <c r="L276" s="269"/>
      <c r="M276" s="283"/>
      <c r="N276" s="276"/>
      <c r="O276" s="271"/>
      <c r="P276" s="272"/>
      <c r="Q276" s="281"/>
      <c r="R276" s="282"/>
      <c r="S276" s="281">
        <f ca="1">IF(NOT(ISERROR(MATCH(R276,_xlfn.ANCHORARRAY(H287),0))),Q289&amp;"Por favor no seleccionar los criterios de impacto",R276)</f>
        <v>0</v>
      </c>
      <c r="T276" s="272"/>
      <c r="U276" s="281"/>
      <c r="V276" s="280"/>
      <c r="W276" s="169">
        <v>6</v>
      </c>
      <c r="X276" s="108"/>
      <c r="Y276" s="165" t="str">
        <f t="shared" si="324"/>
        <v/>
      </c>
      <c r="Z276" s="109"/>
      <c r="AA276" s="109"/>
      <c r="AB276" s="166" t="str">
        <f t="shared" si="325"/>
        <v/>
      </c>
      <c r="AC276" s="109"/>
      <c r="AD276" s="109"/>
      <c r="AE276" s="109"/>
      <c r="AF276" s="208" t="str">
        <f t="shared" si="367"/>
        <v/>
      </c>
      <c r="AG276" s="167" t="str">
        <f t="shared" si="327"/>
        <v/>
      </c>
      <c r="AH276" s="166" t="str">
        <f t="shared" si="328"/>
        <v/>
      </c>
      <c r="AI276" s="167" t="str">
        <f t="shared" si="329"/>
        <v/>
      </c>
      <c r="AJ276" s="166" t="str">
        <f t="shared" si="369"/>
        <v/>
      </c>
      <c r="AK276" s="168" t="str">
        <f t="shared" si="331"/>
        <v/>
      </c>
      <c r="AL276" s="212"/>
      <c r="AM276" s="213"/>
      <c r="AN276" s="169"/>
      <c r="AO276" s="110"/>
      <c r="AP276" s="110"/>
      <c r="AQ276" s="211"/>
      <c r="AR276" s="169"/>
    </row>
    <row r="277" spans="1:44" s="141" customFormat="1" ht="124.5" customHeight="1" x14ac:dyDescent="0.25">
      <c r="A277" s="299">
        <v>45</v>
      </c>
      <c r="B277" s="296" t="s">
        <v>778</v>
      </c>
      <c r="C277" s="274" t="s">
        <v>282</v>
      </c>
      <c r="D277" s="274" t="s">
        <v>779</v>
      </c>
      <c r="E277" s="283" t="s">
        <v>248</v>
      </c>
      <c r="F277" s="306" t="s">
        <v>780</v>
      </c>
      <c r="G277" s="306" t="s">
        <v>781</v>
      </c>
      <c r="H277" s="307" t="s">
        <v>782</v>
      </c>
      <c r="I277" s="267"/>
      <c r="J277" s="267"/>
      <c r="K277" s="267"/>
      <c r="L277" s="267"/>
      <c r="M277" s="283" t="s">
        <v>247</v>
      </c>
      <c r="N277" s="274"/>
      <c r="O277" s="271">
        <v>365</v>
      </c>
      <c r="P277" s="272" t="str">
        <f t="shared" si="320"/>
        <v>Media</v>
      </c>
      <c r="Q277" s="281">
        <f t="shared" si="321"/>
        <v>0.6</v>
      </c>
      <c r="R277" s="282" t="s">
        <v>192</v>
      </c>
      <c r="S277" s="281" t="str">
        <f>IF(NOT(ISERROR(MATCH(R277,'Tabla Impacto'!$B$221:$B$223,0))),'Tabla Impacto'!$F$223&amp;"Por favor no seleccionar los criterios de impacto(Afectación Económica o presupuestal y Pérdida Reputacional)",R277)</f>
        <v>El riesgo afecta la imagen de alguna área de la organización</v>
      </c>
      <c r="T277" s="272" t="str">
        <f>+IF(OR(S277='[1]Tabla Impacto'!$C$11,S277='[1]Tabla Impacto'!$D$11),"Leve",IF(OR(S277='[1]Tabla Impacto'!$C$12,S277='[1]Tabla Impacto'!$D$12),"Menor",IF(OR(S277='[1]Tabla Impacto'!$C$13,S277='[1]Tabla Impacto'!$D$13),"Moderado",IF(OR(S277='[1]Tabla Impacto'!$C$14,S277='[1]Tabla Impacto'!$D$14),"Mayor",IF(OR(S277='[1]Tabla Impacto'!$C$15,S277='[1]Tabla Impacto'!$D$15),"Catastrófico","")))))</f>
        <v>Leve</v>
      </c>
      <c r="U277" s="281">
        <f t="shared" ref="U277" si="370">IF(T277="","",IF(T277="Leve",0.2,IF(T277="Menor",0.4,IF(T277="Moderado",0.6,IF(T277="Mayor",0.8,IF(T277="Catastrófico",1,))))))</f>
        <v>0.2</v>
      </c>
      <c r="V277" s="280" t="str">
        <f t="shared" ref="V277" si="371">IF(OR(AND(P277="Muy Baja",T277="Leve"),AND(P277="Muy Baja",T277="Menor"),AND(P277="Baja",T277="Leve")),"Bajo",IF(OR(AND(P277="Muy baja",T277="Moderado"),AND(P277="Baja",T277="Menor"),AND(P277="Baja",T277="Moderado"),AND(P277="Media",T277="Leve"),AND(P277="Media",T277="Menor"),AND(P277="Media",T277="Moderado"),AND(P277="Alta",T277="Leve"),AND(P277="Alta",T277="Menor")),"Moderado",IF(OR(AND(P277="Muy Baja",T277="Mayor"),AND(P277="Baja",T277="Mayor"),AND(P277="Media",T277="Mayor"),AND(P277="Alta",T277="Moderado"),AND(P277="Alta",T277="Mayor"),AND(P277="Muy Alta",T277="Leve"),AND(P277="Muy Alta",T277="Menor"),AND(P277="Muy Alta",T277="Moderado"),AND(P277="Muy Alta",T277="Mayor")),"Alto",IF(OR(AND(P277="Muy Baja",T277="Catastrófico"),AND(P277="Baja",T277="Catastrófico"),AND(P277="Media",T277="Catastrófico"),AND(P277="Alta",T277="Catastrófico"),AND(P277="Muy Alta",T277="Catastrófico")),"Extremo",""))))</f>
        <v>Moderado</v>
      </c>
      <c r="W277" s="169">
        <v>1</v>
      </c>
      <c r="X277" s="225" t="s">
        <v>783</v>
      </c>
      <c r="Y277" s="165" t="str">
        <f t="shared" si="324"/>
        <v>Probabilidad</v>
      </c>
      <c r="Z277" s="109" t="s">
        <v>216</v>
      </c>
      <c r="AA277" s="109" t="s">
        <v>631</v>
      </c>
      <c r="AB277" s="166" t="str">
        <f t="shared" si="325"/>
        <v>40%</v>
      </c>
      <c r="AC277" s="109" t="s">
        <v>227</v>
      </c>
      <c r="AD277" s="109" t="s">
        <v>232</v>
      </c>
      <c r="AE277" s="109" t="s">
        <v>236</v>
      </c>
      <c r="AF277" s="208">
        <f t="shared" ref="AF277" si="372">IFERROR(IF(Y277="Probabilidad",(Q277-(+Q277*AB277)),IF(Y277="Impacto",Q277,"")),"")</f>
        <v>0.36</v>
      </c>
      <c r="AG277" s="167" t="str">
        <f t="shared" si="327"/>
        <v>Baja</v>
      </c>
      <c r="AH277" s="166">
        <f t="shared" si="328"/>
        <v>0.36</v>
      </c>
      <c r="AI277" s="167" t="str">
        <f t="shared" si="329"/>
        <v>Leve</v>
      </c>
      <c r="AJ277" s="166">
        <f t="shared" ref="AJ277" si="373">IFERROR(IF(Y277="Impacto",(U277-(+U277*AB277)),IF(Y277="Probabilidad",U277,"")),"")</f>
        <v>0.2</v>
      </c>
      <c r="AK277" s="168" t="str">
        <f t="shared" si="331"/>
        <v>Bajo</v>
      </c>
      <c r="AL277" s="212" t="s">
        <v>263</v>
      </c>
      <c r="AM277" s="213"/>
      <c r="AN277" s="169"/>
      <c r="AO277" s="110"/>
      <c r="AP277" s="110"/>
      <c r="AQ277" s="211"/>
      <c r="AR277" s="169"/>
    </row>
    <row r="278" spans="1:44" s="141" customFormat="1" ht="69" hidden="1" customHeight="1" x14ac:dyDescent="0.25">
      <c r="A278" s="299"/>
      <c r="B278" s="297"/>
      <c r="C278" s="275"/>
      <c r="D278" s="275"/>
      <c r="E278" s="283"/>
      <c r="F278" s="306"/>
      <c r="G278" s="306"/>
      <c r="H278" s="307"/>
      <c r="I278" s="268"/>
      <c r="J278" s="268"/>
      <c r="K278" s="268"/>
      <c r="L278" s="268"/>
      <c r="M278" s="283"/>
      <c r="N278" s="275"/>
      <c r="O278" s="271"/>
      <c r="P278" s="272"/>
      <c r="Q278" s="281"/>
      <c r="R278" s="282"/>
      <c r="S278" s="281">
        <f ca="1">IF(NOT(ISERROR(MATCH(R278,_xlfn.ANCHORARRAY(H289),0))),Q291&amp;"Por favor no seleccionar los criterios de impacto",R278)</f>
        <v>0</v>
      </c>
      <c r="T278" s="272"/>
      <c r="U278" s="281"/>
      <c r="V278" s="280"/>
      <c r="W278" s="169">
        <v>2</v>
      </c>
      <c r="X278" s="108"/>
      <c r="Y278" s="165" t="str">
        <f t="shared" si="324"/>
        <v/>
      </c>
      <c r="Z278" s="109"/>
      <c r="AA278" s="109"/>
      <c r="AB278" s="166" t="str">
        <f t="shared" si="325"/>
        <v/>
      </c>
      <c r="AC278" s="109"/>
      <c r="AD278" s="109"/>
      <c r="AE278" s="109"/>
      <c r="AF278" s="208" t="str">
        <f t="shared" ref="AF278:AF282" si="374">IFERROR(IF(AND(Y277="Probabilidad",Y278="Probabilidad"),(AH277-(+AH277*AB278)),IF(Y278="Probabilidad",(Q277-(+Q277*AB278)),IF(Y278="Impacto",AH277,""))),"")</f>
        <v/>
      </c>
      <c r="AG278" s="167" t="str">
        <f t="shared" si="327"/>
        <v/>
      </c>
      <c r="AH278" s="166" t="str">
        <f t="shared" si="328"/>
        <v/>
      </c>
      <c r="AI278" s="167" t="str">
        <f t="shared" si="329"/>
        <v/>
      </c>
      <c r="AJ278" s="166" t="str">
        <f t="shared" ref="AJ278" si="375">IFERROR(IF(AND(Y277="Impacto",Y278="Impacto"),(AJ277-(+AJ277*AB278)),IF(Y278="Impacto",(U277-(+U277*AB278)),IF(Y278="Probabilidad",AJ277,""))),"")</f>
        <v/>
      </c>
      <c r="AK278" s="168" t="str">
        <f t="shared" si="331"/>
        <v/>
      </c>
      <c r="AL278" s="212"/>
      <c r="AM278" s="213"/>
      <c r="AN278" s="169"/>
      <c r="AO278" s="110"/>
      <c r="AP278" s="110"/>
      <c r="AQ278" s="211"/>
      <c r="AR278" s="169"/>
    </row>
    <row r="279" spans="1:44" s="141" customFormat="1" ht="69" hidden="1" customHeight="1" x14ac:dyDescent="0.25">
      <c r="A279" s="299"/>
      <c r="B279" s="297"/>
      <c r="C279" s="275"/>
      <c r="D279" s="275"/>
      <c r="E279" s="283"/>
      <c r="F279" s="306"/>
      <c r="G279" s="306"/>
      <c r="H279" s="307"/>
      <c r="I279" s="268"/>
      <c r="J279" s="268"/>
      <c r="K279" s="268"/>
      <c r="L279" s="268"/>
      <c r="M279" s="283"/>
      <c r="N279" s="275"/>
      <c r="O279" s="271"/>
      <c r="P279" s="272"/>
      <c r="Q279" s="281"/>
      <c r="R279" s="282"/>
      <c r="S279" s="281">
        <f ca="1">IF(NOT(ISERROR(MATCH(R279,_xlfn.ANCHORARRAY(H290),0))),Q292&amp;"Por favor no seleccionar los criterios de impacto",R279)</f>
        <v>0</v>
      </c>
      <c r="T279" s="272"/>
      <c r="U279" s="281"/>
      <c r="V279" s="280"/>
      <c r="W279" s="169">
        <v>3</v>
      </c>
      <c r="X279" s="108"/>
      <c r="Y279" s="165" t="str">
        <f t="shared" si="324"/>
        <v/>
      </c>
      <c r="Z279" s="109"/>
      <c r="AA279" s="109"/>
      <c r="AB279" s="166" t="str">
        <f t="shared" si="325"/>
        <v/>
      </c>
      <c r="AC279" s="109"/>
      <c r="AD279" s="109"/>
      <c r="AE279" s="109"/>
      <c r="AF279" s="208" t="str">
        <f t="shared" si="374"/>
        <v/>
      </c>
      <c r="AG279" s="167" t="str">
        <f t="shared" si="327"/>
        <v/>
      </c>
      <c r="AH279" s="166" t="str">
        <f t="shared" si="328"/>
        <v/>
      </c>
      <c r="AI279" s="167" t="str">
        <f t="shared" si="329"/>
        <v/>
      </c>
      <c r="AJ279" s="166" t="str">
        <f t="shared" ref="AJ279:AJ282" si="376">IFERROR(IF(AND(Y278="Impacto",Y279="Impacto"),(AJ278-(+AJ278*AB279)),IF(AND(Y278="Probabilidad",Y279="Impacto"),(AJ277-(+AJ277*AB279)),IF(Y279="Probabilidad",AJ278,""))),"")</f>
        <v/>
      </c>
      <c r="AK279" s="168" t="str">
        <f t="shared" si="331"/>
        <v/>
      </c>
      <c r="AL279" s="212"/>
      <c r="AM279" s="213"/>
      <c r="AN279" s="169"/>
      <c r="AO279" s="110"/>
      <c r="AP279" s="110"/>
      <c r="AQ279" s="211"/>
      <c r="AR279" s="169"/>
    </row>
    <row r="280" spans="1:44" s="141" customFormat="1" ht="69" hidden="1" customHeight="1" x14ac:dyDescent="0.25">
      <c r="A280" s="299"/>
      <c r="B280" s="297"/>
      <c r="C280" s="275"/>
      <c r="D280" s="275"/>
      <c r="E280" s="283"/>
      <c r="F280" s="306"/>
      <c r="G280" s="306"/>
      <c r="H280" s="307"/>
      <c r="I280" s="268"/>
      <c r="J280" s="268"/>
      <c r="K280" s="268"/>
      <c r="L280" s="268"/>
      <c r="M280" s="283"/>
      <c r="N280" s="275"/>
      <c r="O280" s="271"/>
      <c r="P280" s="272"/>
      <c r="Q280" s="281"/>
      <c r="R280" s="282"/>
      <c r="S280" s="281">
        <f ca="1">IF(NOT(ISERROR(MATCH(R280,_xlfn.ANCHORARRAY(H291),0))),Q293&amp;"Por favor no seleccionar los criterios de impacto",R280)</f>
        <v>0</v>
      </c>
      <c r="T280" s="272"/>
      <c r="U280" s="281"/>
      <c r="V280" s="280"/>
      <c r="W280" s="169">
        <v>4</v>
      </c>
      <c r="X280" s="108"/>
      <c r="Y280" s="165" t="str">
        <f t="shared" si="324"/>
        <v/>
      </c>
      <c r="Z280" s="109"/>
      <c r="AA280" s="109"/>
      <c r="AB280" s="166" t="str">
        <f t="shared" si="325"/>
        <v/>
      </c>
      <c r="AC280" s="109"/>
      <c r="AD280" s="109"/>
      <c r="AE280" s="109"/>
      <c r="AF280" s="208" t="str">
        <f t="shared" si="374"/>
        <v/>
      </c>
      <c r="AG280" s="167" t="str">
        <f t="shared" si="327"/>
        <v/>
      </c>
      <c r="AH280" s="166" t="str">
        <f t="shared" si="328"/>
        <v/>
      </c>
      <c r="AI280" s="167" t="str">
        <f t="shared" si="329"/>
        <v/>
      </c>
      <c r="AJ280" s="166" t="str">
        <f t="shared" si="376"/>
        <v/>
      </c>
      <c r="AK280" s="168" t="str">
        <f t="shared" si="331"/>
        <v/>
      </c>
      <c r="AL280" s="212"/>
      <c r="AM280" s="213"/>
      <c r="AN280" s="169"/>
      <c r="AO280" s="110"/>
      <c r="AP280" s="110"/>
      <c r="AQ280" s="211"/>
      <c r="AR280" s="169"/>
    </row>
    <row r="281" spans="1:44" s="141" customFormat="1" ht="69" hidden="1" customHeight="1" x14ac:dyDescent="0.25">
      <c r="A281" s="299"/>
      <c r="B281" s="297"/>
      <c r="C281" s="275"/>
      <c r="D281" s="275"/>
      <c r="E281" s="283"/>
      <c r="F281" s="306"/>
      <c r="G281" s="306"/>
      <c r="H281" s="307"/>
      <c r="I281" s="268"/>
      <c r="J281" s="268"/>
      <c r="K281" s="268"/>
      <c r="L281" s="268"/>
      <c r="M281" s="283"/>
      <c r="N281" s="275"/>
      <c r="O281" s="271"/>
      <c r="P281" s="272"/>
      <c r="Q281" s="281"/>
      <c r="R281" s="282"/>
      <c r="S281" s="281">
        <f ca="1">IF(NOT(ISERROR(MATCH(R281,_xlfn.ANCHORARRAY(H292),0))),Q294&amp;"Por favor no seleccionar los criterios de impacto",R281)</f>
        <v>0</v>
      </c>
      <c r="T281" s="272"/>
      <c r="U281" s="281"/>
      <c r="V281" s="280"/>
      <c r="W281" s="169">
        <v>5</v>
      </c>
      <c r="X281" s="108"/>
      <c r="Y281" s="165" t="str">
        <f t="shared" si="324"/>
        <v/>
      </c>
      <c r="Z281" s="109"/>
      <c r="AA281" s="109"/>
      <c r="AB281" s="166" t="str">
        <f t="shared" si="325"/>
        <v/>
      </c>
      <c r="AC281" s="109"/>
      <c r="AD281" s="109"/>
      <c r="AE281" s="109"/>
      <c r="AF281" s="208" t="str">
        <f t="shared" si="374"/>
        <v/>
      </c>
      <c r="AG281" s="167" t="str">
        <f t="shared" si="327"/>
        <v/>
      </c>
      <c r="AH281" s="166" t="str">
        <f t="shared" si="328"/>
        <v/>
      </c>
      <c r="AI281" s="167" t="str">
        <f t="shared" si="329"/>
        <v/>
      </c>
      <c r="AJ281" s="166" t="str">
        <f t="shared" si="376"/>
        <v/>
      </c>
      <c r="AK281" s="168" t="str">
        <f t="shared" si="331"/>
        <v/>
      </c>
      <c r="AL281" s="212"/>
      <c r="AM281" s="213"/>
      <c r="AN281" s="169"/>
      <c r="AO281" s="110"/>
      <c r="AP281" s="110"/>
      <c r="AQ281" s="211"/>
      <c r="AR281" s="169"/>
    </row>
    <row r="282" spans="1:44" s="141" customFormat="1" ht="69" hidden="1" customHeight="1" x14ac:dyDescent="0.25">
      <c r="A282" s="299"/>
      <c r="B282" s="298"/>
      <c r="C282" s="276"/>
      <c r="D282" s="276"/>
      <c r="E282" s="283"/>
      <c r="F282" s="306"/>
      <c r="G282" s="306"/>
      <c r="H282" s="307"/>
      <c r="I282" s="269"/>
      <c r="J282" s="269"/>
      <c r="K282" s="269"/>
      <c r="L282" s="269"/>
      <c r="M282" s="283"/>
      <c r="N282" s="276"/>
      <c r="O282" s="271"/>
      <c r="P282" s="272"/>
      <c r="Q282" s="281"/>
      <c r="R282" s="282"/>
      <c r="S282" s="281">
        <f ca="1">IF(NOT(ISERROR(MATCH(R282,_xlfn.ANCHORARRAY(H293),0))),Q295&amp;"Por favor no seleccionar los criterios de impacto",R282)</f>
        <v>0</v>
      </c>
      <c r="T282" s="272"/>
      <c r="U282" s="281"/>
      <c r="V282" s="280"/>
      <c r="W282" s="169">
        <v>6</v>
      </c>
      <c r="X282" s="108"/>
      <c r="Y282" s="165" t="str">
        <f t="shared" si="324"/>
        <v/>
      </c>
      <c r="Z282" s="109"/>
      <c r="AA282" s="109"/>
      <c r="AB282" s="166" t="str">
        <f t="shared" si="325"/>
        <v/>
      </c>
      <c r="AC282" s="109"/>
      <c r="AD282" s="109"/>
      <c r="AE282" s="109"/>
      <c r="AF282" s="208" t="str">
        <f t="shared" si="374"/>
        <v/>
      </c>
      <c r="AG282" s="167" t="str">
        <f t="shared" si="327"/>
        <v/>
      </c>
      <c r="AH282" s="166" t="str">
        <f t="shared" si="328"/>
        <v/>
      </c>
      <c r="AI282" s="167" t="str">
        <f t="shared" si="329"/>
        <v/>
      </c>
      <c r="AJ282" s="166" t="str">
        <f t="shared" si="376"/>
        <v/>
      </c>
      <c r="AK282" s="168" t="str">
        <f t="shared" si="331"/>
        <v/>
      </c>
      <c r="AL282" s="212"/>
      <c r="AM282" s="213"/>
      <c r="AN282" s="169"/>
      <c r="AO282" s="110"/>
      <c r="AP282" s="110"/>
      <c r="AQ282" s="211"/>
      <c r="AR282" s="169"/>
    </row>
    <row r="283" spans="1:44" s="141" customFormat="1" ht="118.5" customHeight="1" x14ac:dyDescent="0.25">
      <c r="A283" s="299">
        <v>46</v>
      </c>
      <c r="B283" s="296" t="s">
        <v>784</v>
      </c>
      <c r="C283" s="274" t="s">
        <v>282</v>
      </c>
      <c r="D283" s="274" t="s">
        <v>785</v>
      </c>
      <c r="E283" s="283" t="s">
        <v>248</v>
      </c>
      <c r="F283" s="306" t="s">
        <v>786</v>
      </c>
      <c r="G283" s="306" t="s">
        <v>787</v>
      </c>
      <c r="H283" s="307" t="s">
        <v>788</v>
      </c>
      <c r="I283" s="267"/>
      <c r="J283" s="267"/>
      <c r="K283" s="267"/>
      <c r="L283" s="267" t="s">
        <v>1081</v>
      </c>
      <c r="M283" s="360" t="s">
        <v>252</v>
      </c>
      <c r="N283" s="274"/>
      <c r="O283" s="271">
        <v>70</v>
      </c>
      <c r="P283" s="272" t="str">
        <f t="shared" si="320"/>
        <v>Media</v>
      </c>
      <c r="Q283" s="281">
        <f t="shared" si="321"/>
        <v>0.6</v>
      </c>
      <c r="R283" s="282" t="s">
        <v>192</v>
      </c>
      <c r="S283" s="281" t="str">
        <f>IF(NOT(ISERROR(MATCH(R283,'Tabla Impacto'!$B$221:$B$223,0))),'Tabla Impacto'!$F$223&amp;"Por favor no seleccionar los criterios de impacto(Afectación Económica o presupuestal y Pérdida Reputacional)",R283)</f>
        <v>El riesgo afecta la imagen de alguna área de la organización</v>
      </c>
      <c r="T283" s="272" t="str">
        <f>+IF(OR(S283='[1]Tabla Impacto'!$C$11,S283='[1]Tabla Impacto'!$D$11),"Leve",IF(OR(S283='[1]Tabla Impacto'!$C$12,S283='[1]Tabla Impacto'!$D$12),"Menor",IF(OR(S283='[1]Tabla Impacto'!$C$13,S283='[1]Tabla Impacto'!$D$13),"Moderado",IF(OR(S283='[1]Tabla Impacto'!$C$14,S283='[1]Tabla Impacto'!$D$14),"Mayor",IF(OR(S283='[1]Tabla Impacto'!$C$15,S283='[1]Tabla Impacto'!$D$15),"Catastrófico","")))))</f>
        <v>Leve</v>
      </c>
      <c r="U283" s="281">
        <f t="shared" ref="U283" si="377">IF(T283="","",IF(T283="Leve",0.2,IF(T283="Menor",0.4,IF(T283="Moderado",0.6,IF(T283="Mayor",0.8,IF(T283="Catastrófico",1,))))))</f>
        <v>0.2</v>
      </c>
      <c r="V283" s="280" t="str">
        <f t="shared" ref="V283" si="378">IF(OR(AND(P283="Muy Baja",T283="Leve"),AND(P283="Muy Baja",T283="Menor"),AND(P283="Baja",T283="Leve")),"Bajo",IF(OR(AND(P283="Muy baja",T283="Moderado"),AND(P283="Baja",T283="Menor"),AND(P283="Baja",T283="Moderado"),AND(P283="Media",T283="Leve"),AND(P283="Media",T283="Menor"),AND(P283="Media",T283="Moderado"),AND(P283="Alta",T283="Leve"),AND(P283="Alta",T283="Menor")),"Moderado",IF(OR(AND(P283="Muy Baja",T283="Mayor"),AND(P283="Baja",T283="Mayor"),AND(P283="Media",T283="Mayor"),AND(P283="Alta",T283="Moderado"),AND(P283="Alta",T283="Mayor"),AND(P283="Muy Alta",T283="Leve"),AND(P283="Muy Alta",T283="Menor"),AND(P283="Muy Alta",T283="Moderado"),AND(P283="Muy Alta",T283="Mayor")),"Alto",IF(OR(AND(P283="Muy Baja",T283="Catastrófico"),AND(P283="Baja",T283="Catastrófico"),AND(P283="Media",T283="Catastrófico"),AND(P283="Alta",T283="Catastrófico"),AND(P283="Muy Alta",T283="Catastrófico")),"Extremo",""))))</f>
        <v>Moderado</v>
      </c>
      <c r="W283" s="169">
        <v>1</v>
      </c>
      <c r="X283" s="225" t="s">
        <v>789</v>
      </c>
      <c r="Y283" s="165" t="str">
        <f t="shared" si="324"/>
        <v>Probabilidad</v>
      </c>
      <c r="Z283" s="109" t="s">
        <v>216</v>
      </c>
      <c r="AA283" s="109" t="s">
        <v>224</v>
      </c>
      <c r="AB283" s="166" t="str">
        <f t="shared" si="325"/>
        <v>40%</v>
      </c>
      <c r="AC283" s="109" t="s">
        <v>230</v>
      </c>
      <c r="AD283" s="109" t="s">
        <v>232</v>
      </c>
      <c r="AE283" s="109" t="s">
        <v>236</v>
      </c>
      <c r="AF283" s="208">
        <f t="shared" ref="AF283" si="379">IFERROR(IF(Y283="Probabilidad",(Q283-(+Q283*AB283)),IF(Y283="Impacto",Q283,"")),"")</f>
        <v>0.36</v>
      </c>
      <c r="AG283" s="167" t="str">
        <f t="shared" si="327"/>
        <v>Baja</v>
      </c>
      <c r="AH283" s="166">
        <f t="shared" si="328"/>
        <v>0.36</v>
      </c>
      <c r="AI283" s="167" t="str">
        <f t="shared" si="329"/>
        <v>Leve</v>
      </c>
      <c r="AJ283" s="166">
        <f t="shared" ref="AJ283" si="380">IFERROR(IF(Y283="Impacto",(U283-(+U283*AB283)),IF(Y283="Probabilidad",U283,"")),"")</f>
        <v>0.2</v>
      </c>
      <c r="AK283" s="168" t="str">
        <f t="shared" si="331"/>
        <v>Bajo</v>
      </c>
      <c r="AL283" s="212" t="s">
        <v>263</v>
      </c>
      <c r="AM283" s="213"/>
      <c r="AN283" s="169"/>
      <c r="AO283" s="110"/>
      <c r="AP283" s="110"/>
      <c r="AQ283" s="211"/>
      <c r="AR283" s="169"/>
    </row>
    <row r="284" spans="1:44" s="141" customFormat="1" ht="69" hidden="1" customHeight="1" x14ac:dyDescent="0.25">
      <c r="A284" s="299"/>
      <c r="B284" s="297"/>
      <c r="C284" s="275"/>
      <c r="D284" s="275"/>
      <c r="E284" s="283"/>
      <c r="F284" s="306"/>
      <c r="G284" s="306"/>
      <c r="H284" s="307"/>
      <c r="I284" s="268"/>
      <c r="J284" s="268"/>
      <c r="K284" s="268"/>
      <c r="L284" s="268"/>
      <c r="M284" s="360"/>
      <c r="N284" s="275"/>
      <c r="O284" s="271"/>
      <c r="P284" s="272"/>
      <c r="Q284" s="281"/>
      <c r="R284" s="282"/>
      <c r="S284" s="281">
        <f ca="1">IF(NOT(ISERROR(MATCH(R284,_xlfn.ANCHORARRAY(H295),0))),Q297&amp;"Por favor no seleccionar los criterios de impacto",R284)</f>
        <v>0</v>
      </c>
      <c r="T284" s="272"/>
      <c r="U284" s="281"/>
      <c r="V284" s="280"/>
      <c r="W284" s="169">
        <v>2</v>
      </c>
      <c r="X284" s="108"/>
      <c r="Y284" s="165" t="str">
        <f t="shared" si="324"/>
        <v/>
      </c>
      <c r="Z284" s="109"/>
      <c r="AA284" s="109"/>
      <c r="AB284" s="166" t="str">
        <f t="shared" si="325"/>
        <v/>
      </c>
      <c r="AC284" s="109"/>
      <c r="AD284" s="109"/>
      <c r="AE284" s="109"/>
      <c r="AF284" s="208" t="str">
        <f t="shared" ref="AF284:AF288" si="381">IFERROR(IF(AND(Y283="Probabilidad",Y284="Probabilidad"),(AH283-(+AH283*AB284)),IF(Y284="Probabilidad",(Q283-(+Q283*AB284)),IF(Y284="Impacto",AH283,""))),"")</f>
        <v/>
      </c>
      <c r="AG284" s="167" t="str">
        <f t="shared" si="327"/>
        <v/>
      </c>
      <c r="AH284" s="166" t="str">
        <f t="shared" si="328"/>
        <v/>
      </c>
      <c r="AI284" s="167" t="str">
        <f t="shared" si="329"/>
        <v/>
      </c>
      <c r="AJ284" s="166" t="str">
        <f t="shared" ref="AJ284" si="382">IFERROR(IF(AND(Y283="Impacto",Y284="Impacto"),(AJ283-(+AJ283*AB284)),IF(Y284="Impacto",(U283-(+U283*AB284)),IF(Y284="Probabilidad",AJ283,""))),"")</f>
        <v/>
      </c>
      <c r="AK284" s="168" t="str">
        <f t="shared" si="331"/>
        <v/>
      </c>
      <c r="AL284" s="212"/>
      <c r="AM284" s="213"/>
      <c r="AN284" s="169"/>
      <c r="AO284" s="110"/>
      <c r="AP284" s="110"/>
      <c r="AQ284" s="211"/>
      <c r="AR284" s="169"/>
    </row>
    <row r="285" spans="1:44" s="141" customFormat="1" ht="69" hidden="1" customHeight="1" x14ac:dyDescent="0.25">
      <c r="A285" s="299"/>
      <c r="B285" s="297"/>
      <c r="C285" s="275"/>
      <c r="D285" s="275"/>
      <c r="E285" s="283"/>
      <c r="F285" s="306"/>
      <c r="G285" s="306"/>
      <c r="H285" s="307"/>
      <c r="I285" s="268"/>
      <c r="J285" s="268"/>
      <c r="K285" s="268"/>
      <c r="L285" s="268"/>
      <c r="M285" s="360"/>
      <c r="N285" s="275"/>
      <c r="O285" s="271"/>
      <c r="P285" s="272"/>
      <c r="Q285" s="281"/>
      <c r="R285" s="282"/>
      <c r="S285" s="281">
        <f ca="1">IF(NOT(ISERROR(MATCH(R285,_xlfn.ANCHORARRAY(H296),0))),Q298&amp;"Por favor no seleccionar los criterios de impacto",R285)</f>
        <v>0</v>
      </c>
      <c r="T285" s="272"/>
      <c r="U285" s="281"/>
      <c r="V285" s="280"/>
      <c r="W285" s="169">
        <v>3</v>
      </c>
      <c r="X285" s="108"/>
      <c r="Y285" s="165" t="str">
        <f t="shared" si="324"/>
        <v/>
      </c>
      <c r="Z285" s="109"/>
      <c r="AA285" s="109"/>
      <c r="AB285" s="166" t="str">
        <f t="shared" si="325"/>
        <v/>
      </c>
      <c r="AC285" s="109"/>
      <c r="AD285" s="109"/>
      <c r="AE285" s="109"/>
      <c r="AF285" s="208" t="str">
        <f t="shared" si="381"/>
        <v/>
      </c>
      <c r="AG285" s="167" t="str">
        <f t="shared" si="327"/>
        <v/>
      </c>
      <c r="AH285" s="166" t="str">
        <f t="shared" si="328"/>
        <v/>
      </c>
      <c r="AI285" s="167" t="str">
        <f t="shared" si="329"/>
        <v/>
      </c>
      <c r="AJ285" s="166" t="str">
        <f t="shared" ref="AJ285:AJ288" si="383">IFERROR(IF(AND(Y284="Impacto",Y285="Impacto"),(AJ284-(+AJ284*AB285)),IF(AND(Y284="Probabilidad",Y285="Impacto"),(AJ283-(+AJ283*AB285)),IF(Y285="Probabilidad",AJ284,""))),"")</f>
        <v/>
      </c>
      <c r="AK285" s="168" t="str">
        <f t="shared" si="331"/>
        <v/>
      </c>
      <c r="AL285" s="212"/>
      <c r="AM285" s="213"/>
      <c r="AN285" s="169"/>
      <c r="AO285" s="110"/>
      <c r="AP285" s="110"/>
      <c r="AQ285" s="211"/>
      <c r="AR285" s="169"/>
    </row>
    <row r="286" spans="1:44" s="141" customFormat="1" ht="69" hidden="1" customHeight="1" x14ac:dyDescent="0.25">
      <c r="A286" s="299"/>
      <c r="B286" s="297"/>
      <c r="C286" s="275"/>
      <c r="D286" s="275"/>
      <c r="E286" s="283"/>
      <c r="F286" s="306"/>
      <c r="G286" s="306"/>
      <c r="H286" s="307"/>
      <c r="I286" s="268"/>
      <c r="J286" s="268"/>
      <c r="K286" s="268"/>
      <c r="L286" s="268"/>
      <c r="M286" s="360"/>
      <c r="N286" s="275"/>
      <c r="O286" s="271"/>
      <c r="P286" s="272"/>
      <c r="Q286" s="281"/>
      <c r="R286" s="282"/>
      <c r="S286" s="281">
        <f ca="1">IF(NOT(ISERROR(MATCH(R286,_xlfn.ANCHORARRAY(H297),0))),Q299&amp;"Por favor no seleccionar los criterios de impacto",R286)</f>
        <v>0</v>
      </c>
      <c r="T286" s="272"/>
      <c r="U286" s="281"/>
      <c r="V286" s="280"/>
      <c r="W286" s="169">
        <v>4</v>
      </c>
      <c r="X286" s="108"/>
      <c r="Y286" s="165" t="str">
        <f t="shared" si="324"/>
        <v/>
      </c>
      <c r="Z286" s="109"/>
      <c r="AA286" s="109"/>
      <c r="AB286" s="166" t="str">
        <f t="shared" si="325"/>
        <v/>
      </c>
      <c r="AC286" s="109"/>
      <c r="AD286" s="109"/>
      <c r="AE286" s="109"/>
      <c r="AF286" s="208" t="str">
        <f t="shared" si="381"/>
        <v/>
      </c>
      <c r="AG286" s="167" t="str">
        <f t="shared" si="327"/>
        <v/>
      </c>
      <c r="AH286" s="166" t="str">
        <f t="shared" si="328"/>
        <v/>
      </c>
      <c r="AI286" s="167" t="str">
        <f t="shared" si="329"/>
        <v/>
      </c>
      <c r="AJ286" s="166" t="str">
        <f t="shared" si="383"/>
        <v/>
      </c>
      <c r="AK286" s="168" t="str">
        <f t="shared" si="331"/>
        <v/>
      </c>
      <c r="AL286" s="212"/>
      <c r="AM286" s="213"/>
      <c r="AN286" s="169"/>
      <c r="AO286" s="110"/>
      <c r="AP286" s="110"/>
      <c r="AQ286" s="211"/>
      <c r="AR286" s="169"/>
    </row>
    <row r="287" spans="1:44" s="141" customFormat="1" ht="69" hidden="1" customHeight="1" x14ac:dyDescent="0.25">
      <c r="A287" s="299"/>
      <c r="B287" s="297"/>
      <c r="C287" s="275"/>
      <c r="D287" s="275"/>
      <c r="E287" s="283"/>
      <c r="F287" s="306"/>
      <c r="G287" s="306"/>
      <c r="H287" s="307"/>
      <c r="I287" s="268"/>
      <c r="J287" s="268"/>
      <c r="K287" s="268"/>
      <c r="L287" s="268"/>
      <c r="M287" s="360"/>
      <c r="N287" s="275"/>
      <c r="O287" s="271"/>
      <c r="P287" s="272"/>
      <c r="Q287" s="281"/>
      <c r="R287" s="282"/>
      <c r="S287" s="281">
        <f ca="1">IF(NOT(ISERROR(MATCH(R287,_xlfn.ANCHORARRAY(H298),0))),Q300&amp;"Por favor no seleccionar los criterios de impacto",R287)</f>
        <v>0</v>
      </c>
      <c r="T287" s="272"/>
      <c r="U287" s="281"/>
      <c r="V287" s="280"/>
      <c r="W287" s="169">
        <v>5</v>
      </c>
      <c r="X287" s="108"/>
      <c r="Y287" s="165" t="str">
        <f t="shared" si="324"/>
        <v/>
      </c>
      <c r="Z287" s="109"/>
      <c r="AA287" s="109"/>
      <c r="AB287" s="166" t="str">
        <f t="shared" si="325"/>
        <v/>
      </c>
      <c r="AC287" s="109"/>
      <c r="AD287" s="109"/>
      <c r="AE287" s="109"/>
      <c r="AF287" s="208" t="str">
        <f t="shared" si="381"/>
        <v/>
      </c>
      <c r="AG287" s="167" t="str">
        <f t="shared" si="327"/>
        <v/>
      </c>
      <c r="AH287" s="166" t="str">
        <f t="shared" si="328"/>
        <v/>
      </c>
      <c r="AI287" s="167" t="str">
        <f t="shared" si="329"/>
        <v/>
      </c>
      <c r="AJ287" s="166" t="str">
        <f t="shared" si="383"/>
        <v/>
      </c>
      <c r="AK287" s="168" t="str">
        <f t="shared" si="331"/>
        <v/>
      </c>
      <c r="AL287" s="212"/>
      <c r="AM287" s="213"/>
      <c r="AN287" s="169"/>
      <c r="AO287" s="110"/>
      <c r="AP287" s="110"/>
      <c r="AQ287" s="211"/>
      <c r="AR287" s="169"/>
    </row>
    <row r="288" spans="1:44" s="141" customFormat="1" ht="69" hidden="1" customHeight="1" x14ac:dyDescent="0.25">
      <c r="A288" s="299"/>
      <c r="B288" s="298"/>
      <c r="C288" s="276"/>
      <c r="D288" s="276"/>
      <c r="E288" s="283"/>
      <c r="F288" s="306"/>
      <c r="G288" s="306"/>
      <c r="H288" s="307"/>
      <c r="I288" s="269"/>
      <c r="J288" s="269"/>
      <c r="K288" s="269"/>
      <c r="L288" s="269"/>
      <c r="M288" s="360"/>
      <c r="N288" s="276"/>
      <c r="O288" s="271"/>
      <c r="P288" s="272"/>
      <c r="Q288" s="281"/>
      <c r="R288" s="282"/>
      <c r="S288" s="281">
        <f ca="1">IF(NOT(ISERROR(MATCH(R288,_xlfn.ANCHORARRAY(H299),0))),Q301&amp;"Por favor no seleccionar los criterios de impacto",R288)</f>
        <v>0</v>
      </c>
      <c r="T288" s="272"/>
      <c r="U288" s="281"/>
      <c r="V288" s="280"/>
      <c r="W288" s="169">
        <v>6</v>
      </c>
      <c r="X288" s="108"/>
      <c r="Y288" s="165" t="str">
        <f t="shared" si="324"/>
        <v/>
      </c>
      <c r="Z288" s="109"/>
      <c r="AA288" s="109"/>
      <c r="AB288" s="166" t="str">
        <f t="shared" si="325"/>
        <v/>
      </c>
      <c r="AC288" s="109"/>
      <c r="AD288" s="109"/>
      <c r="AE288" s="109"/>
      <c r="AF288" s="208" t="str">
        <f t="shared" si="381"/>
        <v/>
      </c>
      <c r="AG288" s="167" t="str">
        <f t="shared" si="327"/>
        <v/>
      </c>
      <c r="AH288" s="166" t="str">
        <f t="shared" si="328"/>
        <v/>
      </c>
      <c r="AI288" s="167" t="str">
        <f t="shared" si="329"/>
        <v/>
      </c>
      <c r="AJ288" s="166" t="str">
        <f t="shared" si="383"/>
        <v/>
      </c>
      <c r="AK288" s="168" t="str">
        <f t="shared" si="331"/>
        <v/>
      </c>
      <c r="AL288" s="212"/>
      <c r="AM288" s="213"/>
      <c r="AN288" s="169"/>
      <c r="AO288" s="110"/>
      <c r="AP288" s="110"/>
      <c r="AQ288" s="211"/>
      <c r="AR288" s="169"/>
    </row>
    <row r="289" spans="1:44" s="141" customFormat="1" ht="152.25" customHeight="1" x14ac:dyDescent="0.25">
      <c r="A289" s="299">
        <v>47</v>
      </c>
      <c r="B289" s="296" t="s">
        <v>790</v>
      </c>
      <c r="C289" s="274" t="s">
        <v>282</v>
      </c>
      <c r="D289" s="274" t="s">
        <v>785</v>
      </c>
      <c r="E289" s="283" t="s">
        <v>246</v>
      </c>
      <c r="F289" s="306" t="s">
        <v>791</v>
      </c>
      <c r="G289" s="306" t="s">
        <v>792</v>
      </c>
      <c r="H289" s="307" t="s">
        <v>793</v>
      </c>
      <c r="I289" s="267"/>
      <c r="J289" s="267"/>
      <c r="K289" s="267"/>
      <c r="L289" s="267"/>
      <c r="M289" s="283" t="s">
        <v>247</v>
      </c>
      <c r="N289" s="274"/>
      <c r="O289" s="271">
        <v>70</v>
      </c>
      <c r="P289" s="272" t="str">
        <f>IF(O289&lt;=0,"",IF(O289&lt;=2,"Muy Baja",IF(O289&lt;=24,"Baja",IF(O289&lt;=500,"Media",IF(O289&lt;=5000,"Alta","Muy Alta")))))</f>
        <v>Media</v>
      </c>
      <c r="Q289" s="281">
        <f>IF(P289="","",IF(P289="Muy Baja",0.2,IF(P289="Baja",0.4,IF(P289="Media",0.6,IF(P289="Alta",0.8,IF(P289="Muy Alta",1,))))))</f>
        <v>0.6</v>
      </c>
      <c r="R289" s="282" t="s">
        <v>192</v>
      </c>
      <c r="S289" s="281" t="str">
        <f>IF(NOT(ISERROR(MATCH(R289,'Tabla Impacto'!$B$221:$B$223,0))),'Tabla Impacto'!$F$223&amp;"Por favor no seleccionar los criterios de impacto(Afectación Económica o presupuestal y Pérdida Reputacional)",R289)</f>
        <v>El riesgo afecta la imagen de alguna área de la organización</v>
      </c>
      <c r="T289" s="272" t="str">
        <f>+IF(OR(S289='[1]Tabla Impacto'!$C$11,S289='[1]Tabla Impacto'!$D$11),"Leve",IF(OR(S289='[1]Tabla Impacto'!$C$12,S289='[1]Tabla Impacto'!$D$12),"Menor",IF(OR(S289='[1]Tabla Impacto'!$C$13,S289='[1]Tabla Impacto'!$D$13),"Moderado",IF(OR(S289='[1]Tabla Impacto'!$C$14,S289='[1]Tabla Impacto'!$D$14),"Mayor",IF(OR(S289='[1]Tabla Impacto'!$C$15,S289='[1]Tabla Impacto'!$D$15),"Catastrófico","")))))</f>
        <v>Leve</v>
      </c>
      <c r="U289" s="281">
        <f t="shared" ref="U289" si="384">IF(T289="","",IF(T289="Leve",0.2,IF(T289="Menor",0.4,IF(T289="Moderado",0.6,IF(T289="Mayor",0.8,IF(T289="Catastrófico",1,))))))</f>
        <v>0.2</v>
      </c>
      <c r="V289" s="280" t="str">
        <f t="shared" ref="V289" si="385">IF(OR(AND(P289="Muy Baja",T289="Leve"),AND(P289="Muy Baja",T289="Menor"),AND(P289="Baja",T289="Leve")),"Bajo",IF(OR(AND(P289="Muy baja",T289="Moderado"),AND(P289="Baja",T289="Menor"),AND(P289="Baja",T289="Moderado"),AND(P289="Media",T289="Leve"),AND(P289="Media",T289="Menor"),AND(P289="Media",T289="Moderado"),AND(P289="Alta",T289="Leve"),AND(P289="Alta",T289="Menor")),"Moderado",IF(OR(AND(P289="Muy Baja",T289="Mayor"),AND(P289="Baja",T289="Mayor"),AND(P289="Media",T289="Mayor"),AND(P289="Alta",T289="Moderado"),AND(P289="Alta",T289="Mayor"),AND(P289="Muy Alta",T289="Leve"),AND(P289="Muy Alta",T289="Menor"),AND(P289="Muy Alta",T289="Moderado"),AND(P289="Muy Alta",T289="Mayor")),"Alto",IF(OR(AND(P289="Muy Baja",T289="Catastrófico"),AND(P289="Baja",T289="Catastrófico"),AND(P289="Media",T289="Catastrófico"),AND(P289="Alta",T289="Catastrófico"),AND(P289="Muy Alta",T289="Catastrófico")),"Extremo",""))))</f>
        <v>Moderado</v>
      </c>
      <c r="W289" s="169">
        <v>1</v>
      </c>
      <c r="X289" s="225" t="s">
        <v>794</v>
      </c>
      <c r="Y289" s="165" t="str">
        <f>IF(OR(Z289="Preventivo",Z289="Detectivo"),"Probabilidad",IF(Z289="Correctivo","Impacto",""))</f>
        <v>Probabilidad</v>
      </c>
      <c r="Z289" s="109" t="s">
        <v>216</v>
      </c>
      <c r="AA289" s="109" t="s">
        <v>224</v>
      </c>
      <c r="AB289" s="166" t="str">
        <f>IF(AND(Z289="Preventivo",AA289="Automático"),"50%",IF(AND(Z289="Preventivo",AA289="Manual"),"40%",IF(AND(Z289="Detectivo",AA289="Automático"),"40%",IF(AND(Z289="Detectivo",AA289="Manual"),"30%",IF(AND(Z289="Correctivo",AA289="Automático"),"35%",IF(AND(Z289="Correctivo",AA289="Manual"),"25%",""))))))</f>
        <v>40%</v>
      </c>
      <c r="AC289" s="109" t="s">
        <v>230</v>
      </c>
      <c r="AD289" s="109" t="s">
        <v>232</v>
      </c>
      <c r="AE289" s="109" t="s">
        <v>236</v>
      </c>
      <c r="AF289" s="208">
        <f>IFERROR(IF(Y289="Probabilidad",(Q289-(+Q289*AB289)),IF(Y289="Impacto",Q289,"")),"")</f>
        <v>0.36</v>
      </c>
      <c r="AG289" s="167" t="str">
        <f>IFERROR(IF(AF289="","",IF(AF289&lt;=0.2,"Muy Baja",IF(AF289&lt;=0.4,"Baja",IF(AF289&lt;=0.6,"Media",IF(AF289&lt;=0.8,"Alta","Muy Alta"))))),"")</f>
        <v>Baja</v>
      </c>
      <c r="AH289" s="166">
        <f>+AF289</f>
        <v>0.36</v>
      </c>
      <c r="AI289" s="167" t="str">
        <f>IFERROR(IF(AJ289="","",IF(AJ289&lt;=0.2,"Leve",IF(AJ289&lt;=0.4,"Menor",IF(AJ289&lt;=0.6,"Moderado",IF(AJ289&lt;=0.8,"Mayor","Catastrófico"))))),"")</f>
        <v>Leve</v>
      </c>
      <c r="AJ289" s="166">
        <f>IFERROR(IF(Y289="Impacto",(U289-(+U289*AB289)),IF(Y289="Probabilidad",U289,"")),"")</f>
        <v>0.2</v>
      </c>
      <c r="AK289" s="168" t="str">
        <f>IFERROR(IF(OR(AND(AG289="Muy Baja",AI289="Leve"),AND(AG289="Muy Baja",AI289="Menor"),AND(AG289="Baja",AI289="Leve")),"Bajo",IF(OR(AND(AG289="Muy baja",AI289="Moderado"),AND(AG289="Baja",AI289="Menor"),AND(AG289="Baja",AI289="Moderado"),AND(AG289="Media",AI289="Leve"),AND(AG289="Media",AI289="Menor"),AND(AG289="Media",AI289="Moderado"),AND(AG289="Alta",AI289="Leve"),AND(AG289="Alta",AI289="Menor")),"Moderado",IF(OR(AND(AG289="Muy Baja",AI289="Mayor"),AND(AG289="Baja",AI289="Mayor"),AND(AG289="Media",AI289="Mayor"),AND(AG289="Alta",AI289="Moderado"),AND(AG289="Alta",AI289="Mayor"),AND(AG289="Muy Alta",AI289="Leve"),AND(AG289="Muy Alta",AI289="Menor"),AND(AG289="Muy Alta",AI289="Moderado"),AND(AG289="Muy Alta",AI289="Mayor")),"Alto",IF(OR(AND(AG289="Muy Baja",AI289="Catastrófico"),AND(AG289="Baja",AI289="Catastrófico"),AND(AG289="Media",AI289="Catastrófico"),AND(AG289="Alta",AI289="Catastrófico"),AND(AG289="Muy Alta",AI289="Catastrófico")),"Extremo","")))),"")</f>
        <v>Bajo</v>
      </c>
      <c r="AL289" s="212"/>
      <c r="AM289" s="213"/>
      <c r="AN289" s="169"/>
      <c r="AO289" s="110"/>
      <c r="AP289" s="110"/>
      <c r="AQ289" s="211"/>
      <c r="AR289" s="169"/>
    </row>
    <row r="290" spans="1:44" s="141" customFormat="1" ht="69" hidden="1" customHeight="1" x14ac:dyDescent="0.25">
      <c r="A290" s="299"/>
      <c r="B290" s="297"/>
      <c r="C290" s="275"/>
      <c r="D290" s="275"/>
      <c r="E290" s="283"/>
      <c r="F290" s="306"/>
      <c r="G290" s="306"/>
      <c r="H290" s="307"/>
      <c r="I290" s="268"/>
      <c r="J290" s="268"/>
      <c r="K290" s="268"/>
      <c r="L290" s="268"/>
      <c r="M290" s="283"/>
      <c r="N290" s="275"/>
      <c r="O290" s="271"/>
      <c r="P290" s="272"/>
      <c r="Q290" s="281"/>
      <c r="R290" s="282"/>
      <c r="S290" s="281">
        <f ca="1">IF(NOT(ISERROR(MATCH(R290,_xlfn.ANCHORARRAY(H301),0))),Q303&amp;"Por favor no seleccionar los criterios de impacto",R290)</f>
        <v>0</v>
      </c>
      <c r="T290" s="272"/>
      <c r="U290" s="281"/>
      <c r="V290" s="280"/>
      <c r="W290" s="169">
        <v>2</v>
      </c>
      <c r="X290" s="108"/>
      <c r="Y290" s="165" t="str">
        <f t="shared" ref="Y290:Y348" si="386">IF(OR(Z290="Preventivo",Z290="Detectivo"),"Probabilidad",IF(Z290="Correctivo","Impacto",""))</f>
        <v/>
      </c>
      <c r="Z290" s="109"/>
      <c r="AA290" s="109"/>
      <c r="AB290" s="166" t="str">
        <f>IF(AND(Z290="Preventivo",AA290="Automático"),"50%",IF(AND(Z290="Preventivo",AA290="Manual"),"40%",IF(AND(Z290="Detectivo",AA290="Automático"),"40%",IF(AND(Z290="Detectivo",AA290="Manual"),"30%",IF(AND(Z290="Correctivo",AA290="Automático"),"35%",IF(AND(Z290="Correctivo",AA290="Manual"),"25%",""))))))</f>
        <v/>
      </c>
      <c r="AC290" s="109"/>
      <c r="AD290" s="109"/>
      <c r="AE290" s="109"/>
      <c r="AF290" s="208" t="str">
        <f>IFERROR(IF(AND(Y289="Probabilidad",Y290="Probabilidad"),(AH289-(+AH289*AB290)),IF(Y290="Probabilidad",(Q289-(+Q289*AB290)),IF(Y290="Impacto",AH289,""))),"")</f>
        <v/>
      </c>
      <c r="AG290" s="167" t="str">
        <f t="shared" ref="AG290:AG348" si="387">IFERROR(IF(AF290="","",IF(AF290&lt;=0.2,"Muy Baja",IF(AF290&lt;=0.4,"Baja",IF(AF290&lt;=0.6,"Media",IF(AF290&lt;=0.8,"Alta","Muy Alta"))))),"")</f>
        <v/>
      </c>
      <c r="AH290" s="166" t="str">
        <f t="shared" ref="AH290:AH348" si="388">+AF290</f>
        <v/>
      </c>
      <c r="AI290" s="167" t="str">
        <f t="shared" ref="AI290:AI348" si="389">IFERROR(IF(AJ290="","",IF(AJ290&lt;=0.2,"Leve",IF(AJ290&lt;=0.4,"Menor",IF(AJ290&lt;=0.6,"Moderado",IF(AJ290&lt;=0.8,"Mayor","Catastrófico"))))),"")</f>
        <v/>
      </c>
      <c r="AJ290" s="166" t="str">
        <f>IFERROR(IF(AND(Y289="Impacto",Y290="Impacto"),(AJ289-(+AJ289*AB290)),IF(Y290="Impacto",(U289-(+U289*AB290)),IF(Y290="Probabilidad",AJ289,""))),"")</f>
        <v/>
      </c>
      <c r="AK290" s="168" t="str">
        <f t="shared" ref="AK290:AK348" si="390">IFERROR(IF(OR(AND(AG290="Muy Baja",AI290="Leve"),AND(AG290="Muy Baja",AI290="Menor"),AND(AG290="Baja",AI290="Leve")),"Bajo",IF(OR(AND(AG290="Muy baja",AI290="Moderado"),AND(AG290="Baja",AI290="Menor"),AND(AG290="Baja",AI290="Moderado"),AND(AG290="Media",AI290="Leve"),AND(AG290="Media",AI290="Menor"),AND(AG290="Media",AI290="Moderado"),AND(AG290="Alta",AI290="Leve"),AND(AG290="Alta",AI290="Menor")),"Moderado",IF(OR(AND(AG290="Muy Baja",AI290="Mayor"),AND(AG290="Baja",AI290="Mayor"),AND(AG290="Media",AI290="Mayor"),AND(AG290="Alta",AI290="Moderado"),AND(AG290="Alta",AI290="Mayor"),AND(AG290="Muy Alta",AI290="Leve"),AND(AG290="Muy Alta",AI290="Menor"),AND(AG290="Muy Alta",AI290="Moderado"),AND(AG290="Muy Alta",AI290="Mayor")),"Alto",IF(OR(AND(AG290="Muy Baja",AI290="Catastrófico"),AND(AG290="Baja",AI290="Catastrófico"),AND(AG290="Media",AI290="Catastrófico"),AND(AG290="Alta",AI290="Catastrófico"),AND(AG290="Muy Alta",AI290="Catastrófico")),"Extremo","")))),"")</f>
        <v/>
      </c>
      <c r="AL290" s="212"/>
      <c r="AM290" s="213"/>
      <c r="AN290" s="169"/>
      <c r="AO290" s="110"/>
      <c r="AP290" s="110"/>
      <c r="AQ290" s="211"/>
      <c r="AR290" s="169"/>
    </row>
    <row r="291" spans="1:44" s="141" customFormat="1" ht="69" hidden="1" customHeight="1" x14ac:dyDescent="0.25">
      <c r="A291" s="299"/>
      <c r="B291" s="297"/>
      <c r="C291" s="275"/>
      <c r="D291" s="275"/>
      <c r="E291" s="283"/>
      <c r="F291" s="306"/>
      <c r="G291" s="306"/>
      <c r="H291" s="307"/>
      <c r="I291" s="268"/>
      <c r="J291" s="268"/>
      <c r="K291" s="268"/>
      <c r="L291" s="268"/>
      <c r="M291" s="283"/>
      <c r="N291" s="275"/>
      <c r="O291" s="271"/>
      <c r="P291" s="272"/>
      <c r="Q291" s="281"/>
      <c r="R291" s="282"/>
      <c r="S291" s="281">
        <f ca="1">IF(NOT(ISERROR(MATCH(R291,_xlfn.ANCHORARRAY(H302),0))),Q304&amp;"Por favor no seleccionar los criterios de impacto",R291)</f>
        <v>0</v>
      </c>
      <c r="T291" s="272"/>
      <c r="U291" s="281"/>
      <c r="V291" s="280"/>
      <c r="W291" s="169">
        <v>3</v>
      </c>
      <c r="X291" s="108"/>
      <c r="Y291" s="165" t="str">
        <f t="shared" si="386"/>
        <v/>
      </c>
      <c r="Z291" s="109"/>
      <c r="AA291" s="109"/>
      <c r="AB291" s="166" t="str">
        <f t="shared" ref="AB291:AB348" si="391">IF(AND(Z291="Preventivo",AA291="Automático"),"50%",IF(AND(Z291="Preventivo",AA291="Manual"),"40%",IF(AND(Z291="Detectivo",AA291="Automático"),"40%",IF(AND(Z291="Detectivo",AA291="Manual"),"30%",IF(AND(Z291="Correctivo",AA291="Automático"),"35%",IF(AND(Z291="Correctivo",AA291="Manual"),"25%",""))))))</f>
        <v/>
      </c>
      <c r="AC291" s="109"/>
      <c r="AD291" s="109"/>
      <c r="AE291" s="109"/>
      <c r="AF291" s="208" t="str">
        <f t="shared" ref="AF291:AF294" si="392">IFERROR(IF(AND(Y290="Probabilidad",Y291="Probabilidad"),(AH290-(+AH290*AB291)),IF(Y291="Probabilidad",(Q290-(+Q290*AB291)),IF(Y291="Impacto",AH290,""))),"")</f>
        <v/>
      </c>
      <c r="AG291" s="167" t="str">
        <f t="shared" si="387"/>
        <v/>
      </c>
      <c r="AH291" s="166" t="str">
        <f t="shared" si="388"/>
        <v/>
      </c>
      <c r="AI291" s="167" t="str">
        <f t="shared" si="389"/>
        <v/>
      </c>
      <c r="AJ291" s="166" t="str">
        <f>IFERROR(IF(AND(Y290="Impacto",Y291="Impacto"),(AJ290-(+AJ290*AB291)),IF(AND(Y290="Probabilidad",Y291="Impacto"),(AJ289-(+AJ289*AB291)),IF(Y291="Probabilidad",AJ290,""))),"")</f>
        <v/>
      </c>
      <c r="AK291" s="168" t="str">
        <f t="shared" si="390"/>
        <v/>
      </c>
      <c r="AL291" s="212"/>
      <c r="AM291" s="213"/>
      <c r="AN291" s="169"/>
      <c r="AO291" s="110"/>
      <c r="AP291" s="110"/>
      <c r="AQ291" s="211"/>
      <c r="AR291" s="169"/>
    </row>
    <row r="292" spans="1:44" s="141" customFormat="1" ht="69" hidden="1" customHeight="1" x14ac:dyDescent="0.25">
      <c r="A292" s="299"/>
      <c r="B292" s="297"/>
      <c r="C292" s="275"/>
      <c r="D292" s="275"/>
      <c r="E292" s="283"/>
      <c r="F292" s="306"/>
      <c r="G292" s="306"/>
      <c r="H292" s="307"/>
      <c r="I292" s="268"/>
      <c r="J292" s="268"/>
      <c r="K292" s="268"/>
      <c r="L292" s="268"/>
      <c r="M292" s="283"/>
      <c r="N292" s="275"/>
      <c r="O292" s="271"/>
      <c r="P292" s="272"/>
      <c r="Q292" s="281"/>
      <c r="R292" s="282"/>
      <c r="S292" s="281">
        <f ca="1">IF(NOT(ISERROR(MATCH(R292,_xlfn.ANCHORARRAY(H303),0))),Q305&amp;"Por favor no seleccionar los criterios de impacto",R292)</f>
        <v>0</v>
      </c>
      <c r="T292" s="272"/>
      <c r="U292" s="281"/>
      <c r="V292" s="280"/>
      <c r="W292" s="169">
        <v>4</v>
      </c>
      <c r="X292" s="108"/>
      <c r="Y292" s="165" t="str">
        <f t="shared" si="386"/>
        <v/>
      </c>
      <c r="Z292" s="109"/>
      <c r="AA292" s="109"/>
      <c r="AB292" s="166" t="str">
        <f t="shared" si="391"/>
        <v/>
      </c>
      <c r="AC292" s="109"/>
      <c r="AD292" s="109"/>
      <c r="AE292" s="109"/>
      <c r="AF292" s="208" t="str">
        <f t="shared" si="392"/>
        <v/>
      </c>
      <c r="AG292" s="167" t="str">
        <f t="shared" si="387"/>
        <v/>
      </c>
      <c r="AH292" s="166" t="str">
        <f t="shared" si="388"/>
        <v/>
      </c>
      <c r="AI292" s="167" t="str">
        <f t="shared" si="389"/>
        <v/>
      </c>
      <c r="AJ292" s="166" t="str">
        <f t="shared" ref="AJ292:AJ294" si="393">IFERROR(IF(AND(Y291="Impacto",Y292="Impacto"),(AJ291-(+AJ291*AB292)),IF(AND(Y291="Probabilidad",Y292="Impacto"),(AJ290-(+AJ290*AB292)),IF(Y292="Probabilidad",AJ291,""))),"")</f>
        <v/>
      </c>
      <c r="AK292" s="168" t="str">
        <f t="shared" si="390"/>
        <v/>
      </c>
      <c r="AL292" s="212"/>
      <c r="AM292" s="213"/>
      <c r="AN292" s="169"/>
      <c r="AO292" s="110"/>
      <c r="AP292" s="110"/>
      <c r="AQ292" s="211"/>
      <c r="AR292" s="169"/>
    </row>
    <row r="293" spans="1:44" s="141" customFormat="1" ht="69" hidden="1" customHeight="1" x14ac:dyDescent="0.25">
      <c r="A293" s="299"/>
      <c r="B293" s="297"/>
      <c r="C293" s="275"/>
      <c r="D293" s="275"/>
      <c r="E293" s="283"/>
      <c r="F293" s="306"/>
      <c r="G293" s="306"/>
      <c r="H293" s="307"/>
      <c r="I293" s="268"/>
      <c r="J293" s="268"/>
      <c r="K293" s="268"/>
      <c r="L293" s="268"/>
      <c r="M293" s="283"/>
      <c r="N293" s="275"/>
      <c r="O293" s="271"/>
      <c r="P293" s="272"/>
      <c r="Q293" s="281"/>
      <c r="R293" s="282"/>
      <c r="S293" s="281">
        <f ca="1">IF(NOT(ISERROR(MATCH(R293,_xlfn.ANCHORARRAY(H304),0))),Q306&amp;"Por favor no seleccionar los criterios de impacto",R293)</f>
        <v>0</v>
      </c>
      <c r="T293" s="272"/>
      <c r="U293" s="281"/>
      <c r="V293" s="280"/>
      <c r="W293" s="169">
        <v>5</v>
      </c>
      <c r="X293" s="108"/>
      <c r="Y293" s="165" t="str">
        <f t="shared" si="386"/>
        <v/>
      </c>
      <c r="Z293" s="109"/>
      <c r="AA293" s="109"/>
      <c r="AB293" s="166" t="str">
        <f t="shared" si="391"/>
        <v/>
      </c>
      <c r="AC293" s="109"/>
      <c r="AD293" s="109"/>
      <c r="AE293" s="109"/>
      <c r="AF293" s="208" t="str">
        <f t="shared" si="392"/>
        <v/>
      </c>
      <c r="AG293" s="167" t="str">
        <f t="shared" si="387"/>
        <v/>
      </c>
      <c r="AH293" s="166" t="str">
        <f t="shared" si="388"/>
        <v/>
      </c>
      <c r="AI293" s="167" t="str">
        <f t="shared" si="389"/>
        <v/>
      </c>
      <c r="AJ293" s="166" t="str">
        <f t="shared" si="393"/>
        <v/>
      </c>
      <c r="AK293" s="168" t="str">
        <f t="shared" si="390"/>
        <v/>
      </c>
      <c r="AL293" s="212"/>
      <c r="AM293" s="213"/>
      <c r="AN293" s="169"/>
      <c r="AO293" s="110"/>
      <c r="AP293" s="110"/>
      <c r="AQ293" s="211"/>
      <c r="AR293" s="169"/>
    </row>
    <row r="294" spans="1:44" s="141" customFormat="1" ht="69" hidden="1" customHeight="1" x14ac:dyDescent="0.25">
      <c r="A294" s="299"/>
      <c r="B294" s="298"/>
      <c r="C294" s="276"/>
      <c r="D294" s="276"/>
      <c r="E294" s="283"/>
      <c r="F294" s="306"/>
      <c r="G294" s="306"/>
      <c r="H294" s="307"/>
      <c r="I294" s="269"/>
      <c r="J294" s="269"/>
      <c r="K294" s="269"/>
      <c r="L294" s="269"/>
      <c r="M294" s="283"/>
      <c r="N294" s="276"/>
      <c r="O294" s="271"/>
      <c r="P294" s="272"/>
      <c r="Q294" s="281"/>
      <c r="R294" s="282"/>
      <c r="S294" s="281">
        <f ca="1">IF(NOT(ISERROR(MATCH(R294,_xlfn.ANCHORARRAY(H305),0))),Q307&amp;"Por favor no seleccionar los criterios de impacto",R294)</f>
        <v>0</v>
      </c>
      <c r="T294" s="272"/>
      <c r="U294" s="281"/>
      <c r="V294" s="280"/>
      <c r="W294" s="169">
        <v>6</v>
      </c>
      <c r="X294" s="108"/>
      <c r="Y294" s="165" t="str">
        <f t="shared" si="386"/>
        <v/>
      </c>
      <c r="Z294" s="109"/>
      <c r="AA294" s="109"/>
      <c r="AB294" s="166" t="str">
        <f t="shared" si="391"/>
        <v/>
      </c>
      <c r="AC294" s="109"/>
      <c r="AD294" s="109"/>
      <c r="AE294" s="109"/>
      <c r="AF294" s="208" t="str">
        <f t="shared" si="392"/>
        <v/>
      </c>
      <c r="AG294" s="167" t="str">
        <f t="shared" si="387"/>
        <v/>
      </c>
      <c r="AH294" s="166" t="str">
        <f t="shared" si="388"/>
        <v/>
      </c>
      <c r="AI294" s="167" t="str">
        <f t="shared" si="389"/>
        <v/>
      </c>
      <c r="AJ294" s="166" t="str">
        <f t="shared" si="393"/>
        <v/>
      </c>
      <c r="AK294" s="168" t="str">
        <f t="shared" si="390"/>
        <v/>
      </c>
      <c r="AL294" s="212"/>
      <c r="AM294" s="213"/>
      <c r="AN294" s="169"/>
      <c r="AO294" s="110"/>
      <c r="AP294" s="110"/>
      <c r="AQ294" s="211"/>
      <c r="AR294" s="169"/>
    </row>
    <row r="295" spans="1:44" s="141" customFormat="1" ht="129" customHeight="1" x14ac:dyDescent="0.25">
      <c r="A295" s="299">
        <v>48</v>
      </c>
      <c r="B295" s="296" t="s">
        <v>795</v>
      </c>
      <c r="C295" s="274" t="s">
        <v>282</v>
      </c>
      <c r="D295" s="274" t="s">
        <v>796</v>
      </c>
      <c r="E295" s="283" t="s">
        <v>248</v>
      </c>
      <c r="F295" s="306" t="s">
        <v>797</v>
      </c>
      <c r="G295" s="306" t="s">
        <v>798</v>
      </c>
      <c r="H295" s="307" t="s">
        <v>799</v>
      </c>
      <c r="I295" s="267"/>
      <c r="J295" s="267"/>
      <c r="K295" s="267"/>
      <c r="L295" s="267"/>
      <c r="M295" s="283" t="s">
        <v>247</v>
      </c>
      <c r="N295" s="274"/>
      <c r="O295" s="271">
        <v>365</v>
      </c>
      <c r="P295" s="272" t="str">
        <f>IF(O295&lt;=0,"",IF(O295&lt;=2,"Muy Baja",IF(O295&lt;=24,"Baja",IF(O295&lt;=500,"Media",IF(O295&lt;=5000,"Alta","Muy Alta")))))</f>
        <v>Media</v>
      </c>
      <c r="Q295" s="281">
        <f>IF(P295="","",IF(P295="Muy Baja",0.2,IF(P295="Baja",0.4,IF(P295="Media",0.6,IF(P295="Alta",0.8,IF(P295="Muy Alta",1,))))))</f>
        <v>0.6</v>
      </c>
      <c r="R295" s="282" t="s">
        <v>194</v>
      </c>
      <c r="S295" s="281" t="str">
        <f>IF(NOT(ISERROR(MATCH(R295,'Tabla Impacto'!$B$221:$B$223,0))),'Tabla Impacto'!$F$223&amp;"Por favor no seleccionar los criterios de impacto(Afectación Económica o presupuestal y Pérdida Reputacional)",R295)</f>
        <v xml:space="preserve">Entre 10 y 50 SMLMV </v>
      </c>
      <c r="T295" s="272" t="str">
        <f>+IF(OR(S295='[1]Tabla Impacto'!$C$11,S295='[1]Tabla Impacto'!$D$11),"Leve",IF(OR(S295='[1]Tabla Impacto'!$C$12,S295='[1]Tabla Impacto'!$D$12),"Menor",IF(OR(S295='[1]Tabla Impacto'!$C$13,S295='[1]Tabla Impacto'!$D$13),"Moderado",IF(OR(S295='[1]Tabla Impacto'!$C$14,S295='[1]Tabla Impacto'!$D$14),"Mayor",IF(OR(S295='[1]Tabla Impacto'!$C$15,S295='[1]Tabla Impacto'!$D$15),"Catastrófico","")))))</f>
        <v>Menor</v>
      </c>
      <c r="U295" s="281">
        <f t="shared" ref="U295" si="394">IF(T295="","",IF(T295="Leve",0.2,IF(T295="Menor",0.4,IF(T295="Moderado",0.6,IF(T295="Mayor",0.8,IF(T295="Catastrófico",1,))))))</f>
        <v>0.4</v>
      </c>
      <c r="V295" s="280" t="str">
        <f t="shared" ref="V295" si="395">IF(OR(AND(P295="Muy Baja",T295="Leve"),AND(P295="Muy Baja",T295="Menor"),AND(P295="Baja",T295="Leve")),"Bajo",IF(OR(AND(P295="Muy baja",T295="Moderado"),AND(P295="Baja",T295="Menor"),AND(P295="Baja",T295="Moderado"),AND(P295="Media",T295="Leve"),AND(P295="Media",T295="Menor"),AND(P295="Media",T295="Moderado"),AND(P295="Alta",T295="Leve"),AND(P295="Alta",T295="Menor")),"Moderado",IF(OR(AND(P295="Muy Baja",T295="Mayor"),AND(P295="Baja",T295="Mayor"),AND(P295="Media",T295="Mayor"),AND(P295="Alta",T295="Moderado"),AND(P295="Alta",T295="Mayor"),AND(P295="Muy Alta",T295="Leve"),AND(P295="Muy Alta",T295="Menor"),AND(P295="Muy Alta",T295="Moderado"),AND(P295="Muy Alta",T295="Mayor")),"Alto",IF(OR(AND(P295="Muy Baja",T295="Catastrófico"),AND(P295="Baja",T295="Catastrófico"),AND(P295="Media",T295="Catastrófico"),AND(P295="Alta",T295="Catastrófico"),AND(P295="Muy Alta",T295="Catastrófico")),"Extremo",""))))</f>
        <v>Moderado</v>
      </c>
      <c r="W295" s="169">
        <v>1</v>
      </c>
      <c r="X295" s="225" t="s">
        <v>800</v>
      </c>
      <c r="Y295" s="165" t="str">
        <f t="shared" si="386"/>
        <v>Probabilidad</v>
      </c>
      <c r="Z295" s="109" t="s">
        <v>216</v>
      </c>
      <c r="AA295" s="109" t="s">
        <v>222</v>
      </c>
      <c r="AB295" s="166" t="str">
        <f t="shared" si="391"/>
        <v>50%</v>
      </c>
      <c r="AC295" s="109" t="s">
        <v>227</v>
      </c>
      <c r="AD295" s="109" t="s">
        <v>232</v>
      </c>
      <c r="AE295" s="109" t="s">
        <v>236</v>
      </c>
      <c r="AF295" s="208">
        <f t="shared" ref="AF295" si="396">IFERROR(IF(Y295="Probabilidad",(Q295-(+Q295*AB295)),IF(Y295="Impacto",Q295,"")),"")</f>
        <v>0.3</v>
      </c>
      <c r="AG295" s="167" t="str">
        <f t="shared" si="387"/>
        <v>Baja</v>
      </c>
      <c r="AH295" s="166">
        <f t="shared" si="388"/>
        <v>0.3</v>
      </c>
      <c r="AI295" s="167" t="str">
        <f t="shared" si="389"/>
        <v>Menor</v>
      </c>
      <c r="AJ295" s="166">
        <f t="shared" ref="AJ295" si="397">IFERROR(IF(Y295="Impacto",(U295-(+U295*AB295)),IF(Y295="Probabilidad",U295,"")),"")</f>
        <v>0.4</v>
      </c>
      <c r="AK295" s="168" t="str">
        <f t="shared" si="390"/>
        <v>Moderado</v>
      </c>
      <c r="AL295" s="212" t="s">
        <v>263</v>
      </c>
      <c r="AM295" s="213"/>
      <c r="AN295" s="169"/>
      <c r="AO295" s="110"/>
      <c r="AP295" s="110"/>
      <c r="AQ295" s="211"/>
      <c r="AR295" s="169"/>
    </row>
    <row r="296" spans="1:44" s="141" customFormat="1" ht="87" customHeight="1" x14ac:dyDescent="0.25">
      <c r="A296" s="299"/>
      <c r="B296" s="297"/>
      <c r="C296" s="275"/>
      <c r="D296" s="275"/>
      <c r="E296" s="283"/>
      <c r="F296" s="306"/>
      <c r="G296" s="306"/>
      <c r="H296" s="307"/>
      <c r="I296" s="268"/>
      <c r="J296" s="268"/>
      <c r="K296" s="268"/>
      <c r="L296" s="268"/>
      <c r="M296" s="283"/>
      <c r="N296" s="275"/>
      <c r="O296" s="271"/>
      <c r="P296" s="272"/>
      <c r="Q296" s="281"/>
      <c r="R296" s="282"/>
      <c r="S296" s="281">
        <f ca="1">IF(NOT(ISERROR(MATCH(R296,_xlfn.ANCHORARRAY(H307),0))),Q309&amp;"Por favor no seleccionar los criterios de impacto",R296)</f>
        <v>0</v>
      </c>
      <c r="T296" s="272"/>
      <c r="U296" s="281"/>
      <c r="V296" s="280"/>
      <c r="W296" s="169">
        <v>2</v>
      </c>
      <c r="X296" s="225" t="s">
        <v>801</v>
      </c>
      <c r="Y296" s="165" t="str">
        <f t="shared" si="386"/>
        <v>Probabilidad</v>
      </c>
      <c r="Z296" s="109" t="s">
        <v>216</v>
      </c>
      <c r="AA296" s="109" t="s">
        <v>222</v>
      </c>
      <c r="AB296" s="166" t="str">
        <f t="shared" si="391"/>
        <v>50%</v>
      </c>
      <c r="AC296" s="109" t="s">
        <v>227</v>
      </c>
      <c r="AD296" s="109" t="s">
        <v>232</v>
      </c>
      <c r="AE296" s="109" t="s">
        <v>236</v>
      </c>
      <c r="AF296" s="208">
        <f t="shared" ref="AF296:AF300" si="398">IFERROR(IF(AND(Y295="Probabilidad",Y296="Probabilidad"),(AH295-(+AH295*AB296)),IF(Y296="Probabilidad",(Q295-(+Q295*AB296)),IF(Y296="Impacto",AH295,""))),"")</f>
        <v>0.15</v>
      </c>
      <c r="AG296" s="167" t="str">
        <f t="shared" si="387"/>
        <v>Muy Baja</v>
      </c>
      <c r="AH296" s="166">
        <f t="shared" si="388"/>
        <v>0.15</v>
      </c>
      <c r="AI296" s="167" t="str">
        <f t="shared" si="389"/>
        <v>Menor</v>
      </c>
      <c r="AJ296" s="166">
        <f t="shared" ref="AJ296" si="399">IFERROR(IF(AND(Y295="Impacto",Y296="Impacto"),(AJ295-(+AJ295*AB296)),IF(Y296="Impacto",(U295-(+U295*AB296)),IF(Y296="Probabilidad",AJ295,""))),"")</f>
        <v>0.4</v>
      </c>
      <c r="AK296" s="168" t="str">
        <f t="shared" si="390"/>
        <v>Bajo</v>
      </c>
      <c r="AL296" s="212" t="s">
        <v>263</v>
      </c>
      <c r="AM296" s="213"/>
      <c r="AN296" s="169"/>
      <c r="AO296" s="110"/>
      <c r="AP296" s="110"/>
      <c r="AQ296" s="211"/>
      <c r="AR296" s="169"/>
    </row>
    <row r="297" spans="1:44" s="141" customFormat="1" ht="94.5" customHeight="1" x14ac:dyDescent="0.25">
      <c r="A297" s="299"/>
      <c r="B297" s="297"/>
      <c r="C297" s="275"/>
      <c r="D297" s="275"/>
      <c r="E297" s="283"/>
      <c r="F297" s="306"/>
      <c r="G297" s="306"/>
      <c r="H297" s="307"/>
      <c r="I297" s="268"/>
      <c r="J297" s="268"/>
      <c r="K297" s="268"/>
      <c r="L297" s="268"/>
      <c r="M297" s="283"/>
      <c r="N297" s="275"/>
      <c r="O297" s="271"/>
      <c r="P297" s="272"/>
      <c r="Q297" s="281"/>
      <c r="R297" s="282"/>
      <c r="S297" s="281">
        <f ca="1">IF(NOT(ISERROR(MATCH(R297,_xlfn.ANCHORARRAY(H308),0))),Q310&amp;"Por favor no seleccionar los criterios de impacto",R297)</f>
        <v>0</v>
      </c>
      <c r="T297" s="272"/>
      <c r="U297" s="281"/>
      <c r="V297" s="280"/>
      <c r="W297" s="169">
        <v>3</v>
      </c>
      <c r="X297" s="225" t="s">
        <v>802</v>
      </c>
      <c r="Y297" s="165" t="str">
        <f t="shared" si="386"/>
        <v>Probabilidad</v>
      </c>
      <c r="Z297" s="109" t="s">
        <v>216</v>
      </c>
      <c r="AA297" s="109" t="s">
        <v>224</v>
      </c>
      <c r="AB297" s="166" t="str">
        <f t="shared" si="391"/>
        <v>40%</v>
      </c>
      <c r="AC297" s="109" t="s">
        <v>227</v>
      </c>
      <c r="AD297" s="109" t="s">
        <v>232</v>
      </c>
      <c r="AE297" s="109" t="s">
        <v>236</v>
      </c>
      <c r="AF297" s="208">
        <f t="shared" si="398"/>
        <v>0.09</v>
      </c>
      <c r="AG297" s="167" t="str">
        <f t="shared" si="387"/>
        <v>Muy Baja</v>
      </c>
      <c r="AH297" s="166">
        <f t="shared" si="388"/>
        <v>0.09</v>
      </c>
      <c r="AI297" s="167" t="str">
        <f t="shared" si="389"/>
        <v>Menor</v>
      </c>
      <c r="AJ297" s="166">
        <f t="shared" ref="AJ297:AJ300" si="400">IFERROR(IF(AND(Y296="Impacto",Y297="Impacto"),(AJ296-(+AJ296*AB297)),IF(AND(Y296="Probabilidad",Y297="Impacto"),(AJ295-(+AJ295*AB297)),IF(Y297="Probabilidad",AJ296,""))),"")</f>
        <v>0.4</v>
      </c>
      <c r="AK297" s="168" t="str">
        <f t="shared" si="390"/>
        <v>Bajo</v>
      </c>
      <c r="AL297" s="212" t="s">
        <v>263</v>
      </c>
      <c r="AM297" s="213"/>
      <c r="AN297" s="169"/>
      <c r="AO297" s="110"/>
      <c r="AP297" s="110"/>
      <c r="AQ297" s="211"/>
      <c r="AR297" s="169"/>
    </row>
    <row r="298" spans="1:44" s="141" customFormat="1" ht="69" hidden="1" customHeight="1" x14ac:dyDescent="0.25">
      <c r="A298" s="299"/>
      <c r="B298" s="297"/>
      <c r="C298" s="275"/>
      <c r="D298" s="275"/>
      <c r="E298" s="283"/>
      <c r="F298" s="306"/>
      <c r="G298" s="306"/>
      <c r="H298" s="307"/>
      <c r="I298" s="268"/>
      <c r="J298" s="268"/>
      <c r="K298" s="268"/>
      <c r="L298" s="268"/>
      <c r="M298" s="283"/>
      <c r="N298" s="275"/>
      <c r="O298" s="271"/>
      <c r="P298" s="272"/>
      <c r="Q298" s="281"/>
      <c r="R298" s="282"/>
      <c r="S298" s="281">
        <f ca="1">IF(NOT(ISERROR(MATCH(R298,_xlfn.ANCHORARRAY(H309),0))),Q311&amp;"Por favor no seleccionar los criterios de impacto",R298)</f>
        <v>0</v>
      </c>
      <c r="T298" s="272"/>
      <c r="U298" s="281"/>
      <c r="V298" s="280"/>
      <c r="W298" s="169">
        <v>4</v>
      </c>
      <c r="X298" s="108"/>
      <c r="Y298" s="165" t="str">
        <f t="shared" si="386"/>
        <v/>
      </c>
      <c r="Z298" s="109"/>
      <c r="AA298" s="109"/>
      <c r="AB298" s="166" t="str">
        <f t="shared" si="391"/>
        <v/>
      </c>
      <c r="AC298" s="109"/>
      <c r="AD298" s="109"/>
      <c r="AE298" s="109"/>
      <c r="AF298" s="208" t="str">
        <f t="shared" si="398"/>
        <v/>
      </c>
      <c r="AG298" s="167" t="str">
        <f t="shared" si="387"/>
        <v/>
      </c>
      <c r="AH298" s="166" t="str">
        <f t="shared" si="388"/>
        <v/>
      </c>
      <c r="AI298" s="167" t="str">
        <f t="shared" si="389"/>
        <v/>
      </c>
      <c r="AJ298" s="166" t="str">
        <f t="shared" si="400"/>
        <v/>
      </c>
      <c r="AK298" s="168" t="str">
        <f t="shared" si="390"/>
        <v/>
      </c>
      <c r="AL298" s="212"/>
      <c r="AM298" s="213"/>
      <c r="AN298" s="169"/>
      <c r="AO298" s="110"/>
      <c r="AP298" s="110"/>
      <c r="AQ298" s="211"/>
      <c r="AR298" s="169"/>
    </row>
    <row r="299" spans="1:44" s="141" customFormat="1" ht="69" hidden="1" customHeight="1" x14ac:dyDescent="0.25">
      <c r="A299" s="299"/>
      <c r="B299" s="297"/>
      <c r="C299" s="275"/>
      <c r="D299" s="275"/>
      <c r="E299" s="283"/>
      <c r="F299" s="306"/>
      <c r="G299" s="306"/>
      <c r="H299" s="307"/>
      <c r="I299" s="268"/>
      <c r="J299" s="268"/>
      <c r="K299" s="268"/>
      <c r="L299" s="268"/>
      <c r="M299" s="283"/>
      <c r="N299" s="275"/>
      <c r="O299" s="271"/>
      <c r="P299" s="272"/>
      <c r="Q299" s="281"/>
      <c r="R299" s="282"/>
      <c r="S299" s="281">
        <f ca="1">IF(NOT(ISERROR(MATCH(R299,_xlfn.ANCHORARRAY(H310),0))),Q312&amp;"Por favor no seleccionar los criterios de impacto",R299)</f>
        <v>0</v>
      </c>
      <c r="T299" s="272"/>
      <c r="U299" s="281"/>
      <c r="V299" s="280"/>
      <c r="W299" s="169">
        <v>5</v>
      </c>
      <c r="X299" s="108"/>
      <c r="Y299" s="165" t="str">
        <f t="shared" si="386"/>
        <v/>
      </c>
      <c r="Z299" s="109"/>
      <c r="AA299" s="109"/>
      <c r="AB299" s="166" t="str">
        <f t="shared" si="391"/>
        <v/>
      </c>
      <c r="AC299" s="109"/>
      <c r="AD299" s="109"/>
      <c r="AE299" s="109"/>
      <c r="AF299" s="208" t="str">
        <f t="shared" si="398"/>
        <v/>
      </c>
      <c r="AG299" s="167" t="str">
        <f t="shared" si="387"/>
        <v/>
      </c>
      <c r="AH299" s="166" t="str">
        <f t="shared" si="388"/>
        <v/>
      </c>
      <c r="AI299" s="167" t="str">
        <f t="shared" si="389"/>
        <v/>
      </c>
      <c r="AJ299" s="166" t="str">
        <f t="shared" si="400"/>
        <v/>
      </c>
      <c r="AK299" s="168" t="str">
        <f t="shared" si="390"/>
        <v/>
      </c>
      <c r="AL299" s="212"/>
      <c r="AM299" s="213"/>
      <c r="AN299" s="169"/>
      <c r="AO299" s="110"/>
      <c r="AP299" s="110"/>
      <c r="AQ299" s="211"/>
      <c r="AR299" s="169"/>
    </row>
    <row r="300" spans="1:44" s="141" customFormat="1" ht="69" hidden="1" customHeight="1" x14ac:dyDescent="0.25">
      <c r="A300" s="299"/>
      <c r="B300" s="298"/>
      <c r="C300" s="276"/>
      <c r="D300" s="276"/>
      <c r="E300" s="283"/>
      <c r="F300" s="306"/>
      <c r="G300" s="306"/>
      <c r="H300" s="307"/>
      <c r="I300" s="269"/>
      <c r="J300" s="269"/>
      <c r="K300" s="269"/>
      <c r="L300" s="269"/>
      <c r="M300" s="283"/>
      <c r="N300" s="276"/>
      <c r="O300" s="271"/>
      <c r="P300" s="272"/>
      <c r="Q300" s="281"/>
      <c r="R300" s="282"/>
      <c r="S300" s="281">
        <f ca="1">IF(NOT(ISERROR(MATCH(R300,_xlfn.ANCHORARRAY(H311),0))),Q313&amp;"Por favor no seleccionar los criterios de impacto",R300)</f>
        <v>0</v>
      </c>
      <c r="T300" s="272"/>
      <c r="U300" s="281"/>
      <c r="V300" s="280"/>
      <c r="W300" s="169">
        <v>6</v>
      </c>
      <c r="X300" s="108"/>
      <c r="Y300" s="165" t="str">
        <f t="shared" si="386"/>
        <v/>
      </c>
      <c r="Z300" s="109"/>
      <c r="AA300" s="109"/>
      <c r="AB300" s="166" t="str">
        <f t="shared" si="391"/>
        <v/>
      </c>
      <c r="AC300" s="109"/>
      <c r="AD300" s="109"/>
      <c r="AE300" s="109"/>
      <c r="AF300" s="208" t="str">
        <f t="shared" si="398"/>
        <v/>
      </c>
      <c r="AG300" s="167" t="str">
        <f t="shared" si="387"/>
        <v/>
      </c>
      <c r="AH300" s="166" t="str">
        <f t="shared" si="388"/>
        <v/>
      </c>
      <c r="AI300" s="167" t="str">
        <f t="shared" si="389"/>
        <v/>
      </c>
      <c r="AJ300" s="166" t="str">
        <f t="shared" si="400"/>
        <v/>
      </c>
      <c r="AK300" s="168" t="str">
        <f t="shared" si="390"/>
        <v/>
      </c>
      <c r="AL300" s="212"/>
      <c r="AM300" s="213"/>
      <c r="AN300" s="169"/>
      <c r="AO300" s="110"/>
      <c r="AP300" s="110"/>
      <c r="AQ300" s="211"/>
      <c r="AR300" s="169"/>
    </row>
    <row r="301" spans="1:44" s="141" customFormat="1" ht="84.75" customHeight="1" x14ac:dyDescent="0.25">
      <c r="A301" s="299">
        <v>49</v>
      </c>
      <c r="B301" s="296" t="s">
        <v>803</v>
      </c>
      <c r="C301" s="274" t="s">
        <v>282</v>
      </c>
      <c r="D301" s="274" t="s">
        <v>804</v>
      </c>
      <c r="E301" s="283" t="s">
        <v>248</v>
      </c>
      <c r="F301" s="306" t="s">
        <v>805</v>
      </c>
      <c r="G301" s="306" t="s">
        <v>806</v>
      </c>
      <c r="H301" s="307" t="s">
        <v>807</v>
      </c>
      <c r="I301" s="267"/>
      <c r="J301" s="267"/>
      <c r="K301" s="267"/>
      <c r="L301" s="267"/>
      <c r="M301" s="283" t="s">
        <v>247</v>
      </c>
      <c r="N301" s="274"/>
      <c r="O301" s="271">
        <v>160</v>
      </c>
      <c r="P301" s="272" t="str">
        <f>IF(O301&lt;=0,"",IF(O301&lt;=2,"Muy Baja",IF(O301&lt;=24,"Baja",IF(O301&lt;=500,"Media",IF(O301&lt;=5000,"Alta","Muy Alta")))))</f>
        <v>Media</v>
      </c>
      <c r="Q301" s="281">
        <f>IF(P301="","",IF(P301="Muy Baja",0.2,IF(P301="Baja",0.4,IF(P301="Media",0.6,IF(P301="Alta",0.8,IF(P301="Muy Alta",1,))))))</f>
        <v>0.6</v>
      </c>
      <c r="R301" s="282" t="s">
        <v>195</v>
      </c>
      <c r="S301" s="281" t="str">
        <f>IF(NOT(ISERROR(MATCH(R301,'Tabla Impacto'!$B$221:$B$223,0))),'Tabla Impacto'!$F$223&amp;"Por favor no seleccionar los criterios de impacto(Afectación Económica o presupuestal y Pérdida Reputacional)",R301)</f>
        <v>El riesgo afecta la imagen de la entidad internamente, de conocimiento general, nivel interno, de junta dircetiva y accionistas y/o de provedores</v>
      </c>
      <c r="T301" s="272" t="str">
        <f>+IF(OR(S301='[1]Tabla Impacto'!$C$11,S301='[1]Tabla Impacto'!$D$11),"Leve",IF(OR(S301='[1]Tabla Impacto'!$C$12,S301='[1]Tabla Impacto'!$D$12),"Menor",IF(OR(S301='[1]Tabla Impacto'!$C$13,S301='[1]Tabla Impacto'!$D$13),"Moderado",IF(OR(S301='[1]Tabla Impacto'!$C$14,S301='[1]Tabla Impacto'!$D$14),"Mayor",IF(OR(S301='[1]Tabla Impacto'!$C$15,S301='[1]Tabla Impacto'!$D$15),"Catastrófico","")))))</f>
        <v>Menor</v>
      </c>
      <c r="U301" s="281">
        <f t="shared" ref="U301" si="401">IF(T301="","",IF(T301="Leve",0.2,IF(T301="Menor",0.4,IF(T301="Moderado",0.6,IF(T301="Mayor",0.8,IF(T301="Catastrófico",1,))))))</f>
        <v>0.4</v>
      </c>
      <c r="V301" s="280" t="str">
        <f t="shared" ref="V301" si="402">IF(OR(AND(P301="Muy Baja",T301="Leve"),AND(P301="Muy Baja",T301="Menor"),AND(P301="Baja",T301="Leve")),"Bajo",IF(OR(AND(P301="Muy baja",T301="Moderado"),AND(P301="Baja",T301="Menor"),AND(P301="Baja",T301="Moderado"),AND(P301="Media",T301="Leve"),AND(P301="Media",T301="Menor"),AND(P301="Media",T301="Moderado"),AND(P301="Alta",T301="Leve"),AND(P301="Alta",T301="Menor")),"Moderado",IF(OR(AND(P301="Muy Baja",T301="Mayor"),AND(P301="Baja",T301="Mayor"),AND(P301="Media",T301="Mayor"),AND(P301="Alta",T301="Moderado"),AND(P301="Alta",T301="Mayor"),AND(P301="Muy Alta",T301="Leve"),AND(P301="Muy Alta",T301="Menor"),AND(P301="Muy Alta",T301="Moderado"),AND(P301="Muy Alta",T301="Mayor")),"Alto",IF(OR(AND(P301="Muy Baja",T301="Catastrófico"),AND(P301="Baja",T301="Catastrófico"),AND(P301="Media",T301="Catastrófico"),AND(P301="Alta",T301="Catastrófico"),AND(P301="Muy Alta",T301="Catastrófico")),"Extremo",""))))</f>
        <v>Moderado</v>
      </c>
      <c r="W301" s="169">
        <v>1</v>
      </c>
      <c r="X301" s="221" t="s">
        <v>808</v>
      </c>
      <c r="Y301" s="165" t="str">
        <f t="shared" si="386"/>
        <v>Probabilidad</v>
      </c>
      <c r="Z301" s="109" t="s">
        <v>218</v>
      </c>
      <c r="AA301" s="109" t="s">
        <v>224</v>
      </c>
      <c r="AB301" s="166" t="str">
        <f t="shared" si="391"/>
        <v>30%</v>
      </c>
      <c r="AC301" s="109" t="s">
        <v>227</v>
      </c>
      <c r="AD301" s="109" t="s">
        <v>232</v>
      </c>
      <c r="AE301" s="109" t="s">
        <v>236</v>
      </c>
      <c r="AF301" s="208">
        <f t="shared" ref="AF301" si="403">IFERROR(IF(Y301="Probabilidad",(Q301-(+Q301*AB301)),IF(Y301="Impacto",Q301,"")),"")</f>
        <v>0.42</v>
      </c>
      <c r="AG301" s="167" t="str">
        <f t="shared" si="387"/>
        <v>Media</v>
      </c>
      <c r="AH301" s="166">
        <f t="shared" si="388"/>
        <v>0.42</v>
      </c>
      <c r="AI301" s="167" t="str">
        <f t="shared" si="389"/>
        <v>Menor</v>
      </c>
      <c r="AJ301" s="166">
        <f t="shared" ref="AJ301" si="404">IFERROR(IF(Y301="Impacto",(U301-(+U301*AB301)),IF(Y301="Probabilidad",U301,"")),"")</f>
        <v>0.4</v>
      </c>
      <c r="AK301" s="168" t="str">
        <f t="shared" si="390"/>
        <v>Moderado</v>
      </c>
      <c r="AL301" s="212" t="s">
        <v>263</v>
      </c>
      <c r="AM301" s="213"/>
      <c r="AN301" s="169"/>
      <c r="AO301" s="110"/>
      <c r="AP301" s="110"/>
      <c r="AQ301" s="211"/>
      <c r="AR301" s="169"/>
    </row>
    <row r="302" spans="1:44" s="141" customFormat="1" ht="84.75" customHeight="1" x14ac:dyDescent="0.25">
      <c r="A302" s="299"/>
      <c r="B302" s="297"/>
      <c r="C302" s="275"/>
      <c r="D302" s="275"/>
      <c r="E302" s="283"/>
      <c r="F302" s="306"/>
      <c r="G302" s="306"/>
      <c r="H302" s="307"/>
      <c r="I302" s="268"/>
      <c r="J302" s="268"/>
      <c r="K302" s="268"/>
      <c r="L302" s="268"/>
      <c r="M302" s="283"/>
      <c r="N302" s="275"/>
      <c r="O302" s="271"/>
      <c r="P302" s="272"/>
      <c r="Q302" s="281"/>
      <c r="R302" s="282"/>
      <c r="S302" s="281">
        <f ca="1">IF(NOT(ISERROR(MATCH(R302,_xlfn.ANCHORARRAY(H313),0))),Q315&amp;"Por favor no seleccionar los criterios de impacto",R302)</f>
        <v>0</v>
      </c>
      <c r="T302" s="272"/>
      <c r="U302" s="281"/>
      <c r="V302" s="280"/>
      <c r="W302" s="169">
        <v>2</v>
      </c>
      <c r="X302" s="221" t="s">
        <v>811</v>
      </c>
      <c r="Y302" s="165" t="str">
        <f t="shared" si="386"/>
        <v>Probabilidad</v>
      </c>
      <c r="Z302" s="109" t="s">
        <v>216</v>
      </c>
      <c r="AA302" s="109" t="s">
        <v>224</v>
      </c>
      <c r="AB302" s="166" t="str">
        <f t="shared" si="391"/>
        <v>40%</v>
      </c>
      <c r="AC302" s="109" t="s">
        <v>227</v>
      </c>
      <c r="AD302" s="109" t="s">
        <v>232</v>
      </c>
      <c r="AE302" s="109" t="s">
        <v>236</v>
      </c>
      <c r="AF302" s="208">
        <f t="shared" ref="AF302:AF306" si="405">IFERROR(IF(AND(Y301="Probabilidad",Y302="Probabilidad"),(AH301-(+AH301*AB302)),IF(Y302="Probabilidad",(Q301-(+Q301*AB302)),IF(Y302="Impacto",AH301,""))),"")</f>
        <v>0.252</v>
      </c>
      <c r="AG302" s="167" t="str">
        <f t="shared" si="387"/>
        <v>Baja</v>
      </c>
      <c r="AH302" s="166">
        <f t="shared" si="388"/>
        <v>0.252</v>
      </c>
      <c r="AI302" s="167" t="str">
        <f t="shared" si="389"/>
        <v>Menor</v>
      </c>
      <c r="AJ302" s="166">
        <f t="shared" ref="AJ302" si="406">IFERROR(IF(AND(Y301="Impacto",Y302="Impacto"),(AJ301-(+AJ301*AB302)),IF(Y302="Impacto",(U301-(+U301*AB302)),IF(Y302="Probabilidad",AJ301,""))),"")</f>
        <v>0.4</v>
      </c>
      <c r="AK302" s="168" t="str">
        <f t="shared" si="390"/>
        <v>Moderado</v>
      </c>
      <c r="AL302" s="212" t="s">
        <v>263</v>
      </c>
      <c r="AM302" s="213"/>
      <c r="AN302" s="169"/>
      <c r="AO302" s="110"/>
      <c r="AP302" s="110"/>
      <c r="AQ302" s="211"/>
      <c r="AR302" s="169"/>
    </row>
    <row r="303" spans="1:44" s="141" customFormat="1" ht="86.25" customHeight="1" x14ac:dyDescent="0.25">
      <c r="A303" s="299"/>
      <c r="B303" s="297"/>
      <c r="C303" s="275"/>
      <c r="D303" s="275"/>
      <c r="E303" s="283"/>
      <c r="F303" s="306"/>
      <c r="G303" s="306"/>
      <c r="H303" s="307"/>
      <c r="I303" s="268"/>
      <c r="J303" s="268"/>
      <c r="K303" s="268"/>
      <c r="L303" s="268"/>
      <c r="M303" s="283"/>
      <c r="N303" s="275"/>
      <c r="O303" s="271"/>
      <c r="P303" s="272"/>
      <c r="Q303" s="281"/>
      <c r="R303" s="282"/>
      <c r="S303" s="281">
        <f ca="1">IF(NOT(ISERROR(MATCH(R303,_xlfn.ANCHORARRAY(H314),0))),Q316&amp;"Por favor no seleccionar los criterios de impacto",R303)</f>
        <v>0</v>
      </c>
      <c r="T303" s="272"/>
      <c r="U303" s="281"/>
      <c r="V303" s="280"/>
      <c r="W303" s="169">
        <v>3</v>
      </c>
      <c r="X303" s="221" t="s">
        <v>809</v>
      </c>
      <c r="Y303" s="165" t="str">
        <f t="shared" si="386"/>
        <v>Probabilidad</v>
      </c>
      <c r="Z303" s="109" t="s">
        <v>216</v>
      </c>
      <c r="AA303" s="109" t="s">
        <v>224</v>
      </c>
      <c r="AB303" s="166" t="str">
        <f t="shared" si="391"/>
        <v>40%</v>
      </c>
      <c r="AC303" s="109" t="s">
        <v>227</v>
      </c>
      <c r="AD303" s="109" t="s">
        <v>232</v>
      </c>
      <c r="AE303" s="109" t="s">
        <v>236</v>
      </c>
      <c r="AF303" s="208">
        <f t="shared" si="405"/>
        <v>0.1512</v>
      </c>
      <c r="AG303" s="167" t="str">
        <f t="shared" si="387"/>
        <v>Muy Baja</v>
      </c>
      <c r="AH303" s="166">
        <f t="shared" si="388"/>
        <v>0.1512</v>
      </c>
      <c r="AI303" s="167" t="str">
        <f t="shared" si="389"/>
        <v>Menor</v>
      </c>
      <c r="AJ303" s="166">
        <f t="shared" ref="AJ303:AJ306" si="407">IFERROR(IF(AND(Y302="Impacto",Y303="Impacto"),(AJ302-(+AJ302*AB303)),IF(AND(Y302="Probabilidad",Y303="Impacto"),(AJ301-(+AJ301*AB303)),IF(Y303="Probabilidad",AJ302,""))),"")</f>
        <v>0.4</v>
      </c>
      <c r="AK303" s="168" t="str">
        <f t="shared" si="390"/>
        <v>Bajo</v>
      </c>
      <c r="AL303" s="212" t="s">
        <v>263</v>
      </c>
      <c r="AM303" s="213"/>
      <c r="AN303" s="169"/>
      <c r="AO303" s="110"/>
      <c r="AP303" s="110"/>
      <c r="AQ303" s="211"/>
      <c r="AR303" s="169"/>
    </row>
    <row r="304" spans="1:44" s="141" customFormat="1" ht="81" customHeight="1" x14ac:dyDescent="0.25">
      <c r="A304" s="299"/>
      <c r="B304" s="297"/>
      <c r="C304" s="275"/>
      <c r="D304" s="275"/>
      <c r="E304" s="283"/>
      <c r="F304" s="306"/>
      <c r="G304" s="306"/>
      <c r="H304" s="307"/>
      <c r="I304" s="268"/>
      <c r="J304" s="268"/>
      <c r="K304" s="268"/>
      <c r="L304" s="268"/>
      <c r="M304" s="283"/>
      <c r="N304" s="275"/>
      <c r="O304" s="271"/>
      <c r="P304" s="272"/>
      <c r="Q304" s="281"/>
      <c r="R304" s="282"/>
      <c r="S304" s="281">
        <f ca="1">IF(NOT(ISERROR(MATCH(R304,_xlfn.ANCHORARRAY(H315),0))),Q317&amp;"Por favor no seleccionar los criterios de impacto",R304)</f>
        <v>0</v>
      </c>
      <c r="T304" s="272"/>
      <c r="U304" s="281"/>
      <c r="V304" s="280"/>
      <c r="W304" s="169">
        <v>4</v>
      </c>
      <c r="X304" s="221" t="s">
        <v>810</v>
      </c>
      <c r="Y304" s="165" t="str">
        <f t="shared" si="386"/>
        <v>Probabilidad</v>
      </c>
      <c r="Z304" s="109" t="s">
        <v>218</v>
      </c>
      <c r="AA304" s="109" t="s">
        <v>224</v>
      </c>
      <c r="AB304" s="166" t="str">
        <f t="shared" si="391"/>
        <v>30%</v>
      </c>
      <c r="AC304" s="109" t="s">
        <v>227</v>
      </c>
      <c r="AD304" s="109" t="s">
        <v>232</v>
      </c>
      <c r="AE304" s="109" t="s">
        <v>236</v>
      </c>
      <c r="AF304" s="208">
        <f t="shared" si="405"/>
        <v>0.10584</v>
      </c>
      <c r="AG304" s="167" t="str">
        <f t="shared" si="387"/>
        <v>Muy Baja</v>
      </c>
      <c r="AH304" s="166">
        <f t="shared" si="388"/>
        <v>0.10584</v>
      </c>
      <c r="AI304" s="167" t="str">
        <f t="shared" si="389"/>
        <v>Menor</v>
      </c>
      <c r="AJ304" s="166">
        <f t="shared" si="407"/>
        <v>0.4</v>
      </c>
      <c r="AK304" s="168" t="str">
        <f t="shared" si="390"/>
        <v>Bajo</v>
      </c>
      <c r="AL304" s="212" t="s">
        <v>263</v>
      </c>
      <c r="AM304" s="213"/>
      <c r="AN304" s="169"/>
      <c r="AO304" s="110"/>
      <c r="AP304" s="110"/>
      <c r="AQ304" s="211"/>
      <c r="AR304" s="169"/>
    </row>
    <row r="305" spans="1:44" s="141" customFormat="1" ht="69" hidden="1" customHeight="1" x14ac:dyDescent="0.25">
      <c r="A305" s="299"/>
      <c r="B305" s="297"/>
      <c r="C305" s="275"/>
      <c r="D305" s="275"/>
      <c r="E305" s="283"/>
      <c r="F305" s="306"/>
      <c r="G305" s="306"/>
      <c r="H305" s="307"/>
      <c r="I305" s="268"/>
      <c r="J305" s="268"/>
      <c r="K305" s="268"/>
      <c r="L305" s="268"/>
      <c r="M305" s="283"/>
      <c r="N305" s="275"/>
      <c r="O305" s="271"/>
      <c r="P305" s="272"/>
      <c r="Q305" s="281"/>
      <c r="R305" s="282"/>
      <c r="S305" s="281">
        <f ca="1">IF(NOT(ISERROR(MATCH(R305,_xlfn.ANCHORARRAY(H316),0))),Q318&amp;"Por favor no seleccionar los criterios de impacto",R305)</f>
        <v>0</v>
      </c>
      <c r="T305" s="272"/>
      <c r="U305" s="281"/>
      <c r="V305" s="280"/>
      <c r="W305" s="169">
        <v>5</v>
      </c>
      <c r="X305" s="108"/>
      <c r="Y305" s="165" t="str">
        <f t="shared" si="386"/>
        <v/>
      </c>
      <c r="Z305" s="109"/>
      <c r="AA305" s="109"/>
      <c r="AB305" s="166" t="str">
        <f t="shared" si="391"/>
        <v/>
      </c>
      <c r="AC305" s="109"/>
      <c r="AD305" s="109"/>
      <c r="AE305" s="109"/>
      <c r="AF305" s="208" t="str">
        <f t="shared" si="405"/>
        <v/>
      </c>
      <c r="AG305" s="167" t="str">
        <f t="shared" si="387"/>
        <v/>
      </c>
      <c r="AH305" s="166" t="str">
        <f t="shared" si="388"/>
        <v/>
      </c>
      <c r="AI305" s="167" t="str">
        <f t="shared" si="389"/>
        <v/>
      </c>
      <c r="AJ305" s="166" t="str">
        <f t="shared" si="407"/>
        <v/>
      </c>
      <c r="AK305" s="168" t="str">
        <f t="shared" si="390"/>
        <v/>
      </c>
      <c r="AL305" s="212"/>
      <c r="AM305" s="213"/>
      <c r="AN305" s="169"/>
      <c r="AO305" s="110"/>
      <c r="AP305" s="110"/>
      <c r="AQ305" s="211"/>
      <c r="AR305" s="169"/>
    </row>
    <row r="306" spans="1:44" s="141" customFormat="1" ht="69" hidden="1" customHeight="1" x14ac:dyDescent="0.25">
      <c r="A306" s="299"/>
      <c r="B306" s="298"/>
      <c r="C306" s="276"/>
      <c r="D306" s="276"/>
      <c r="E306" s="283"/>
      <c r="F306" s="306"/>
      <c r="G306" s="306"/>
      <c r="H306" s="307"/>
      <c r="I306" s="269"/>
      <c r="J306" s="269"/>
      <c r="K306" s="269"/>
      <c r="L306" s="269"/>
      <c r="M306" s="283"/>
      <c r="N306" s="276"/>
      <c r="O306" s="271"/>
      <c r="P306" s="272"/>
      <c r="Q306" s="281"/>
      <c r="R306" s="282"/>
      <c r="S306" s="281">
        <f ca="1">IF(NOT(ISERROR(MATCH(R306,_xlfn.ANCHORARRAY(H317),0))),Q319&amp;"Por favor no seleccionar los criterios de impacto",R306)</f>
        <v>0</v>
      </c>
      <c r="T306" s="272"/>
      <c r="U306" s="281"/>
      <c r="V306" s="280"/>
      <c r="W306" s="169">
        <v>6</v>
      </c>
      <c r="X306" s="108"/>
      <c r="Y306" s="165" t="str">
        <f t="shared" si="386"/>
        <v/>
      </c>
      <c r="Z306" s="109"/>
      <c r="AA306" s="109"/>
      <c r="AB306" s="166" t="str">
        <f t="shared" si="391"/>
        <v/>
      </c>
      <c r="AC306" s="109"/>
      <c r="AD306" s="109"/>
      <c r="AE306" s="109"/>
      <c r="AF306" s="208" t="str">
        <f t="shared" si="405"/>
        <v/>
      </c>
      <c r="AG306" s="167" t="str">
        <f t="shared" si="387"/>
        <v/>
      </c>
      <c r="AH306" s="166" t="str">
        <f t="shared" si="388"/>
        <v/>
      </c>
      <c r="AI306" s="167" t="str">
        <f t="shared" si="389"/>
        <v/>
      </c>
      <c r="AJ306" s="166" t="str">
        <f t="shared" si="407"/>
        <v/>
      </c>
      <c r="AK306" s="168" t="str">
        <f t="shared" si="390"/>
        <v/>
      </c>
      <c r="AL306" s="212"/>
      <c r="AM306" s="213"/>
      <c r="AN306" s="169"/>
      <c r="AO306" s="110"/>
      <c r="AP306" s="110"/>
      <c r="AQ306" s="211"/>
      <c r="AR306" s="169"/>
    </row>
    <row r="307" spans="1:44" s="141" customFormat="1" ht="138" customHeight="1" x14ac:dyDescent="0.25">
      <c r="A307" s="299">
        <v>50</v>
      </c>
      <c r="B307" s="296" t="s">
        <v>812</v>
      </c>
      <c r="C307" s="274" t="s">
        <v>282</v>
      </c>
      <c r="D307" s="274" t="s">
        <v>813</v>
      </c>
      <c r="E307" s="283" t="s">
        <v>248</v>
      </c>
      <c r="F307" s="306" t="s">
        <v>814</v>
      </c>
      <c r="G307" s="306" t="s">
        <v>815</v>
      </c>
      <c r="H307" s="307" t="s">
        <v>816</v>
      </c>
      <c r="I307" s="267"/>
      <c r="J307" s="267"/>
      <c r="K307" s="267"/>
      <c r="L307" s="267"/>
      <c r="M307" s="283" t="s">
        <v>247</v>
      </c>
      <c r="N307" s="274"/>
      <c r="O307" s="271">
        <v>12</v>
      </c>
      <c r="P307" s="272" t="str">
        <f>IF(O307&lt;=0,"",IF(O307&lt;=2,"Muy Baja",IF(O307&lt;=24,"Baja",IF(O307&lt;=500,"Media",IF(O307&lt;=5000,"Alta","Muy Alta")))))</f>
        <v>Baja</v>
      </c>
      <c r="Q307" s="281">
        <f>IF(P307="","",IF(P307="Muy Baja",0.2,IF(P307="Baja",0.4,IF(P307="Media",0.6,IF(P307="Alta",0.8,IF(P307="Muy Alta",1,))))))</f>
        <v>0.4</v>
      </c>
      <c r="R307" s="282" t="s">
        <v>201</v>
      </c>
      <c r="S307" s="281" t="str">
        <f>IF(NOT(ISERROR(MATCH(R307,'Tabla Impacto'!$B$221:$B$223,0))),'Tabla Impacto'!$F$223&amp;"Por favor no seleccionar los criterios de impacto(Afectación Económica o presupuestal y Pérdida Reputacional)",R307)</f>
        <v>El riesgo afecta la imagen de de la entidad con efecto publicitario sostenido a nivel de sector administrativo, nivel departamental o municipal</v>
      </c>
      <c r="T307" s="272" t="str">
        <f>+IF(OR(S307='[1]Tabla Impacto'!$C$11,S307='[1]Tabla Impacto'!$D$11),"Leve",IF(OR(S307='[1]Tabla Impacto'!$C$12,S307='[1]Tabla Impacto'!$D$12),"Menor",IF(OR(S307='[1]Tabla Impacto'!$C$13,S307='[1]Tabla Impacto'!$D$13),"Moderado",IF(OR(S307='[1]Tabla Impacto'!$C$14,S307='[1]Tabla Impacto'!$D$14),"Mayor",IF(OR(S307='[1]Tabla Impacto'!$C$15,S307='[1]Tabla Impacto'!$D$15),"Catastrófico","")))))</f>
        <v>Mayor</v>
      </c>
      <c r="U307" s="281">
        <f t="shared" ref="U307" si="408">IF(T307="","",IF(T307="Leve",0.2,IF(T307="Menor",0.4,IF(T307="Moderado",0.6,IF(T307="Mayor",0.8,IF(T307="Catastrófico",1,))))))</f>
        <v>0.8</v>
      </c>
      <c r="V307" s="280" t="str">
        <f t="shared" ref="V307" si="409">IF(OR(AND(P307="Muy Baja",T307="Leve"),AND(P307="Muy Baja",T307="Menor"),AND(P307="Baja",T307="Leve")),"Bajo",IF(OR(AND(P307="Muy baja",T307="Moderado"),AND(P307="Baja",T307="Menor"),AND(P307="Baja",T307="Moderado"),AND(P307="Media",T307="Leve"),AND(P307="Media",T307="Menor"),AND(P307="Media",T307="Moderado"),AND(P307="Alta",T307="Leve"),AND(P307="Alta",T307="Menor")),"Moderado",IF(OR(AND(P307="Muy Baja",T307="Mayor"),AND(P307="Baja",T307="Mayor"),AND(P307="Media",T307="Mayor"),AND(P307="Alta",T307="Moderado"),AND(P307="Alta",T307="Mayor"),AND(P307="Muy Alta",T307="Leve"),AND(P307="Muy Alta",T307="Menor"),AND(P307="Muy Alta",T307="Moderado"),AND(P307="Muy Alta",T307="Mayor")),"Alto",IF(OR(AND(P307="Muy Baja",T307="Catastrófico"),AND(P307="Baja",T307="Catastrófico"),AND(P307="Media",T307="Catastrófico"),AND(P307="Alta",T307="Catastrófico"),AND(P307="Muy Alta",T307="Catastrófico")),"Extremo",""))))</f>
        <v>Alto</v>
      </c>
      <c r="W307" s="169">
        <v>1</v>
      </c>
      <c r="X307" s="225" t="s">
        <v>817</v>
      </c>
      <c r="Y307" s="165" t="str">
        <f t="shared" si="386"/>
        <v>Probabilidad</v>
      </c>
      <c r="Z307" s="109" t="s">
        <v>216</v>
      </c>
      <c r="AA307" s="109" t="s">
        <v>224</v>
      </c>
      <c r="AB307" s="166" t="str">
        <f t="shared" si="391"/>
        <v>40%</v>
      </c>
      <c r="AC307" s="109" t="s">
        <v>227</v>
      </c>
      <c r="AD307" s="109" t="s">
        <v>232</v>
      </c>
      <c r="AE307" s="109" t="s">
        <v>236</v>
      </c>
      <c r="AF307" s="208">
        <f t="shared" ref="AF307" si="410">IFERROR(IF(Y307="Probabilidad",(Q307-(+Q307*AB307)),IF(Y307="Impacto",Q307,"")),"")</f>
        <v>0.24</v>
      </c>
      <c r="AG307" s="167" t="str">
        <f t="shared" si="387"/>
        <v>Baja</v>
      </c>
      <c r="AH307" s="166">
        <f t="shared" si="388"/>
        <v>0.24</v>
      </c>
      <c r="AI307" s="167" t="str">
        <f t="shared" si="389"/>
        <v>Mayor</v>
      </c>
      <c r="AJ307" s="166">
        <f t="shared" ref="AJ307" si="411">IFERROR(IF(Y307="Impacto",(U307-(+U307*AB307)),IF(Y307="Probabilidad",U307,"")),"")</f>
        <v>0.8</v>
      </c>
      <c r="AK307" s="168" t="str">
        <f t="shared" si="390"/>
        <v>Alto</v>
      </c>
      <c r="AL307" s="212" t="s">
        <v>270</v>
      </c>
      <c r="AM307" s="222" t="s">
        <v>821</v>
      </c>
      <c r="AN307" s="222" t="s">
        <v>822</v>
      </c>
      <c r="AO307" s="219" t="s">
        <v>823</v>
      </c>
      <c r="AP307" s="219" t="s">
        <v>824</v>
      </c>
      <c r="AQ307" s="222" t="s">
        <v>825</v>
      </c>
      <c r="AR307" s="224" t="s">
        <v>267</v>
      </c>
    </row>
    <row r="308" spans="1:44" s="141" customFormat="1" ht="115.5" x14ac:dyDescent="0.25">
      <c r="A308" s="299"/>
      <c r="B308" s="297"/>
      <c r="C308" s="275"/>
      <c r="D308" s="275"/>
      <c r="E308" s="283"/>
      <c r="F308" s="306"/>
      <c r="G308" s="306"/>
      <c r="H308" s="307"/>
      <c r="I308" s="268"/>
      <c r="J308" s="268"/>
      <c r="K308" s="268"/>
      <c r="L308" s="268"/>
      <c r="M308" s="283"/>
      <c r="N308" s="275"/>
      <c r="O308" s="271"/>
      <c r="P308" s="272"/>
      <c r="Q308" s="281"/>
      <c r="R308" s="282"/>
      <c r="S308" s="281">
        <f ca="1">IF(NOT(ISERROR(MATCH(R308,_xlfn.ANCHORARRAY(H319),0))),Q321&amp;"Por favor no seleccionar los criterios de impacto",R308)</f>
        <v>0</v>
      </c>
      <c r="T308" s="272"/>
      <c r="U308" s="281"/>
      <c r="V308" s="280"/>
      <c r="W308" s="169">
        <v>2</v>
      </c>
      <c r="X308" s="225" t="s">
        <v>818</v>
      </c>
      <c r="Y308" s="165" t="str">
        <f t="shared" si="386"/>
        <v>Probabilidad</v>
      </c>
      <c r="Z308" s="109" t="s">
        <v>216</v>
      </c>
      <c r="AA308" s="109" t="s">
        <v>224</v>
      </c>
      <c r="AB308" s="166" t="str">
        <f t="shared" si="391"/>
        <v>40%</v>
      </c>
      <c r="AC308" s="109" t="s">
        <v>227</v>
      </c>
      <c r="AD308" s="109" t="s">
        <v>232</v>
      </c>
      <c r="AE308" s="109" t="s">
        <v>236</v>
      </c>
      <c r="AF308" s="208">
        <f t="shared" ref="AF308:AF312" si="412">IFERROR(IF(AND(Y307="Probabilidad",Y308="Probabilidad"),(AH307-(+AH307*AB308)),IF(Y308="Probabilidad",(Q307-(+Q307*AB308)),IF(Y308="Impacto",AH307,""))),"")</f>
        <v>0.14399999999999999</v>
      </c>
      <c r="AG308" s="167" t="str">
        <f t="shared" si="387"/>
        <v>Muy Baja</v>
      </c>
      <c r="AH308" s="166">
        <f t="shared" si="388"/>
        <v>0.14399999999999999</v>
      </c>
      <c r="AI308" s="167" t="str">
        <f t="shared" si="389"/>
        <v>Mayor</v>
      </c>
      <c r="AJ308" s="166">
        <f t="shared" ref="AJ308" si="413">IFERROR(IF(AND(Y307="Impacto",Y308="Impacto"),(AJ307-(+AJ307*AB308)),IF(Y308="Impacto",(U307-(+U307*AB308)),IF(Y308="Probabilidad",AJ307,""))),"")</f>
        <v>0.8</v>
      </c>
      <c r="AK308" s="168" t="str">
        <f t="shared" si="390"/>
        <v>Alto</v>
      </c>
      <c r="AL308" s="212" t="s">
        <v>270</v>
      </c>
      <c r="AM308" s="222" t="s">
        <v>821</v>
      </c>
      <c r="AN308" s="222" t="s">
        <v>822</v>
      </c>
      <c r="AO308" s="219" t="s">
        <v>823</v>
      </c>
      <c r="AP308" s="219" t="s">
        <v>824</v>
      </c>
      <c r="AQ308" s="222" t="s">
        <v>825</v>
      </c>
      <c r="AR308" s="224" t="s">
        <v>267</v>
      </c>
    </row>
    <row r="309" spans="1:44" s="141" customFormat="1" ht="115.5" x14ac:dyDescent="0.25">
      <c r="A309" s="299"/>
      <c r="B309" s="297"/>
      <c r="C309" s="275"/>
      <c r="D309" s="275"/>
      <c r="E309" s="283"/>
      <c r="F309" s="306"/>
      <c r="G309" s="306"/>
      <c r="H309" s="307"/>
      <c r="I309" s="268"/>
      <c r="J309" s="268"/>
      <c r="K309" s="268"/>
      <c r="L309" s="268"/>
      <c r="M309" s="283"/>
      <c r="N309" s="275"/>
      <c r="O309" s="271"/>
      <c r="P309" s="272"/>
      <c r="Q309" s="281"/>
      <c r="R309" s="282"/>
      <c r="S309" s="281">
        <f ca="1">IF(NOT(ISERROR(MATCH(R309,_xlfn.ANCHORARRAY(H320),0))),Q322&amp;"Por favor no seleccionar los criterios de impacto",R309)</f>
        <v>0</v>
      </c>
      <c r="T309" s="272"/>
      <c r="U309" s="281"/>
      <c r="V309" s="280"/>
      <c r="W309" s="169">
        <v>3</v>
      </c>
      <c r="X309" s="225" t="s">
        <v>819</v>
      </c>
      <c r="Y309" s="165" t="str">
        <f t="shared" si="386"/>
        <v>Probabilidad</v>
      </c>
      <c r="Z309" s="109" t="s">
        <v>216</v>
      </c>
      <c r="AA309" s="109" t="s">
        <v>224</v>
      </c>
      <c r="AB309" s="166" t="str">
        <f t="shared" si="391"/>
        <v>40%</v>
      </c>
      <c r="AC309" s="109" t="s">
        <v>227</v>
      </c>
      <c r="AD309" s="109" t="s">
        <v>232</v>
      </c>
      <c r="AE309" s="109" t="s">
        <v>236</v>
      </c>
      <c r="AF309" s="208">
        <f t="shared" si="412"/>
        <v>8.6399999999999991E-2</v>
      </c>
      <c r="AG309" s="167" t="str">
        <f t="shared" si="387"/>
        <v>Muy Baja</v>
      </c>
      <c r="AH309" s="166">
        <f t="shared" si="388"/>
        <v>8.6399999999999991E-2</v>
      </c>
      <c r="AI309" s="167" t="str">
        <f t="shared" si="389"/>
        <v>Mayor</v>
      </c>
      <c r="AJ309" s="166">
        <f t="shared" ref="AJ309:AJ312" si="414">IFERROR(IF(AND(Y308="Impacto",Y309="Impacto"),(AJ308-(+AJ308*AB309)),IF(AND(Y308="Probabilidad",Y309="Impacto"),(AJ307-(+AJ307*AB309)),IF(Y309="Probabilidad",AJ308,""))),"")</f>
        <v>0.8</v>
      </c>
      <c r="AK309" s="168" t="str">
        <f t="shared" si="390"/>
        <v>Alto</v>
      </c>
      <c r="AL309" s="212" t="s">
        <v>270</v>
      </c>
      <c r="AM309" s="222" t="s">
        <v>821</v>
      </c>
      <c r="AN309" s="222" t="s">
        <v>822</v>
      </c>
      <c r="AO309" s="219" t="s">
        <v>826</v>
      </c>
      <c r="AP309" s="219" t="s">
        <v>824</v>
      </c>
      <c r="AQ309" s="222" t="s">
        <v>825</v>
      </c>
      <c r="AR309" s="224" t="s">
        <v>267</v>
      </c>
    </row>
    <row r="310" spans="1:44" s="141" customFormat="1" ht="99.75" customHeight="1" x14ac:dyDescent="0.25">
      <c r="A310" s="299"/>
      <c r="B310" s="297"/>
      <c r="C310" s="275"/>
      <c r="D310" s="275"/>
      <c r="E310" s="283"/>
      <c r="F310" s="306"/>
      <c r="G310" s="306"/>
      <c r="H310" s="307"/>
      <c r="I310" s="268"/>
      <c r="J310" s="268"/>
      <c r="K310" s="268"/>
      <c r="L310" s="268"/>
      <c r="M310" s="283"/>
      <c r="N310" s="275"/>
      <c r="O310" s="271"/>
      <c r="P310" s="272"/>
      <c r="Q310" s="281"/>
      <c r="R310" s="282"/>
      <c r="S310" s="281">
        <f ca="1">IF(NOT(ISERROR(MATCH(R310,_xlfn.ANCHORARRAY(H321),0))),Q323&amp;"Por favor no seleccionar los criterios de impacto",R310)</f>
        <v>0</v>
      </c>
      <c r="T310" s="272"/>
      <c r="U310" s="281"/>
      <c r="V310" s="280"/>
      <c r="W310" s="169">
        <v>4</v>
      </c>
      <c r="X310" s="225" t="s">
        <v>820</v>
      </c>
      <c r="Y310" s="165" t="str">
        <f t="shared" si="386"/>
        <v>Probabilidad</v>
      </c>
      <c r="Z310" s="109" t="s">
        <v>216</v>
      </c>
      <c r="AA310" s="109" t="s">
        <v>224</v>
      </c>
      <c r="AB310" s="166" t="str">
        <f t="shared" si="391"/>
        <v>40%</v>
      </c>
      <c r="AC310" s="109" t="s">
        <v>227</v>
      </c>
      <c r="AD310" s="109" t="s">
        <v>232</v>
      </c>
      <c r="AE310" s="109" t="s">
        <v>236</v>
      </c>
      <c r="AF310" s="208">
        <f t="shared" si="412"/>
        <v>5.183999999999999E-2</v>
      </c>
      <c r="AG310" s="167" t="str">
        <f t="shared" si="387"/>
        <v>Muy Baja</v>
      </c>
      <c r="AH310" s="166">
        <f t="shared" si="388"/>
        <v>5.183999999999999E-2</v>
      </c>
      <c r="AI310" s="167" t="str">
        <f t="shared" si="389"/>
        <v>Mayor</v>
      </c>
      <c r="AJ310" s="166">
        <f t="shared" si="414"/>
        <v>0.8</v>
      </c>
      <c r="AK310" s="168" t="str">
        <f t="shared" si="390"/>
        <v>Alto</v>
      </c>
      <c r="AL310" s="212" t="s">
        <v>270</v>
      </c>
      <c r="AM310" s="213"/>
      <c r="AN310" s="169"/>
      <c r="AO310" s="110"/>
      <c r="AP310" s="110"/>
      <c r="AQ310" s="211"/>
      <c r="AR310" s="169"/>
    </row>
    <row r="311" spans="1:44" s="141" customFormat="1" ht="69" hidden="1" customHeight="1" x14ac:dyDescent="0.25">
      <c r="A311" s="299"/>
      <c r="B311" s="297"/>
      <c r="C311" s="275"/>
      <c r="D311" s="275"/>
      <c r="E311" s="283"/>
      <c r="F311" s="306"/>
      <c r="G311" s="306"/>
      <c r="H311" s="307"/>
      <c r="I311" s="268"/>
      <c r="J311" s="268"/>
      <c r="K311" s="268"/>
      <c r="L311" s="268"/>
      <c r="M311" s="283"/>
      <c r="N311" s="275"/>
      <c r="O311" s="271"/>
      <c r="P311" s="272"/>
      <c r="Q311" s="281"/>
      <c r="R311" s="282"/>
      <c r="S311" s="281">
        <f ca="1">IF(NOT(ISERROR(MATCH(R311,_xlfn.ANCHORARRAY(H322),0))),Q324&amp;"Por favor no seleccionar los criterios de impacto",R311)</f>
        <v>0</v>
      </c>
      <c r="T311" s="272"/>
      <c r="U311" s="281"/>
      <c r="V311" s="280"/>
      <c r="W311" s="169">
        <v>5</v>
      </c>
      <c r="X311" s="108"/>
      <c r="Y311" s="165" t="str">
        <f t="shared" si="386"/>
        <v/>
      </c>
      <c r="Z311" s="109"/>
      <c r="AA311" s="109"/>
      <c r="AB311" s="166" t="str">
        <f t="shared" si="391"/>
        <v/>
      </c>
      <c r="AC311" s="109"/>
      <c r="AD311" s="109"/>
      <c r="AE311" s="109"/>
      <c r="AF311" s="208" t="str">
        <f t="shared" si="412"/>
        <v/>
      </c>
      <c r="AG311" s="167" t="str">
        <f t="shared" si="387"/>
        <v/>
      </c>
      <c r="AH311" s="166" t="str">
        <f t="shared" si="388"/>
        <v/>
      </c>
      <c r="AI311" s="167" t="str">
        <f t="shared" si="389"/>
        <v/>
      </c>
      <c r="AJ311" s="166" t="str">
        <f t="shared" si="414"/>
        <v/>
      </c>
      <c r="AK311" s="168" t="str">
        <f t="shared" si="390"/>
        <v/>
      </c>
      <c r="AL311" s="212"/>
      <c r="AM311" s="213"/>
      <c r="AN311" s="169"/>
      <c r="AO311" s="110"/>
      <c r="AP311" s="110"/>
      <c r="AQ311" s="211"/>
      <c r="AR311" s="169"/>
    </row>
    <row r="312" spans="1:44" s="141" customFormat="1" ht="69" hidden="1" customHeight="1" x14ac:dyDescent="0.25">
      <c r="A312" s="299"/>
      <c r="B312" s="298"/>
      <c r="C312" s="276"/>
      <c r="D312" s="276"/>
      <c r="E312" s="283"/>
      <c r="F312" s="306"/>
      <c r="G312" s="306"/>
      <c r="H312" s="307"/>
      <c r="I312" s="269"/>
      <c r="J312" s="269"/>
      <c r="K312" s="269"/>
      <c r="L312" s="269"/>
      <c r="M312" s="283"/>
      <c r="N312" s="276"/>
      <c r="O312" s="271"/>
      <c r="P312" s="272"/>
      <c r="Q312" s="281"/>
      <c r="R312" s="282"/>
      <c r="S312" s="281">
        <f ca="1">IF(NOT(ISERROR(MATCH(R312,_xlfn.ANCHORARRAY(H323),0))),Q325&amp;"Por favor no seleccionar los criterios de impacto",R312)</f>
        <v>0</v>
      </c>
      <c r="T312" s="272"/>
      <c r="U312" s="281"/>
      <c r="V312" s="280"/>
      <c r="W312" s="169">
        <v>6</v>
      </c>
      <c r="X312" s="108"/>
      <c r="Y312" s="165" t="str">
        <f t="shared" si="386"/>
        <v/>
      </c>
      <c r="Z312" s="109"/>
      <c r="AA312" s="109"/>
      <c r="AB312" s="166" t="str">
        <f t="shared" si="391"/>
        <v/>
      </c>
      <c r="AC312" s="109"/>
      <c r="AD312" s="109"/>
      <c r="AE312" s="109"/>
      <c r="AF312" s="208" t="str">
        <f t="shared" si="412"/>
        <v/>
      </c>
      <c r="AG312" s="167" t="str">
        <f t="shared" si="387"/>
        <v/>
      </c>
      <c r="AH312" s="166" t="str">
        <f t="shared" si="388"/>
        <v/>
      </c>
      <c r="AI312" s="167" t="str">
        <f t="shared" si="389"/>
        <v/>
      </c>
      <c r="AJ312" s="166" t="str">
        <f t="shared" si="414"/>
        <v/>
      </c>
      <c r="AK312" s="168" t="str">
        <f t="shared" si="390"/>
        <v/>
      </c>
      <c r="AL312" s="212"/>
      <c r="AM312" s="213"/>
      <c r="AN312" s="169"/>
      <c r="AO312" s="110"/>
      <c r="AP312" s="110"/>
      <c r="AQ312" s="211"/>
      <c r="AR312" s="169"/>
    </row>
    <row r="313" spans="1:44" s="141" customFormat="1" ht="87.75" customHeight="1" x14ac:dyDescent="0.25">
      <c r="A313" s="299">
        <v>51</v>
      </c>
      <c r="B313" s="296" t="s">
        <v>827</v>
      </c>
      <c r="C313" s="274" t="s">
        <v>282</v>
      </c>
      <c r="D313" s="274" t="s">
        <v>813</v>
      </c>
      <c r="E313" s="283" t="s">
        <v>248</v>
      </c>
      <c r="F313" s="306" t="s">
        <v>828</v>
      </c>
      <c r="G313" s="306" t="s">
        <v>829</v>
      </c>
      <c r="H313" s="307" t="s">
        <v>830</v>
      </c>
      <c r="I313" s="267"/>
      <c r="J313" s="267"/>
      <c r="K313" s="267"/>
      <c r="L313" s="267"/>
      <c r="M313" s="283" t="s">
        <v>253</v>
      </c>
      <c r="N313" s="274"/>
      <c r="O313" s="271">
        <v>12</v>
      </c>
      <c r="P313" s="272" t="str">
        <f>IF(O313&lt;=0,"",IF(O313&lt;=2,"Muy Baja",IF(O313&lt;=24,"Baja",IF(O313&lt;=500,"Media",IF(O313&lt;=5000,"Alta","Muy Alta")))))</f>
        <v>Baja</v>
      </c>
      <c r="Q313" s="281">
        <f>IF(P313="","",IF(P313="Muy Baja",0.2,IF(P313="Baja",0.4,IF(P313="Media",0.6,IF(P313="Alta",0.8,IF(P313="Muy Alta",1,))))))</f>
        <v>0.4</v>
      </c>
      <c r="R313" s="282" t="s">
        <v>200</v>
      </c>
      <c r="S313" s="281" t="str">
        <f>IF(NOT(ISERROR(MATCH(R313,'Tabla Impacto'!$B$221:$B$223,0))),'Tabla Impacto'!$F$223&amp;"Por favor no seleccionar los criterios de impacto(Afectación Económica o presupuestal y Pérdida Reputacional)",R313)</f>
        <v xml:space="preserve">Entre 100 y 500 SMLMV </v>
      </c>
      <c r="T313" s="272" t="str">
        <f>+IF(OR(S313='[1]Tabla Impacto'!$C$11,S313='[1]Tabla Impacto'!$D$11),"Leve",IF(OR(S313='[1]Tabla Impacto'!$C$12,S313='[1]Tabla Impacto'!$D$12),"Menor",IF(OR(S313='[1]Tabla Impacto'!$C$13,S313='[1]Tabla Impacto'!$D$13),"Moderado",IF(OR(S313='[1]Tabla Impacto'!$C$14,S313='[1]Tabla Impacto'!$D$14),"Mayor",IF(OR(S313='[1]Tabla Impacto'!$C$15,S313='[1]Tabla Impacto'!$D$15),"Catastrófico","")))))</f>
        <v>Mayor</v>
      </c>
      <c r="U313" s="281">
        <f t="shared" ref="U313" si="415">IF(T313="","",IF(T313="Leve",0.2,IF(T313="Menor",0.4,IF(T313="Moderado",0.6,IF(T313="Mayor",0.8,IF(T313="Catastrófico",1,))))))</f>
        <v>0.8</v>
      </c>
      <c r="V313" s="280" t="str">
        <f t="shared" ref="V313" si="416">IF(OR(AND(P313="Muy Baja",T313="Leve"),AND(P313="Muy Baja",T313="Menor"),AND(P313="Baja",T313="Leve")),"Bajo",IF(OR(AND(P313="Muy baja",T313="Moderado"),AND(P313="Baja",T313="Menor"),AND(P313="Baja",T313="Moderado"),AND(P313="Media",T313="Leve"),AND(P313="Media",T313="Menor"),AND(P313="Media",T313="Moderado"),AND(P313="Alta",T313="Leve"),AND(P313="Alta",T313="Menor")),"Moderado",IF(OR(AND(P313="Muy Baja",T313="Mayor"),AND(P313="Baja",T313="Mayor"),AND(P313="Media",T313="Mayor"),AND(P313="Alta",T313="Moderado"),AND(P313="Alta",T313="Mayor"),AND(P313="Muy Alta",T313="Leve"),AND(P313="Muy Alta",T313="Menor"),AND(P313="Muy Alta",T313="Moderado"),AND(P313="Muy Alta",T313="Mayor")),"Alto",IF(OR(AND(P313="Muy Baja",T313="Catastrófico"),AND(P313="Baja",T313="Catastrófico"),AND(P313="Media",T313="Catastrófico"),AND(P313="Alta",T313="Catastrófico"),AND(P313="Muy Alta",T313="Catastrófico")),"Extremo",""))))</f>
        <v>Alto</v>
      </c>
      <c r="W313" s="169">
        <v>1</v>
      </c>
      <c r="X313" s="225" t="s">
        <v>831</v>
      </c>
      <c r="Y313" s="165" t="str">
        <f t="shared" si="386"/>
        <v>Probabilidad</v>
      </c>
      <c r="Z313" s="109" t="s">
        <v>216</v>
      </c>
      <c r="AA313" s="109" t="s">
        <v>224</v>
      </c>
      <c r="AB313" s="166" t="str">
        <f t="shared" si="391"/>
        <v>40%</v>
      </c>
      <c r="AC313" s="109" t="s">
        <v>227</v>
      </c>
      <c r="AD313" s="109" t="s">
        <v>232</v>
      </c>
      <c r="AE313" s="109" t="s">
        <v>236</v>
      </c>
      <c r="AF313" s="208">
        <f t="shared" ref="AF313" si="417">IFERROR(IF(Y313="Probabilidad",(Q313-(+Q313*AB313)),IF(Y313="Impacto",Q313,"")),"")</f>
        <v>0.24</v>
      </c>
      <c r="AG313" s="167" t="str">
        <f t="shared" si="387"/>
        <v>Baja</v>
      </c>
      <c r="AH313" s="166">
        <f t="shared" si="388"/>
        <v>0.24</v>
      </c>
      <c r="AI313" s="167" t="str">
        <f t="shared" si="389"/>
        <v>Mayor</v>
      </c>
      <c r="AJ313" s="166">
        <f t="shared" ref="AJ313" si="418">IFERROR(IF(Y313="Impacto",(U313-(+U313*AB313)),IF(Y313="Probabilidad",U313,"")),"")</f>
        <v>0.8</v>
      </c>
      <c r="AK313" s="168" t="str">
        <f t="shared" si="390"/>
        <v>Alto</v>
      </c>
      <c r="AL313" s="212" t="s">
        <v>270</v>
      </c>
      <c r="AM313" s="222" t="s">
        <v>834</v>
      </c>
      <c r="AN313" s="222" t="s">
        <v>813</v>
      </c>
      <c r="AO313" s="219" t="s">
        <v>826</v>
      </c>
      <c r="AP313" s="219" t="s">
        <v>824</v>
      </c>
      <c r="AQ313" s="222" t="s">
        <v>835</v>
      </c>
      <c r="AR313" s="224" t="s">
        <v>267</v>
      </c>
    </row>
    <row r="314" spans="1:44" s="141" customFormat="1" ht="87.75" customHeight="1" x14ac:dyDescent="0.25">
      <c r="A314" s="299"/>
      <c r="B314" s="297"/>
      <c r="C314" s="275"/>
      <c r="D314" s="275"/>
      <c r="E314" s="283"/>
      <c r="F314" s="306"/>
      <c r="G314" s="306"/>
      <c r="H314" s="307"/>
      <c r="I314" s="268"/>
      <c r="J314" s="268"/>
      <c r="K314" s="268"/>
      <c r="L314" s="268"/>
      <c r="M314" s="283"/>
      <c r="N314" s="275"/>
      <c r="O314" s="271"/>
      <c r="P314" s="272"/>
      <c r="Q314" s="281"/>
      <c r="R314" s="282"/>
      <c r="S314" s="281">
        <f ca="1">IF(NOT(ISERROR(MATCH(R314,_xlfn.ANCHORARRAY(H325),0))),Q327&amp;"Por favor no seleccionar los criterios de impacto",R314)</f>
        <v>0</v>
      </c>
      <c r="T314" s="272"/>
      <c r="U314" s="281"/>
      <c r="V314" s="280"/>
      <c r="W314" s="169">
        <v>2</v>
      </c>
      <c r="X314" s="225" t="s">
        <v>832</v>
      </c>
      <c r="Y314" s="165" t="str">
        <f t="shared" si="386"/>
        <v>Probabilidad</v>
      </c>
      <c r="Z314" s="109" t="s">
        <v>216</v>
      </c>
      <c r="AA314" s="109" t="s">
        <v>224</v>
      </c>
      <c r="AB314" s="166" t="str">
        <f t="shared" si="391"/>
        <v>40%</v>
      </c>
      <c r="AC314" s="109" t="s">
        <v>227</v>
      </c>
      <c r="AD314" s="109" t="s">
        <v>232</v>
      </c>
      <c r="AE314" s="109" t="s">
        <v>236</v>
      </c>
      <c r="AF314" s="208">
        <f t="shared" ref="AF314:AF318" si="419">IFERROR(IF(AND(Y313="Probabilidad",Y314="Probabilidad"),(AH313-(+AH313*AB314)),IF(Y314="Probabilidad",(Q313-(+Q313*AB314)),IF(Y314="Impacto",AH313,""))),"")</f>
        <v>0.14399999999999999</v>
      </c>
      <c r="AG314" s="167" t="str">
        <f t="shared" si="387"/>
        <v>Muy Baja</v>
      </c>
      <c r="AH314" s="166">
        <f t="shared" si="388"/>
        <v>0.14399999999999999</v>
      </c>
      <c r="AI314" s="167" t="str">
        <f t="shared" si="389"/>
        <v>Mayor</v>
      </c>
      <c r="AJ314" s="166">
        <f t="shared" ref="AJ314" si="420">IFERROR(IF(AND(Y313="Impacto",Y314="Impacto"),(AJ313-(+AJ313*AB314)),IF(Y314="Impacto",(U313-(+U313*AB314)),IF(Y314="Probabilidad",AJ313,""))),"")</f>
        <v>0.8</v>
      </c>
      <c r="AK314" s="168" t="str">
        <f t="shared" si="390"/>
        <v>Alto</v>
      </c>
      <c r="AL314" s="212" t="s">
        <v>270</v>
      </c>
      <c r="AM314" s="222" t="s">
        <v>834</v>
      </c>
      <c r="AN314" s="222" t="s">
        <v>813</v>
      </c>
      <c r="AO314" s="219" t="s">
        <v>826</v>
      </c>
      <c r="AP314" s="219" t="s">
        <v>824</v>
      </c>
      <c r="AQ314" s="222" t="s">
        <v>835</v>
      </c>
      <c r="AR314" s="224" t="s">
        <v>267</v>
      </c>
    </row>
    <row r="315" spans="1:44" s="141" customFormat="1" ht="93.75" customHeight="1" x14ac:dyDescent="0.25">
      <c r="A315" s="299"/>
      <c r="B315" s="297"/>
      <c r="C315" s="275"/>
      <c r="D315" s="275"/>
      <c r="E315" s="283"/>
      <c r="F315" s="306"/>
      <c r="G315" s="306"/>
      <c r="H315" s="307"/>
      <c r="I315" s="268"/>
      <c r="J315" s="268"/>
      <c r="K315" s="268"/>
      <c r="L315" s="268"/>
      <c r="M315" s="283"/>
      <c r="N315" s="275"/>
      <c r="O315" s="271"/>
      <c r="P315" s="272"/>
      <c r="Q315" s="281"/>
      <c r="R315" s="282"/>
      <c r="S315" s="281">
        <f ca="1">IF(NOT(ISERROR(MATCH(R315,_xlfn.ANCHORARRAY(H326),0))),Q328&amp;"Por favor no seleccionar los criterios de impacto",R315)</f>
        <v>0</v>
      </c>
      <c r="T315" s="272"/>
      <c r="U315" s="281"/>
      <c r="V315" s="280"/>
      <c r="W315" s="169">
        <v>3</v>
      </c>
      <c r="X315" s="225" t="s">
        <v>833</v>
      </c>
      <c r="Y315" s="165" t="str">
        <f t="shared" si="386"/>
        <v>Impacto</v>
      </c>
      <c r="Z315" s="109" t="s">
        <v>220</v>
      </c>
      <c r="AA315" s="109" t="s">
        <v>224</v>
      </c>
      <c r="AB315" s="166" t="str">
        <f t="shared" si="391"/>
        <v>25%</v>
      </c>
      <c r="AC315" s="109" t="s">
        <v>227</v>
      </c>
      <c r="AD315" s="109" t="s">
        <v>232</v>
      </c>
      <c r="AE315" s="109" t="s">
        <v>236</v>
      </c>
      <c r="AF315" s="208">
        <f t="shared" si="419"/>
        <v>0.14399999999999999</v>
      </c>
      <c r="AG315" s="167" t="str">
        <f t="shared" si="387"/>
        <v>Muy Baja</v>
      </c>
      <c r="AH315" s="166">
        <f t="shared" si="388"/>
        <v>0.14399999999999999</v>
      </c>
      <c r="AI315" s="167" t="str">
        <f t="shared" si="389"/>
        <v>Moderado</v>
      </c>
      <c r="AJ315" s="166">
        <f t="shared" ref="AJ315:AJ318" si="421">IFERROR(IF(AND(Y314="Impacto",Y315="Impacto"),(AJ314-(+AJ314*AB315)),IF(AND(Y314="Probabilidad",Y315="Impacto"),(AJ313-(+AJ313*AB315)),IF(Y315="Probabilidad",AJ314,""))),"")</f>
        <v>0.60000000000000009</v>
      </c>
      <c r="AK315" s="168" t="str">
        <f t="shared" si="390"/>
        <v>Moderado</v>
      </c>
      <c r="AL315" s="212" t="s">
        <v>270</v>
      </c>
      <c r="AM315" s="222" t="s">
        <v>834</v>
      </c>
      <c r="AN315" s="222" t="s">
        <v>813</v>
      </c>
      <c r="AO315" s="219" t="s">
        <v>826</v>
      </c>
      <c r="AP315" s="219" t="s">
        <v>824</v>
      </c>
      <c r="AQ315" s="222" t="s">
        <v>835</v>
      </c>
      <c r="AR315" s="224" t="s">
        <v>267</v>
      </c>
    </row>
    <row r="316" spans="1:44" s="141" customFormat="1" ht="69" hidden="1" customHeight="1" x14ac:dyDescent="0.25">
      <c r="A316" s="299"/>
      <c r="B316" s="297"/>
      <c r="C316" s="275"/>
      <c r="D316" s="275"/>
      <c r="E316" s="283"/>
      <c r="F316" s="306"/>
      <c r="G316" s="306"/>
      <c r="H316" s="307"/>
      <c r="I316" s="268"/>
      <c r="J316" s="268"/>
      <c r="K316" s="268"/>
      <c r="L316" s="268"/>
      <c r="M316" s="283"/>
      <c r="N316" s="275"/>
      <c r="O316" s="271"/>
      <c r="P316" s="272"/>
      <c r="Q316" s="281"/>
      <c r="R316" s="282"/>
      <c r="S316" s="281">
        <f ca="1">IF(NOT(ISERROR(MATCH(R316,_xlfn.ANCHORARRAY(H327),0))),Q329&amp;"Por favor no seleccionar los criterios de impacto",R316)</f>
        <v>0</v>
      </c>
      <c r="T316" s="272"/>
      <c r="U316" s="281"/>
      <c r="V316" s="280"/>
      <c r="W316" s="169">
        <v>4</v>
      </c>
      <c r="X316" s="108"/>
      <c r="Y316" s="165" t="str">
        <f t="shared" si="386"/>
        <v/>
      </c>
      <c r="Z316" s="109"/>
      <c r="AA316" s="109"/>
      <c r="AB316" s="166" t="str">
        <f t="shared" si="391"/>
        <v/>
      </c>
      <c r="AC316" s="109"/>
      <c r="AD316" s="109"/>
      <c r="AE316" s="109"/>
      <c r="AF316" s="208" t="str">
        <f t="shared" si="419"/>
        <v/>
      </c>
      <c r="AG316" s="167" t="str">
        <f t="shared" si="387"/>
        <v/>
      </c>
      <c r="AH316" s="166" t="str">
        <f t="shared" si="388"/>
        <v/>
      </c>
      <c r="AI316" s="167" t="str">
        <f t="shared" si="389"/>
        <v/>
      </c>
      <c r="AJ316" s="166" t="str">
        <f t="shared" si="421"/>
        <v/>
      </c>
      <c r="AK316" s="168" t="str">
        <f t="shared" si="390"/>
        <v/>
      </c>
      <c r="AL316" s="212"/>
      <c r="AM316" s="213"/>
      <c r="AN316" s="169"/>
      <c r="AO316" s="110"/>
      <c r="AP316" s="110"/>
      <c r="AQ316" s="211"/>
      <c r="AR316" s="169"/>
    </row>
    <row r="317" spans="1:44" s="141" customFormat="1" ht="69" hidden="1" customHeight="1" x14ac:dyDescent="0.25">
      <c r="A317" s="299"/>
      <c r="B317" s="297"/>
      <c r="C317" s="275"/>
      <c r="D317" s="275"/>
      <c r="E317" s="283"/>
      <c r="F317" s="306"/>
      <c r="G317" s="306"/>
      <c r="H317" s="307"/>
      <c r="I317" s="268"/>
      <c r="J317" s="268"/>
      <c r="K317" s="268"/>
      <c r="L317" s="268"/>
      <c r="M317" s="283"/>
      <c r="N317" s="275"/>
      <c r="O317" s="271"/>
      <c r="P317" s="272"/>
      <c r="Q317" s="281"/>
      <c r="R317" s="282"/>
      <c r="S317" s="281">
        <f ca="1">IF(NOT(ISERROR(MATCH(R317,_xlfn.ANCHORARRAY(H328),0))),Q330&amp;"Por favor no seleccionar los criterios de impacto",R317)</f>
        <v>0</v>
      </c>
      <c r="T317" s="272"/>
      <c r="U317" s="281"/>
      <c r="V317" s="280"/>
      <c r="W317" s="169">
        <v>5</v>
      </c>
      <c r="X317" s="108"/>
      <c r="Y317" s="165" t="str">
        <f t="shared" si="386"/>
        <v/>
      </c>
      <c r="Z317" s="109"/>
      <c r="AA317" s="109"/>
      <c r="AB317" s="166" t="str">
        <f t="shared" si="391"/>
        <v/>
      </c>
      <c r="AC317" s="109"/>
      <c r="AD317" s="109"/>
      <c r="AE317" s="109"/>
      <c r="AF317" s="208" t="str">
        <f t="shared" si="419"/>
        <v/>
      </c>
      <c r="AG317" s="167" t="str">
        <f t="shared" si="387"/>
        <v/>
      </c>
      <c r="AH317" s="166" t="str">
        <f t="shared" si="388"/>
        <v/>
      </c>
      <c r="AI317" s="167" t="str">
        <f t="shared" si="389"/>
        <v/>
      </c>
      <c r="AJ317" s="166" t="str">
        <f t="shared" si="421"/>
        <v/>
      </c>
      <c r="AK317" s="168" t="str">
        <f t="shared" si="390"/>
        <v/>
      </c>
      <c r="AL317" s="212"/>
      <c r="AM317" s="213"/>
      <c r="AN317" s="169"/>
      <c r="AO317" s="110"/>
      <c r="AP317" s="110"/>
      <c r="AQ317" s="211"/>
      <c r="AR317" s="169"/>
    </row>
    <row r="318" spans="1:44" s="141" customFormat="1" ht="69" hidden="1" customHeight="1" x14ac:dyDescent="0.25">
      <c r="A318" s="299"/>
      <c r="B318" s="298"/>
      <c r="C318" s="276"/>
      <c r="D318" s="276"/>
      <c r="E318" s="283"/>
      <c r="F318" s="306"/>
      <c r="G318" s="306"/>
      <c r="H318" s="307"/>
      <c r="I318" s="269"/>
      <c r="J318" s="269"/>
      <c r="K318" s="269"/>
      <c r="L318" s="269"/>
      <c r="M318" s="283"/>
      <c r="N318" s="276"/>
      <c r="O318" s="271"/>
      <c r="P318" s="272"/>
      <c r="Q318" s="281"/>
      <c r="R318" s="282"/>
      <c r="S318" s="281">
        <f ca="1">IF(NOT(ISERROR(MATCH(R318,_xlfn.ANCHORARRAY(H329),0))),Q331&amp;"Por favor no seleccionar los criterios de impacto",R318)</f>
        <v>0</v>
      </c>
      <c r="T318" s="272"/>
      <c r="U318" s="281"/>
      <c r="V318" s="280"/>
      <c r="W318" s="169">
        <v>6</v>
      </c>
      <c r="X318" s="108"/>
      <c r="Y318" s="165" t="str">
        <f t="shared" si="386"/>
        <v/>
      </c>
      <c r="Z318" s="109"/>
      <c r="AA318" s="109"/>
      <c r="AB318" s="166" t="str">
        <f t="shared" si="391"/>
        <v/>
      </c>
      <c r="AC318" s="109"/>
      <c r="AD318" s="109"/>
      <c r="AE318" s="109"/>
      <c r="AF318" s="208" t="str">
        <f t="shared" si="419"/>
        <v/>
      </c>
      <c r="AG318" s="167" t="str">
        <f t="shared" si="387"/>
        <v/>
      </c>
      <c r="AH318" s="166" t="str">
        <f t="shared" si="388"/>
        <v/>
      </c>
      <c r="AI318" s="167" t="str">
        <f t="shared" si="389"/>
        <v/>
      </c>
      <c r="AJ318" s="166" t="str">
        <f t="shared" si="421"/>
        <v/>
      </c>
      <c r="AK318" s="168" t="str">
        <f t="shared" si="390"/>
        <v/>
      </c>
      <c r="AL318" s="212"/>
      <c r="AM318" s="213"/>
      <c r="AN318" s="169"/>
      <c r="AO318" s="110"/>
      <c r="AP318" s="110"/>
      <c r="AQ318" s="211"/>
      <c r="AR318" s="169"/>
    </row>
    <row r="319" spans="1:44" s="141" customFormat="1" ht="119.25" customHeight="1" x14ac:dyDescent="0.25">
      <c r="A319" s="299">
        <v>52</v>
      </c>
      <c r="B319" s="296" t="s">
        <v>836</v>
      </c>
      <c r="C319" s="274" t="s">
        <v>283</v>
      </c>
      <c r="D319" s="274" t="s">
        <v>837</v>
      </c>
      <c r="E319" s="283" t="s">
        <v>248</v>
      </c>
      <c r="F319" s="306" t="s">
        <v>838</v>
      </c>
      <c r="G319" s="306" t="s">
        <v>839</v>
      </c>
      <c r="H319" s="307" t="s">
        <v>840</v>
      </c>
      <c r="I319" s="267"/>
      <c r="J319" s="267"/>
      <c r="K319" s="267"/>
      <c r="L319" s="267"/>
      <c r="M319" s="283" t="s">
        <v>247</v>
      </c>
      <c r="N319" s="274"/>
      <c r="O319" s="271">
        <v>53</v>
      </c>
      <c r="P319" s="272" t="str">
        <f>IF(O319&lt;=0,"",IF(O319&lt;=2,"Muy Baja",IF(O319&lt;=24,"Baja",IF(O319&lt;=500,"Media",IF(O319&lt;=5000,"Alta","Muy Alta")))))</f>
        <v>Media</v>
      </c>
      <c r="Q319" s="281">
        <f>IF(P319="","",IF(P319="Muy Baja",0.2,IF(P319="Baja",0.4,IF(P319="Media",0.6,IF(P319="Alta",0.8,IF(P319="Muy Alta",1,))))))</f>
        <v>0.6</v>
      </c>
      <c r="R319" s="282" t="s">
        <v>191</v>
      </c>
      <c r="S319" s="281" t="str">
        <f>IF(NOT(ISERROR(MATCH(R319,'Tabla Impacto'!$B$221:$B$223,0))),'Tabla Impacto'!$F$223&amp;"Por favor no seleccionar los criterios de impacto(Afectación Económica o presupuestal y Pérdida Reputacional)",R319)</f>
        <v xml:space="preserve">Afectación menor a 10 SMLMV </v>
      </c>
      <c r="T319" s="272" t="str">
        <f>+IF(OR(S319='[1]Tabla Impacto'!$C$11,S319='[1]Tabla Impacto'!$D$11),"Leve",IF(OR(S319='[1]Tabla Impacto'!$C$12,S319='[1]Tabla Impacto'!$D$12),"Menor",IF(OR(S319='[1]Tabla Impacto'!$C$13,S319='[1]Tabla Impacto'!$D$13),"Moderado",IF(OR(S319='[1]Tabla Impacto'!$C$14,S319='[1]Tabla Impacto'!$D$14),"Mayor",IF(OR(S319='[1]Tabla Impacto'!$C$15,S319='[1]Tabla Impacto'!$D$15),"Catastrófico","")))))</f>
        <v>Leve</v>
      </c>
      <c r="U319" s="281">
        <f t="shared" ref="U319" si="422">IF(T319="","",IF(T319="Leve",0.2,IF(T319="Menor",0.4,IF(T319="Moderado",0.6,IF(T319="Mayor",0.8,IF(T319="Catastrófico",1,))))))</f>
        <v>0.2</v>
      </c>
      <c r="V319" s="280" t="str">
        <f t="shared" ref="V319" si="423">IF(OR(AND(P319="Muy Baja",T319="Leve"),AND(P319="Muy Baja",T319="Menor"),AND(P319="Baja",T319="Leve")),"Bajo",IF(OR(AND(P319="Muy baja",T319="Moderado"),AND(P319="Baja",T319="Menor"),AND(P319="Baja",T319="Moderado"),AND(P319="Media",T319="Leve"),AND(P319="Media",T319="Menor"),AND(P319="Media",T319="Moderado"),AND(P319="Alta",T319="Leve"),AND(P319="Alta",T319="Menor")),"Moderado",IF(OR(AND(P319="Muy Baja",T319="Mayor"),AND(P319="Baja",T319="Mayor"),AND(P319="Media",T319="Mayor"),AND(P319="Alta",T319="Moderado"),AND(P319="Alta",T319="Mayor"),AND(P319="Muy Alta",T319="Leve"),AND(P319="Muy Alta",T319="Menor"),AND(P319="Muy Alta",T319="Moderado"),AND(P319="Muy Alta",T319="Mayor")),"Alto",IF(OR(AND(P319="Muy Baja",T319="Catastrófico"),AND(P319="Baja",T319="Catastrófico"),AND(P319="Media",T319="Catastrófico"),AND(P319="Alta",T319="Catastrófico"),AND(P319="Muy Alta",T319="Catastrófico")),"Extremo",""))))</f>
        <v>Moderado</v>
      </c>
      <c r="W319" s="169">
        <v>1</v>
      </c>
      <c r="X319" s="225" t="s">
        <v>841</v>
      </c>
      <c r="Y319" s="165" t="str">
        <f t="shared" si="386"/>
        <v>Probabilidad</v>
      </c>
      <c r="Z319" s="109" t="s">
        <v>216</v>
      </c>
      <c r="AA319" s="109" t="s">
        <v>224</v>
      </c>
      <c r="AB319" s="166" t="str">
        <f t="shared" si="391"/>
        <v>40%</v>
      </c>
      <c r="AC319" s="109" t="s">
        <v>227</v>
      </c>
      <c r="AD319" s="109" t="s">
        <v>232</v>
      </c>
      <c r="AE319" s="109" t="s">
        <v>236</v>
      </c>
      <c r="AF319" s="208">
        <f t="shared" ref="AF319" si="424">IFERROR(IF(Y319="Probabilidad",(Q319-(+Q319*AB319)),IF(Y319="Impacto",Q319,"")),"")</f>
        <v>0.36</v>
      </c>
      <c r="AG319" s="167" t="str">
        <f t="shared" si="387"/>
        <v>Baja</v>
      </c>
      <c r="AH319" s="166">
        <f t="shared" si="388"/>
        <v>0.36</v>
      </c>
      <c r="AI319" s="167" t="str">
        <f t="shared" si="389"/>
        <v>Leve</v>
      </c>
      <c r="AJ319" s="166">
        <f t="shared" ref="AJ319" si="425">IFERROR(IF(Y319="Impacto",(U319-(+U319*AB319)),IF(Y319="Probabilidad",U319,"")),"")</f>
        <v>0.2</v>
      </c>
      <c r="AK319" s="168" t="str">
        <f t="shared" si="390"/>
        <v>Bajo</v>
      </c>
      <c r="AL319" s="212" t="s">
        <v>263</v>
      </c>
      <c r="AM319" s="213"/>
      <c r="AN319" s="169"/>
      <c r="AO319" s="110"/>
      <c r="AP319" s="110"/>
      <c r="AQ319" s="211"/>
      <c r="AR319" s="169"/>
    </row>
    <row r="320" spans="1:44" s="141" customFormat="1" ht="106.5" customHeight="1" x14ac:dyDescent="0.25">
      <c r="A320" s="299"/>
      <c r="B320" s="297"/>
      <c r="C320" s="275"/>
      <c r="D320" s="275"/>
      <c r="E320" s="283"/>
      <c r="F320" s="306"/>
      <c r="G320" s="306"/>
      <c r="H320" s="307"/>
      <c r="I320" s="268"/>
      <c r="J320" s="268"/>
      <c r="K320" s="268"/>
      <c r="L320" s="268"/>
      <c r="M320" s="283"/>
      <c r="N320" s="275"/>
      <c r="O320" s="271"/>
      <c r="P320" s="272"/>
      <c r="Q320" s="281"/>
      <c r="R320" s="282"/>
      <c r="S320" s="281">
        <f ca="1">IF(NOT(ISERROR(MATCH(R320,_xlfn.ANCHORARRAY(H331),0))),Q333&amp;"Por favor no seleccionar los criterios de impacto",R320)</f>
        <v>0</v>
      </c>
      <c r="T320" s="272"/>
      <c r="U320" s="281"/>
      <c r="V320" s="280"/>
      <c r="W320" s="169">
        <v>2</v>
      </c>
      <c r="X320" s="225" t="s">
        <v>842</v>
      </c>
      <c r="Y320" s="165" t="str">
        <f t="shared" si="386"/>
        <v>Probabilidad</v>
      </c>
      <c r="Z320" s="109" t="s">
        <v>216</v>
      </c>
      <c r="AA320" s="109" t="s">
        <v>224</v>
      </c>
      <c r="AB320" s="166" t="str">
        <f t="shared" si="391"/>
        <v>40%</v>
      </c>
      <c r="AC320" s="109" t="s">
        <v>227</v>
      </c>
      <c r="AD320" s="109" t="s">
        <v>232</v>
      </c>
      <c r="AE320" s="109" t="s">
        <v>236</v>
      </c>
      <c r="AF320" s="208">
        <f t="shared" ref="AF320:AF324" si="426">IFERROR(IF(AND(Y319="Probabilidad",Y320="Probabilidad"),(AH319-(+AH319*AB320)),IF(Y320="Probabilidad",(Q319-(+Q319*AB320)),IF(Y320="Impacto",AH319,""))),"")</f>
        <v>0.216</v>
      </c>
      <c r="AG320" s="167" t="str">
        <f t="shared" si="387"/>
        <v>Baja</v>
      </c>
      <c r="AH320" s="166">
        <f t="shared" si="388"/>
        <v>0.216</v>
      </c>
      <c r="AI320" s="167" t="str">
        <f t="shared" si="389"/>
        <v>Leve</v>
      </c>
      <c r="AJ320" s="166">
        <f t="shared" ref="AJ320" si="427">IFERROR(IF(AND(Y319="Impacto",Y320="Impacto"),(AJ319-(+AJ319*AB320)),IF(Y320="Impacto",(U319-(+U319*AB320)),IF(Y320="Probabilidad",AJ319,""))),"")</f>
        <v>0.2</v>
      </c>
      <c r="AK320" s="168" t="str">
        <f t="shared" si="390"/>
        <v>Bajo</v>
      </c>
      <c r="AL320" s="212" t="s">
        <v>263</v>
      </c>
      <c r="AM320" s="213"/>
      <c r="AN320" s="169"/>
      <c r="AO320" s="110"/>
      <c r="AP320" s="110"/>
      <c r="AQ320" s="211"/>
      <c r="AR320" s="169"/>
    </row>
    <row r="321" spans="1:44" s="141" customFormat="1" ht="69" hidden="1" customHeight="1" x14ac:dyDescent="0.25">
      <c r="A321" s="299"/>
      <c r="B321" s="297"/>
      <c r="C321" s="275"/>
      <c r="D321" s="275"/>
      <c r="E321" s="283"/>
      <c r="F321" s="306"/>
      <c r="G321" s="306"/>
      <c r="H321" s="307"/>
      <c r="I321" s="268"/>
      <c r="J321" s="268"/>
      <c r="K321" s="268"/>
      <c r="L321" s="268"/>
      <c r="M321" s="283"/>
      <c r="N321" s="275"/>
      <c r="O321" s="271"/>
      <c r="P321" s="272"/>
      <c r="Q321" s="281"/>
      <c r="R321" s="282"/>
      <c r="S321" s="281">
        <f ca="1">IF(NOT(ISERROR(MATCH(R321,_xlfn.ANCHORARRAY(H332),0))),Q334&amp;"Por favor no seleccionar los criterios de impacto",R321)</f>
        <v>0</v>
      </c>
      <c r="T321" s="272"/>
      <c r="U321" s="281"/>
      <c r="V321" s="280"/>
      <c r="W321" s="169">
        <v>3</v>
      </c>
      <c r="X321" s="108"/>
      <c r="Y321" s="165" t="str">
        <f t="shared" si="386"/>
        <v/>
      </c>
      <c r="Z321" s="109"/>
      <c r="AA321" s="109"/>
      <c r="AB321" s="166" t="str">
        <f t="shared" si="391"/>
        <v/>
      </c>
      <c r="AC321" s="109"/>
      <c r="AD321" s="109"/>
      <c r="AE321" s="109"/>
      <c r="AF321" s="208" t="str">
        <f t="shared" si="426"/>
        <v/>
      </c>
      <c r="AG321" s="167" t="str">
        <f t="shared" si="387"/>
        <v/>
      </c>
      <c r="AH321" s="166" t="str">
        <f t="shared" si="388"/>
        <v/>
      </c>
      <c r="AI321" s="167" t="str">
        <f t="shared" si="389"/>
        <v/>
      </c>
      <c r="AJ321" s="166" t="str">
        <f t="shared" ref="AJ321:AJ324" si="428">IFERROR(IF(AND(Y320="Impacto",Y321="Impacto"),(AJ320-(+AJ320*AB321)),IF(AND(Y320="Probabilidad",Y321="Impacto"),(AJ319-(+AJ319*AB321)),IF(Y321="Probabilidad",AJ320,""))),"")</f>
        <v/>
      </c>
      <c r="AK321" s="168" t="str">
        <f t="shared" si="390"/>
        <v/>
      </c>
      <c r="AL321" s="212"/>
      <c r="AM321" s="213"/>
      <c r="AN321" s="169"/>
      <c r="AO321" s="110"/>
      <c r="AP321" s="110"/>
      <c r="AQ321" s="211"/>
      <c r="AR321" s="169"/>
    </row>
    <row r="322" spans="1:44" s="141" customFormat="1" ht="69" hidden="1" customHeight="1" x14ac:dyDescent="0.25">
      <c r="A322" s="299"/>
      <c r="B322" s="297"/>
      <c r="C322" s="275"/>
      <c r="D322" s="275"/>
      <c r="E322" s="283"/>
      <c r="F322" s="306"/>
      <c r="G322" s="306"/>
      <c r="H322" s="307"/>
      <c r="I322" s="268"/>
      <c r="J322" s="268"/>
      <c r="K322" s="268"/>
      <c r="L322" s="268"/>
      <c r="M322" s="283"/>
      <c r="N322" s="275"/>
      <c r="O322" s="271"/>
      <c r="P322" s="272"/>
      <c r="Q322" s="281"/>
      <c r="R322" s="282"/>
      <c r="S322" s="281">
        <f ca="1">IF(NOT(ISERROR(MATCH(R322,_xlfn.ANCHORARRAY(H333),0))),Q335&amp;"Por favor no seleccionar los criterios de impacto",R322)</f>
        <v>0</v>
      </c>
      <c r="T322" s="272"/>
      <c r="U322" s="281"/>
      <c r="V322" s="280"/>
      <c r="W322" s="169">
        <v>4</v>
      </c>
      <c r="X322" s="108"/>
      <c r="Y322" s="165" t="str">
        <f t="shared" si="386"/>
        <v/>
      </c>
      <c r="Z322" s="109"/>
      <c r="AA322" s="109"/>
      <c r="AB322" s="166" t="str">
        <f t="shared" si="391"/>
        <v/>
      </c>
      <c r="AC322" s="109"/>
      <c r="AD322" s="109"/>
      <c r="AE322" s="109"/>
      <c r="AF322" s="208" t="str">
        <f t="shared" si="426"/>
        <v/>
      </c>
      <c r="AG322" s="167" t="str">
        <f t="shared" si="387"/>
        <v/>
      </c>
      <c r="AH322" s="166" t="str">
        <f t="shared" si="388"/>
        <v/>
      </c>
      <c r="AI322" s="167" t="str">
        <f t="shared" si="389"/>
        <v/>
      </c>
      <c r="AJ322" s="166" t="str">
        <f t="shared" si="428"/>
        <v/>
      </c>
      <c r="AK322" s="168" t="str">
        <f t="shared" si="390"/>
        <v/>
      </c>
      <c r="AL322" s="212"/>
      <c r="AM322" s="213"/>
      <c r="AN322" s="169"/>
      <c r="AO322" s="110"/>
      <c r="AP322" s="110"/>
      <c r="AQ322" s="211"/>
      <c r="AR322" s="169"/>
    </row>
    <row r="323" spans="1:44" s="141" customFormat="1" ht="69" hidden="1" customHeight="1" x14ac:dyDescent="0.25">
      <c r="A323" s="299"/>
      <c r="B323" s="297"/>
      <c r="C323" s="275"/>
      <c r="D323" s="275"/>
      <c r="E323" s="283"/>
      <c r="F323" s="306"/>
      <c r="G323" s="306"/>
      <c r="H323" s="307"/>
      <c r="I323" s="268"/>
      <c r="J323" s="268"/>
      <c r="K323" s="268"/>
      <c r="L323" s="268"/>
      <c r="M323" s="283"/>
      <c r="N323" s="275"/>
      <c r="O323" s="271"/>
      <c r="P323" s="272"/>
      <c r="Q323" s="281"/>
      <c r="R323" s="282"/>
      <c r="S323" s="281">
        <f ca="1">IF(NOT(ISERROR(MATCH(R323,_xlfn.ANCHORARRAY(H334),0))),Q336&amp;"Por favor no seleccionar los criterios de impacto",R323)</f>
        <v>0</v>
      </c>
      <c r="T323" s="272"/>
      <c r="U323" s="281"/>
      <c r="V323" s="280"/>
      <c r="W323" s="169">
        <v>5</v>
      </c>
      <c r="X323" s="108"/>
      <c r="Y323" s="165" t="str">
        <f t="shared" si="386"/>
        <v/>
      </c>
      <c r="Z323" s="109"/>
      <c r="AA323" s="109"/>
      <c r="AB323" s="166" t="str">
        <f t="shared" si="391"/>
        <v/>
      </c>
      <c r="AC323" s="109"/>
      <c r="AD323" s="109"/>
      <c r="AE323" s="109"/>
      <c r="AF323" s="208" t="str">
        <f t="shared" si="426"/>
        <v/>
      </c>
      <c r="AG323" s="167" t="str">
        <f t="shared" si="387"/>
        <v/>
      </c>
      <c r="AH323" s="166" t="str">
        <f t="shared" si="388"/>
        <v/>
      </c>
      <c r="AI323" s="167" t="str">
        <f t="shared" si="389"/>
        <v/>
      </c>
      <c r="AJ323" s="166" t="str">
        <f t="shared" si="428"/>
        <v/>
      </c>
      <c r="AK323" s="168" t="str">
        <f t="shared" si="390"/>
        <v/>
      </c>
      <c r="AL323" s="212"/>
      <c r="AM323" s="213"/>
      <c r="AN323" s="169"/>
      <c r="AO323" s="110"/>
      <c r="AP323" s="110"/>
      <c r="AQ323" s="211"/>
      <c r="AR323" s="169"/>
    </row>
    <row r="324" spans="1:44" s="141" customFormat="1" ht="69" hidden="1" customHeight="1" x14ac:dyDescent="0.25">
      <c r="A324" s="299"/>
      <c r="B324" s="298"/>
      <c r="C324" s="276"/>
      <c r="D324" s="276"/>
      <c r="E324" s="283"/>
      <c r="F324" s="306"/>
      <c r="G324" s="306"/>
      <c r="H324" s="307"/>
      <c r="I324" s="269"/>
      <c r="J324" s="269"/>
      <c r="K324" s="269"/>
      <c r="L324" s="269"/>
      <c r="M324" s="283"/>
      <c r="N324" s="276"/>
      <c r="O324" s="271"/>
      <c r="P324" s="272"/>
      <c r="Q324" s="281"/>
      <c r="R324" s="282"/>
      <c r="S324" s="281">
        <f ca="1">IF(NOT(ISERROR(MATCH(R324,_xlfn.ANCHORARRAY(H335),0))),Q337&amp;"Por favor no seleccionar los criterios de impacto",R324)</f>
        <v>0</v>
      </c>
      <c r="T324" s="272"/>
      <c r="U324" s="281"/>
      <c r="V324" s="280"/>
      <c r="W324" s="169">
        <v>6</v>
      </c>
      <c r="X324" s="108"/>
      <c r="Y324" s="165" t="str">
        <f t="shared" si="386"/>
        <v/>
      </c>
      <c r="Z324" s="109"/>
      <c r="AA324" s="109"/>
      <c r="AB324" s="166" t="str">
        <f t="shared" si="391"/>
        <v/>
      </c>
      <c r="AC324" s="109"/>
      <c r="AD324" s="109"/>
      <c r="AE324" s="109"/>
      <c r="AF324" s="208" t="str">
        <f t="shared" si="426"/>
        <v/>
      </c>
      <c r="AG324" s="167" t="str">
        <f t="shared" si="387"/>
        <v/>
      </c>
      <c r="AH324" s="166" t="str">
        <f t="shared" si="388"/>
        <v/>
      </c>
      <c r="AI324" s="167" t="str">
        <f t="shared" si="389"/>
        <v/>
      </c>
      <c r="AJ324" s="166" t="str">
        <f t="shared" si="428"/>
        <v/>
      </c>
      <c r="AK324" s="168" t="str">
        <f t="shared" si="390"/>
        <v/>
      </c>
      <c r="AL324" s="212"/>
      <c r="AM324" s="213"/>
      <c r="AN324" s="169"/>
      <c r="AO324" s="110"/>
      <c r="AP324" s="110"/>
      <c r="AQ324" s="211"/>
      <c r="AR324" s="169"/>
    </row>
    <row r="325" spans="1:44" s="141" customFormat="1" ht="74.25" customHeight="1" x14ac:dyDescent="0.25">
      <c r="A325" s="299">
        <v>53</v>
      </c>
      <c r="B325" s="296" t="s">
        <v>843</v>
      </c>
      <c r="C325" s="274" t="s">
        <v>284</v>
      </c>
      <c r="D325" s="355" t="s">
        <v>844</v>
      </c>
      <c r="E325" s="283" t="s">
        <v>248</v>
      </c>
      <c r="F325" s="306" t="s">
        <v>489</v>
      </c>
      <c r="G325" s="306" t="s">
        <v>845</v>
      </c>
      <c r="H325" s="307" t="s">
        <v>846</v>
      </c>
      <c r="I325" s="267"/>
      <c r="J325" s="267"/>
      <c r="K325" s="267"/>
      <c r="L325" s="267"/>
      <c r="M325" s="283" t="s">
        <v>250</v>
      </c>
      <c r="N325" s="274"/>
      <c r="O325" s="271">
        <f>365*3</f>
        <v>1095</v>
      </c>
      <c r="P325" s="272" t="str">
        <f>IF(O325&lt;=0,"",IF(O325&lt;=2,"Muy Baja",IF(O325&lt;=24,"Baja",IF(O325&lt;=500,"Media",IF(O325&lt;=5000,"Alta","Muy Alta")))))</f>
        <v>Alta</v>
      </c>
      <c r="Q325" s="281">
        <f>IF(P325="","",IF(P325="Muy Baja",0.2,IF(P325="Baja",0.4,IF(P325="Media",0.6,IF(P325="Alta",0.8,IF(P325="Muy Alta",1,))))))</f>
        <v>0.8</v>
      </c>
      <c r="R325" s="282" t="s">
        <v>194</v>
      </c>
      <c r="S325" s="281" t="str">
        <f>IF(NOT(ISERROR(MATCH(R325,'Tabla Impacto'!$B$221:$B$223,0))),'Tabla Impacto'!$F$223&amp;"Por favor no seleccionar los criterios de impacto(Afectación Económica o presupuestal y Pérdida Reputacional)",R325)</f>
        <v xml:space="preserve">Entre 10 y 50 SMLMV </v>
      </c>
      <c r="T325" s="272" t="str">
        <f>+IF(OR(S325='[1]Tabla Impacto'!$C$11,S325='[1]Tabla Impacto'!$D$11),"Leve",IF(OR(S325='[1]Tabla Impacto'!$C$12,S325='[1]Tabla Impacto'!$D$12),"Menor",IF(OR(S325='[1]Tabla Impacto'!$C$13,S325='[1]Tabla Impacto'!$D$13),"Moderado",IF(OR(S325='[1]Tabla Impacto'!$C$14,S325='[1]Tabla Impacto'!$D$14),"Mayor",IF(OR(S325='[1]Tabla Impacto'!$C$15,S325='[1]Tabla Impacto'!$D$15),"Catastrófico","")))))</f>
        <v>Menor</v>
      </c>
      <c r="U325" s="281">
        <f t="shared" ref="U325" si="429">IF(T325="","",IF(T325="Leve",0.2,IF(T325="Menor",0.4,IF(T325="Moderado",0.6,IF(T325="Mayor",0.8,IF(T325="Catastrófico",1,))))))</f>
        <v>0.4</v>
      </c>
      <c r="V325" s="280" t="str">
        <f t="shared" ref="V325" si="430">IF(OR(AND(P325="Muy Baja",T325="Leve"),AND(P325="Muy Baja",T325="Menor"),AND(P325="Baja",T325="Leve")),"Bajo",IF(OR(AND(P325="Muy baja",T325="Moderado"),AND(P325="Baja",T325="Menor"),AND(P325="Baja",T325="Moderado"),AND(P325="Media",T325="Leve"),AND(P325="Media",T325="Menor"),AND(P325="Media",T325="Moderado"),AND(P325="Alta",T325="Leve"),AND(P325="Alta",T325="Menor")),"Moderado",IF(OR(AND(P325="Muy Baja",T325="Mayor"),AND(P325="Baja",T325="Mayor"),AND(P325="Media",T325="Mayor"),AND(P325="Alta",T325="Moderado"),AND(P325="Alta",T325="Mayor"),AND(P325="Muy Alta",T325="Leve"),AND(P325="Muy Alta",T325="Menor"),AND(P325="Muy Alta",T325="Moderado"),AND(P325="Muy Alta",T325="Mayor")),"Alto",IF(OR(AND(P325="Muy Baja",T325="Catastrófico"),AND(P325="Baja",T325="Catastrófico"),AND(P325="Media",T325="Catastrófico"),AND(P325="Alta",T325="Catastrófico"),AND(P325="Muy Alta",T325="Catastrófico")),"Extremo",""))))</f>
        <v>Moderado</v>
      </c>
      <c r="W325" s="169">
        <v>1</v>
      </c>
      <c r="X325" s="225" t="s">
        <v>1076</v>
      </c>
      <c r="Y325" s="165" t="str">
        <f t="shared" si="386"/>
        <v>Probabilidad</v>
      </c>
      <c r="Z325" s="109" t="s">
        <v>216</v>
      </c>
      <c r="AA325" s="109" t="s">
        <v>631</v>
      </c>
      <c r="AB325" s="166" t="str">
        <f t="shared" si="391"/>
        <v>40%</v>
      </c>
      <c r="AC325" s="109" t="s">
        <v>227</v>
      </c>
      <c r="AD325" s="109" t="s">
        <v>232</v>
      </c>
      <c r="AE325" s="109" t="s">
        <v>236</v>
      </c>
      <c r="AF325" s="208">
        <f t="shared" ref="AF325" si="431">IFERROR(IF(Y325="Probabilidad",(Q325-(+Q325*AB325)),IF(Y325="Impacto",Q325,"")),"")</f>
        <v>0.48</v>
      </c>
      <c r="AG325" s="167" t="str">
        <f t="shared" si="387"/>
        <v>Media</v>
      </c>
      <c r="AH325" s="166">
        <f t="shared" si="388"/>
        <v>0.48</v>
      </c>
      <c r="AI325" s="167" t="str">
        <f t="shared" si="389"/>
        <v>Menor</v>
      </c>
      <c r="AJ325" s="166">
        <f t="shared" ref="AJ325" si="432">IFERROR(IF(Y325="Impacto",(U325-(+U325*AB325)),IF(Y325="Probabilidad",U325,"")),"")</f>
        <v>0.4</v>
      </c>
      <c r="AK325" s="168" t="str">
        <f t="shared" si="390"/>
        <v>Moderado</v>
      </c>
      <c r="AL325" s="212" t="s">
        <v>263</v>
      </c>
      <c r="AM325" s="213"/>
      <c r="AN325" s="169"/>
      <c r="AO325" s="110"/>
      <c r="AP325" s="110"/>
      <c r="AQ325" s="211"/>
      <c r="AR325" s="169"/>
    </row>
    <row r="326" spans="1:44" s="141" customFormat="1" ht="113.25" customHeight="1" x14ac:dyDescent="0.25">
      <c r="A326" s="299"/>
      <c r="B326" s="297"/>
      <c r="C326" s="275"/>
      <c r="D326" s="356"/>
      <c r="E326" s="283"/>
      <c r="F326" s="306"/>
      <c r="G326" s="306"/>
      <c r="H326" s="307"/>
      <c r="I326" s="268"/>
      <c r="J326" s="268"/>
      <c r="K326" s="268"/>
      <c r="L326" s="268"/>
      <c r="M326" s="283"/>
      <c r="N326" s="275"/>
      <c r="O326" s="271"/>
      <c r="P326" s="272"/>
      <c r="Q326" s="281"/>
      <c r="R326" s="282"/>
      <c r="S326" s="281">
        <f ca="1">IF(NOT(ISERROR(MATCH(R326,_xlfn.ANCHORARRAY(H337),0))),Q339&amp;"Por favor no seleccionar los criterios de impacto",R326)</f>
        <v>0</v>
      </c>
      <c r="T326" s="272"/>
      <c r="U326" s="281"/>
      <c r="V326" s="280"/>
      <c r="W326" s="169">
        <v>2</v>
      </c>
      <c r="X326" s="225" t="s">
        <v>1077</v>
      </c>
      <c r="Y326" s="165" t="str">
        <f t="shared" si="386"/>
        <v>Probabilidad</v>
      </c>
      <c r="Z326" s="109" t="s">
        <v>216</v>
      </c>
      <c r="AA326" s="109" t="s">
        <v>631</v>
      </c>
      <c r="AB326" s="166" t="str">
        <f t="shared" si="391"/>
        <v>40%</v>
      </c>
      <c r="AC326" s="109" t="s">
        <v>227</v>
      </c>
      <c r="AD326" s="109" t="s">
        <v>232</v>
      </c>
      <c r="AE326" s="109" t="s">
        <v>236</v>
      </c>
      <c r="AF326" s="208">
        <f t="shared" ref="AF326:AF330" si="433">IFERROR(IF(AND(Y325="Probabilidad",Y326="Probabilidad"),(AH325-(+AH325*AB326)),IF(Y326="Probabilidad",(Q325-(+Q325*AB326)),IF(Y326="Impacto",AH325,""))),"")</f>
        <v>0.28799999999999998</v>
      </c>
      <c r="AG326" s="167" t="str">
        <f t="shared" si="387"/>
        <v>Baja</v>
      </c>
      <c r="AH326" s="166">
        <f t="shared" si="388"/>
        <v>0.28799999999999998</v>
      </c>
      <c r="AI326" s="167" t="str">
        <f t="shared" si="389"/>
        <v>Menor</v>
      </c>
      <c r="AJ326" s="166">
        <f t="shared" ref="AJ326" si="434">IFERROR(IF(AND(Y325="Impacto",Y326="Impacto"),(AJ325-(+AJ325*AB326)),IF(Y326="Impacto",(U325-(+U325*AB326)),IF(Y326="Probabilidad",AJ325,""))),"")</f>
        <v>0.4</v>
      </c>
      <c r="AK326" s="168" t="str">
        <f t="shared" si="390"/>
        <v>Moderado</v>
      </c>
      <c r="AL326" s="212" t="s">
        <v>263</v>
      </c>
      <c r="AM326" s="213"/>
      <c r="AN326" s="169"/>
      <c r="AO326" s="110"/>
      <c r="AP326" s="110"/>
      <c r="AQ326" s="211"/>
      <c r="AR326" s="169"/>
    </row>
    <row r="327" spans="1:44" s="141" customFormat="1" ht="69" hidden="1" customHeight="1" x14ac:dyDescent="0.25">
      <c r="A327" s="299"/>
      <c r="B327" s="297"/>
      <c r="C327" s="275"/>
      <c r="D327" s="356"/>
      <c r="E327" s="283"/>
      <c r="F327" s="306"/>
      <c r="G327" s="306"/>
      <c r="H327" s="307"/>
      <c r="I327" s="268"/>
      <c r="J327" s="268"/>
      <c r="K327" s="268"/>
      <c r="L327" s="268"/>
      <c r="M327" s="283"/>
      <c r="N327" s="275"/>
      <c r="O327" s="271"/>
      <c r="P327" s="272"/>
      <c r="Q327" s="281"/>
      <c r="R327" s="282"/>
      <c r="S327" s="281">
        <f ca="1">IF(NOT(ISERROR(MATCH(R327,_xlfn.ANCHORARRAY(H338),0))),Q340&amp;"Por favor no seleccionar los criterios de impacto",R327)</f>
        <v>0</v>
      </c>
      <c r="T327" s="272"/>
      <c r="U327" s="281"/>
      <c r="V327" s="280"/>
      <c r="W327" s="169">
        <v>3</v>
      </c>
      <c r="X327" s="108"/>
      <c r="Y327" s="165" t="str">
        <f t="shared" si="386"/>
        <v/>
      </c>
      <c r="Z327" s="109"/>
      <c r="AA327" s="109"/>
      <c r="AB327" s="166" t="str">
        <f t="shared" si="391"/>
        <v/>
      </c>
      <c r="AC327" s="109"/>
      <c r="AD327" s="109"/>
      <c r="AE327" s="109"/>
      <c r="AF327" s="208" t="str">
        <f t="shared" si="433"/>
        <v/>
      </c>
      <c r="AG327" s="167" t="str">
        <f t="shared" si="387"/>
        <v/>
      </c>
      <c r="AH327" s="166" t="str">
        <f t="shared" si="388"/>
        <v/>
      </c>
      <c r="AI327" s="167" t="str">
        <f t="shared" si="389"/>
        <v/>
      </c>
      <c r="AJ327" s="166" t="str">
        <f t="shared" ref="AJ327:AJ330" si="435">IFERROR(IF(AND(Y326="Impacto",Y327="Impacto"),(AJ326-(+AJ326*AB327)),IF(AND(Y326="Probabilidad",Y327="Impacto"),(AJ325-(+AJ325*AB327)),IF(Y327="Probabilidad",AJ326,""))),"")</f>
        <v/>
      </c>
      <c r="AK327" s="168" t="str">
        <f t="shared" si="390"/>
        <v/>
      </c>
      <c r="AL327" s="212"/>
      <c r="AM327" s="213"/>
      <c r="AN327" s="169"/>
      <c r="AO327" s="110"/>
      <c r="AP327" s="110"/>
      <c r="AQ327" s="211"/>
      <c r="AR327" s="169"/>
    </row>
    <row r="328" spans="1:44" s="141" customFormat="1" ht="69" hidden="1" customHeight="1" x14ac:dyDescent="0.25">
      <c r="A328" s="299"/>
      <c r="B328" s="297"/>
      <c r="C328" s="275"/>
      <c r="D328" s="356"/>
      <c r="E328" s="283"/>
      <c r="F328" s="306"/>
      <c r="G328" s="306"/>
      <c r="H328" s="307"/>
      <c r="I328" s="268"/>
      <c r="J328" s="268"/>
      <c r="K328" s="268"/>
      <c r="L328" s="268"/>
      <c r="M328" s="283"/>
      <c r="N328" s="275"/>
      <c r="O328" s="271"/>
      <c r="P328" s="272"/>
      <c r="Q328" s="281"/>
      <c r="R328" s="282"/>
      <c r="S328" s="281">
        <f ca="1">IF(NOT(ISERROR(MATCH(R328,_xlfn.ANCHORARRAY(H339),0))),Q341&amp;"Por favor no seleccionar los criterios de impacto",R328)</f>
        <v>0</v>
      </c>
      <c r="T328" s="272"/>
      <c r="U328" s="281"/>
      <c r="V328" s="280"/>
      <c r="W328" s="169">
        <v>4</v>
      </c>
      <c r="X328" s="108"/>
      <c r="Y328" s="165" t="str">
        <f t="shared" si="386"/>
        <v/>
      </c>
      <c r="Z328" s="109"/>
      <c r="AA328" s="109"/>
      <c r="AB328" s="166" t="str">
        <f t="shared" si="391"/>
        <v/>
      </c>
      <c r="AC328" s="109"/>
      <c r="AD328" s="109"/>
      <c r="AE328" s="109"/>
      <c r="AF328" s="208" t="str">
        <f t="shared" si="433"/>
        <v/>
      </c>
      <c r="AG328" s="167" t="str">
        <f t="shared" si="387"/>
        <v/>
      </c>
      <c r="AH328" s="166" t="str">
        <f t="shared" si="388"/>
        <v/>
      </c>
      <c r="AI328" s="167" t="str">
        <f t="shared" si="389"/>
        <v/>
      </c>
      <c r="AJ328" s="166" t="str">
        <f t="shared" si="435"/>
        <v/>
      </c>
      <c r="AK328" s="168" t="str">
        <f t="shared" si="390"/>
        <v/>
      </c>
      <c r="AL328" s="212"/>
      <c r="AM328" s="213"/>
      <c r="AN328" s="169"/>
      <c r="AO328" s="110"/>
      <c r="AP328" s="110"/>
      <c r="AQ328" s="211"/>
      <c r="AR328" s="169"/>
    </row>
    <row r="329" spans="1:44" s="141" customFormat="1" ht="69" hidden="1" customHeight="1" x14ac:dyDescent="0.25">
      <c r="A329" s="299"/>
      <c r="B329" s="297"/>
      <c r="C329" s="275"/>
      <c r="D329" s="356"/>
      <c r="E329" s="283"/>
      <c r="F329" s="306"/>
      <c r="G329" s="306"/>
      <c r="H329" s="307"/>
      <c r="I329" s="268"/>
      <c r="J329" s="268"/>
      <c r="K329" s="268"/>
      <c r="L329" s="268"/>
      <c r="M329" s="283"/>
      <c r="N329" s="275"/>
      <c r="O329" s="271"/>
      <c r="P329" s="272"/>
      <c r="Q329" s="281"/>
      <c r="R329" s="282"/>
      <c r="S329" s="281">
        <f ca="1">IF(NOT(ISERROR(MATCH(R329,_xlfn.ANCHORARRAY(H340),0))),Q342&amp;"Por favor no seleccionar los criterios de impacto",R329)</f>
        <v>0</v>
      </c>
      <c r="T329" s="272"/>
      <c r="U329" s="281"/>
      <c r="V329" s="280"/>
      <c r="W329" s="169">
        <v>5</v>
      </c>
      <c r="X329" s="108"/>
      <c r="Y329" s="165" t="str">
        <f t="shared" si="386"/>
        <v/>
      </c>
      <c r="Z329" s="109"/>
      <c r="AA329" s="109"/>
      <c r="AB329" s="166" t="str">
        <f t="shared" si="391"/>
        <v/>
      </c>
      <c r="AC329" s="109"/>
      <c r="AD329" s="109"/>
      <c r="AE329" s="109"/>
      <c r="AF329" s="208" t="str">
        <f t="shared" si="433"/>
        <v/>
      </c>
      <c r="AG329" s="167" t="str">
        <f t="shared" si="387"/>
        <v/>
      </c>
      <c r="AH329" s="166" t="str">
        <f t="shared" si="388"/>
        <v/>
      </c>
      <c r="AI329" s="167" t="str">
        <f t="shared" si="389"/>
        <v/>
      </c>
      <c r="AJ329" s="166" t="str">
        <f t="shared" si="435"/>
        <v/>
      </c>
      <c r="AK329" s="168" t="str">
        <f t="shared" si="390"/>
        <v/>
      </c>
      <c r="AL329" s="212"/>
      <c r="AM329" s="213"/>
      <c r="AN329" s="169"/>
      <c r="AO329" s="110"/>
      <c r="AP329" s="110"/>
      <c r="AQ329" s="211"/>
      <c r="AR329" s="169"/>
    </row>
    <row r="330" spans="1:44" s="141" customFormat="1" ht="69" hidden="1" customHeight="1" x14ac:dyDescent="0.25">
      <c r="A330" s="299"/>
      <c r="B330" s="298"/>
      <c r="C330" s="276"/>
      <c r="D330" s="357"/>
      <c r="E330" s="283"/>
      <c r="F330" s="306"/>
      <c r="G330" s="306"/>
      <c r="H330" s="307"/>
      <c r="I330" s="269"/>
      <c r="J330" s="269"/>
      <c r="K330" s="269"/>
      <c r="L330" s="269"/>
      <c r="M330" s="283"/>
      <c r="N330" s="276"/>
      <c r="O330" s="271"/>
      <c r="P330" s="272"/>
      <c r="Q330" s="281"/>
      <c r="R330" s="282"/>
      <c r="S330" s="281">
        <f ca="1">IF(NOT(ISERROR(MATCH(R330,_xlfn.ANCHORARRAY(H341),0))),Q343&amp;"Por favor no seleccionar los criterios de impacto",R330)</f>
        <v>0</v>
      </c>
      <c r="T330" s="272"/>
      <c r="U330" s="281"/>
      <c r="V330" s="280"/>
      <c r="W330" s="169">
        <v>6</v>
      </c>
      <c r="X330" s="108"/>
      <c r="Y330" s="165" t="str">
        <f t="shared" si="386"/>
        <v/>
      </c>
      <c r="Z330" s="109"/>
      <c r="AA330" s="109"/>
      <c r="AB330" s="166" t="str">
        <f t="shared" si="391"/>
        <v/>
      </c>
      <c r="AC330" s="109"/>
      <c r="AD330" s="109"/>
      <c r="AE330" s="109"/>
      <c r="AF330" s="208" t="str">
        <f t="shared" si="433"/>
        <v/>
      </c>
      <c r="AG330" s="167" t="str">
        <f t="shared" si="387"/>
        <v/>
      </c>
      <c r="AH330" s="166" t="str">
        <f t="shared" si="388"/>
        <v/>
      </c>
      <c r="AI330" s="167" t="str">
        <f t="shared" si="389"/>
        <v/>
      </c>
      <c r="AJ330" s="166" t="str">
        <f t="shared" si="435"/>
        <v/>
      </c>
      <c r="AK330" s="168" t="str">
        <f t="shared" si="390"/>
        <v/>
      </c>
      <c r="AL330" s="212"/>
      <c r="AM330" s="213"/>
      <c r="AN330" s="169"/>
      <c r="AO330" s="110"/>
      <c r="AP330" s="110"/>
      <c r="AQ330" s="211"/>
      <c r="AR330" s="169"/>
    </row>
    <row r="331" spans="1:44" s="141" customFormat="1" ht="88.5" customHeight="1" x14ac:dyDescent="0.25">
      <c r="A331" s="299">
        <v>54</v>
      </c>
      <c r="B331" s="296" t="s">
        <v>847</v>
      </c>
      <c r="C331" s="274" t="s">
        <v>284</v>
      </c>
      <c r="D331" s="274" t="s">
        <v>848</v>
      </c>
      <c r="E331" s="283" t="s">
        <v>248</v>
      </c>
      <c r="F331" s="306" t="s">
        <v>849</v>
      </c>
      <c r="G331" s="306" t="s">
        <v>850</v>
      </c>
      <c r="H331" s="307" t="s">
        <v>851</v>
      </c>
      <c r="I331" s="267"/>
      <c r="J331" s="267"/>
      <c r="K331" s="267"/>
      <c r="L331" s="267"/>
      <c r="M331" s="283" t="s">
        <v>247</v>
      </c>
      <c r="N331" s="274"/>
      <c r="O331" s="271">
        <v>365</v>
      </c>
      <c r="P331" s="272" t="str">
        <f>IF(O331&lt;=0,"",IF(O331&lt;=2,"Muy Baja",IF(O331&lt;=24,"Baja",IF(O331&lt;=500,"Media",IF(O331&lt;=5000,"Alta","Muy Alta")))))</f>
        <v>Media</v>
      </c>
      <c r="Q331" s="281">
        <f>IF(P331="","",IF(P331="Muy Baja",0.2,IF(P331="Baja",0.4,IF(P331="Media",0.6,IF(P331="Alta",0.8,IF(P331="Muy Alta",1,))))))</f>
        <v>0.6</v>
      </c>
      <c r="R331" s="282" t="s">
        <v>194</v>
      </c>
      <c r="S331" s="281" t="str">
        <f>IF(NOT(ISERROR(MATCH(R331,'Tabla Impacto'!$B$221:$B$223,0))),'Tabla Impacto'!$F$223&amp;"Por favor no seleccionar los criterios de impacto(Afectación Económica o presupuestal y Pérdida Reputacional)",R331)</f>
        <v xml:space="preserve">Entre 10 y 50 SMLMV </v>
      </c>
      <c r="T331" s="272" t="str">
        <f>+IF(OR(S331='[1]Tabla Impacto'!$C$11,S331='[1]Tabla Impacto'!$D$11),"Leve",IF(OR(S331='[1]Tabla Impacto'!$C$12,S331='[1]Tabla Impacto'!$D$12),"Menor",IF(OR(S331='[1]Tabla Impacto'!$C$13,S331='[1]Tabla Impacto'!$D$13),"Moderado",IF(OR(S331='[1]Tabla Impacto'!$C$14,S331='[1]Tabla Impacto'!$D$14),"Mayor",IF(OR(S331='[1]Tabla Impacto'!$C$15,S331='[1]Tabla Impacto'!$D$15),"Catastrófico","")))))</f>
        <v>Menor</v>
      </c>
      <c r="U331" s="281">
        <f t="shared" ref="U331" si="436">IF(T331="","",IF(T331="Leve",0.2,IF(T331="Menor",0.4,IF(T331="Moderado",0.6,IF(T331="Mayor",0.8,IF(T331="Catastrófico",1,))))))</f>
        <v>0.4</v>
      </c>
      <c r="V331" s="280" t="str">
        <f t="shared" ref="V331" si="437">IF(OR(AND(P331="Muy Baja",T331="Leve"),AND(P331="Muy Baja",T331="Menor"),AND(P331="Baja",T331="Leve")),"Bajo",IF(OR(AND(P331="Muy baja",T331="Moderado"),AND(P331="Baja",T331="Menor"),AND(P331="Baja",T331="Moderado"),AND(P331="Media",T331="Leve"),AND(P331="Media",T331="Menor"),AND(P331="Media",T331="Moderado"),AND(P331="Alta",T331="Leve"),AND(P331="Alta",T331="Menor")),"Moderado",IF(OR(AND(P331="Muy Baja",T331="Mayor"),AND(P331="Baja",T331="Mayor"),AND(P331="Media",T331="Mayor"),AND(P331="Alta",T331="Moderado"),AND(P331="Alta",T331="Mayor"),AND(P331="Muy Alta",T331="Leve"),AND(P331="Muy Alta",T331="Menor"),AND(P331="Muy Alta",T331="Moderado"),AND(P331="Muy Alta",T331="Mayor")),"Alto",IF(OR(AND(P331="Muy Baja",T331="Catastrófico"),AND(P331="Baja",T331="Catastrófico"),AND(P331="Media",T331="Catastrófico"),AND(P331="Alta",T331="Catastrófico"),AND(P331="Muy Alta",T331="Catastrófico")),"Extremo",""))))</f>
        <v>Moderado</v>
      </c>
      <c r="W331" s="169">
        <v>1</v>
      </c>
      <c r="X331" s="225" t="s">
        <v>852</v>
      </c>
      <c r="Y331" s="165" t="str">
        <f t="shared" si="386"/>
        <v>Probabilidad</v>
      </c>
      <c r="Z331" s="109" t="s">
        <v>216</v>
      </c>
      <c r="AA331" s="109" t="s">
        <v>224</v>
      </c>
      <c r="AB331" s="166" t="str">
        <f t="shared" si="391"/>
        <v>40%</v>
      </c>
      <c r="AC331" s="109" t="s">
        <v>227</v>
      </c>
      <c r="AD331" s="109" t="s">
        <v>232</v>
      </c>
      <c r="AE331" s="109" t="s">
        <v>236</v>
      </c>
      <c r="AF331" s="208">
        <f t="shared" ref="AF331" si="438">IFERROR(IF(Y331="Probabilidad",(Q331-(+Q331*AB331)),IF(Y331="Impacto",Q331,"")),"")</f>
        <v>0.36</v>
      </c>
      <c r="AG331" s="167" t="str">
        <f t="shared" si="387"/>
        <v>Baja</v>
      </c>
      <c r="AH331" s="166">
        <f t="shared" si="388"/>
        <v>0.36</v>
      </c>
      <c r="AI331" s="167" t="str">
        <f t="shared" si="389"/>
        <v>Menor</v>
      </c>
      <c r="AJ331" s="166">
        <f t="shared" ref="AJ331" si="439">IFERROR(IF(Y331="Impacto",(U331-(+U331*AB331)),IF(Y331="Probabilidad",U331,"")),"")</f>
        <v>0.4</v>
      </c>
      <c r="AK331" s="168" t="str">
        <f t="shared" si="390"/>
        <v>Moderado</v>
      </c>
      <c r="AL331" s="212" t="s">
        <v>263</v>
      </c>
      <c r="AM331" s="213"/>
      <c r="AN331" s="169"/>
      <c r="AO331" s="110"/>
      <c r="AP331" s="110"/>
      <c r="AQ331" s="211"/>
      <c r="AR331" s="169"/>
    </row>
    <row r="332" spans="1:44" s="141" customFormat="1" ht="88.5" customHeight="1" x14ac:dyDescent="0.25">
      <c r="A332" s="299"/>
      <c r="B332" s="297"/>
      <c r="C332" s="275"/>
      <c r="D332" s="275"/>
      <c r="E332" s="283"/>
      <c r="F332" s="306"/>
      <c r="G332" s="306"/>
      <c r="H332" s="307"/>
      <c r="I332" s="268"/>
      <c r="J332" s="268"/>
      <c r="K332" s="268"/>
      <c r="L332" s="268"/>
      <c r="M332" s="283"/>
      <c r="N332" s="275"/>
      <c r="O332" s="271"/>
      <c r="P332" s="272"/>
      <c r="Q332" s="281"/>
      <c r="R332" s="282"/>
      <c r="S332" s="281">
        <f ca="1">IF(NOT(ISERROR(MATCH(R332,_xlfn.ANCHORARRAY(H343),0))),Q345&amp;"Por favor no seleccionar los criterios de impacto",R332)</f>
        <v>0</v>
      </c>
      <c r="T332" s="272"/>
      <c r="U332" s="281"/>
      <c r="V332" s="280"/>
      <c r="W332" s="169">
        <v>2</v>
      </c>
      <c r="X332" s="225" t="s">
        <v>853</v>
      </c>
      <c r="Y332" s="165" t="str">
        <f t="shared" si="386"/>
        <v>Probabilidad</v>
      </c>
      <c r="Z332" s="109" t="s">
        <v>218</v>
      </c>
      <c r="AA332" s="109" t="s">
        <v>224</v>
      </c>
      <c r="AB332" s="166" t="str">
        <f t="shared" si="391"/>
        <v>30%</v>
      </c>
      <c r="AC332" s="109" t="s">
        <v>227</v>
      </c>
      <c r="AD332" s="109" t="s">
        <v>232</v>
      </c>
      <c r="AE332" s="109" t="s">
        <v>236</v>
      </c>
      <c r="AF332" s="208">
        <f t="shared" ref="AF332:AF336" si="440">IFERROR(IF(AND(Y331="Probabilidad",Y332="Probabilidad"),(AH331-(+AH331*AB332)),IF(Y332="Probabilidad",(Q331-(+Q331*AB332)),IF(Y332="Impacto",AH331,""))),"")</f>
        <v>0.252</v>
      </c>
      <c r="AG332" s="167" t="str">
        <f t="shared" si="387"/>
        <v>Baja</v>
      </c>
      <c r="AH332" s="166">
        <f t="shared" si="388"/>
        <v>0.252</v>
      </c>
      <c r="AI332" s="167" t="str">
        <f t="shared" si="389"/>
        <v>Menor</v>
      </c>
      <c r="AJ332" s="166">
        <f t="shared" ref="AJ332" si="441">IFERROR(IF(AND(Y331="Impacto",Y332="Impacto"),(AJ331-(+AJ331*AB332)),IF(Y332="Impacto",(U331-(+U331*AB332)),IF(Y332="Probabilidad",AJ331,""))),"")</f>
        <v>0.4</v>
      </c>
      <c r="AK332" s="168" t="str">
        <f t="shared" si="390"/>
        <v>Moderado</v>
      </c>
      <c r="AL332" s="212" t="s">
        <v>263</v>
      </c>
      <c r="AM332" s="213"/>
      <c r="AN332" s="169"/>
      <c r="AO332" s="110"/>
      <c r="AP332" s="110"/>
      <c r="AQ332" s="211"/>
      <c r="AR332" s="169"/>
    </row>
    <row r="333" spans="1:44" s="141" customFormat="1" ht="69" hidden="1" customHeight="1" x14ac:dyDescent="0.25">
      <c r="A333" s="299"/>
      <c r="B333" s="297"/>
      <c r="C333" s="275"/>
      <c r="D333" s="275"/>
      <c r="E333" s="283"/>
      <c r="F333" s="306"/>
      <c r="G333" s="306"/>
      <c r="H333" s="307"/>
      <c r="I333" s="268"/>
      <c r="J333" s="268"/>
      <c r="K333" s="268"/>
      <c r="L333" s="268"/>
      <c r="M333" s="283"/>
      <c r="N333" s="275"/>
      <c r="O333" s="271"/>
      <c r="P333" s="272"/>
      <c r="Q333" s="281"/>
      <c r="R333" s="282"/>
      <c r="S333" s="281">
        <f ca="1">IF(NOT(ISERROR(MATCH(R333,_xlfn.ANCHORARRAY(H344),0))),Q346&amp;"Por favor no seleccionar los criterios de impacto",R333)</f>
        <v>0</v>
      </c>
      <c r="T333" s="272"/>
      <c r="U333" s="281"/>
      <c r="V333" s="280"/>
      <c r="W333" s="169">
        <v>3</v>
      </c>
      <c r="X333" s="108"/>
      <c r="Y333" s="165" t="str">
        <f t="shared" si="386"/>
        <v/>
      </c>
      <c r="Z333" s="109"/>
      <c r="AA333" s="109"/>
      <c r="AB333" s="166" t="str">
        <f t="shared" si="391"/>
        <v/>
      </c>
      <c r="AC333" s="109"/>
      <c r="AD333" s="109"/>
      <c r="AE333" s="109"/>
      <c r="AF333" s="208" t="str">
        <f t="shared" si="440"/>
        <v/>
      </c>
      <c r="AG333" s="167" t="str">
        <f t="shared" si="387"/>
        <v/>
      </c>
      <c r="AH333" s="166" t="str">
        <f t="shared" si="388"/>
        <v/>
      </c>
      <c r="AI333" s="167" t="str">
        <f t="shared" si="389"/>
        <v/>
      </c>
      <c r="AJ333" s="166" t="str">
        <f t="shared" ref="AJ333:AJ336" si="442">IFERROR(IF(AND(Y332="Impacto",Y333="Impacto"),(AJ332-(+AJ332*AB333)),IF(AND(Y332="Probabilidad",Y333="Impacto"),(AJ331-(+AJ331*AB333)),IF(Y333="Probabilidad",AJ332,""))),"")</f>
        <v/>
      </c>
      <c r="AK333" s="168" t="str">
        <f t="shared" si="390"/>
        <v/>
      </c>
      <c r="AL333" s="212"/>
      <c r="AM333" s="213"/>
      <c r="AN333" s="169"/>
      <c r="AO333" s="110"/>
      <c r="AP333" s="110"/>
      <c r="AQ333" s="211"/>
      <c r="AR333" s="169"/>
    </row>
    <row r="334" spans="1:44" s="141" customFormat="1" ht="69" hidden="1" customHeight="1" x14ac:dyDescent="0.25">
      <c r="A334" s="299"/>
      <c r="B334" s="297"/>
      <c r="C334" s="275"/>
      <c r="D334" s="275"/>
      <c r="E334" s="283"/>
      <c r="F334" s="306"/>
      <c r="G334" s="306"/>
      <c r="H334" s="307"/>
      <c r="I334" s="268"/>
      <c r="J334" s="268"/>
      <c r="K334" s="268"/>
      <c r="L334" s="268"/>
      <c r="M334" s="283"/>
      <c r="N334" s="275"/>
      <c r="O334" s="271"/>
      <c r="P334" s="272"/>
      <c r="Q334" s="281"/>
      <c r="R334" s="282"/>
      <c r="S334" s="281">
        <f ca="1">IF(NOT(ISERROR(MATCH(R334,_xlfn.ANCHORARRAY(H345),0))),Q347&amp;"Por favor no seleccionar los criterios de impacto",R334)</f>
        <v>0</v>
      </c>
      <c r="T334" s="272"/>
      <c r="U334" s="281"/>
      <c r="V334" s="280"/>
      <c r="W334" s="169">
        <v>4</v>
      </c>
      <c r="X334" s="108"/>
      <c r="Y334" s="165" t="str">
        <f t="shared" si="386"/>
        <v/>
      </c>
      <c r="Z334" s="109"/>
      <c r="AA334" s="109"/>
      <c r="AB334" s="166" t="str">
        <f t="shared" si="391"/>
        <v/>
      </c>
      <c r="AC334" s="109"/>
      <c r="AD334" s="109"/>
      <c r="AE334" s="109"/>
      <c r="AF334" s="208" t="str">
        <f t="shared" si="440"/>
        <v/>
      </c>
      <c r="AG334" s="167" t="str">
        <f t="shared" si="387"/>
        <v/>
      </c>
      <c r="AH334" s="166" t="str">
        <f t="shared" si="388"/>
        <v/>
      </c>
      <c r="AI334" s="167" t="str">
        <f t="shared" si="389"/>
        <v/>
      </c>
      <c r="AJ334" s="166" t="str">
        <f t="shared" si="442"/>
        <v/>
      </c>
      <c r="AK334" s="168" t="str">
        <f t="shared" si="390"/>
        <v/>
      </c>
      <c r="AL334" s="212"/>
      <c r="AM334" s="213"/>
      <c r="AN334" s="169"/>
      <c r="AO334" s="110"/>
      <c r="AP334" s="110"/>
      <c r="AQ334" s="211"/>
      <c r="AR334" s="169"/>
    </row>
    <row r="335" spans="1:44" s="141" customFormat="1" ht="69" hidden="1" customHeight="1" x14ac:dyDescent="0.25">
      <c r="A335" s="299"/>
      <c r="B335" s="297"/>
      <c r="C335" s="275"/>
      <c r="D335" s="275"/>
      <c r="E335" s="283"/>
      <c r="F335" s="306"/>
      <c r="G335" s="306"/>
      <c r="H335" s="307"/>
      <c r="I335" s="268"/>
      <c r="J335" s="268"/>
      <c r="K335" s="268"/>
      <c r="L335" s="268"/>
      <c r="M335" s="283"/>
      <c r="N335" s="275"/>
      <c r="O335" s="271"/>
      <c r="P335" s="272"/>
      <c r="Q335" s="281"/>
      <c r="R335" s="282"/>
      <c r="S335" s="281">
        <f ca="1">IF(NOT(ISERROR(MATCH(R335,_xlfn.ANCHORARRAY(H346),0))),Q348&amp;"Por favor no seleccionar los criterios de impacto",R335)</f>
        <v>0</v>
      </c>
      <c r="T335" s="272"/>
      <c r="U335" s="281"/>
      <c r="V335" s="280"/>
      <c r="W335" s="169">
        <v>5</v>
      </c>
      <c r="X335" s="108"/>
      <c r="Y335" s="165" t="str">
        <f t="shared" si="386"/>
        <v/>
      </c>
      <c r="Z335" s="109"/>
      <c r="AA335" s="109"/>
      <c r="AB335" s="166" t="str">
        <f t="shared" si="391"/>
        <v/>
      </c>
      <c r="AC335" s="109"/>
      <c r="AD335" s="109"/>
      <c r="AE335" s="109"/>
      <c r="AF335" s="208" t="str">
        <f t="shared" si="440"/>
        <v/>
      </c>
      <c r="AG335" s="167" t="str">
        <f t="shared" si="387"/>
        <v/>
      </c>
      <c r="AH335" s="166" t="str">
        <f t="shared" si="388"/>
        <v/>
      </c>
      <c r="AI335" s="167" t="str">
        <f t="shared" si="389"/>
        <v/>
      </c>
      <c r="AJ335" s="166" t="str">
        <f t="shared" si="442"/>
        <v/>
      </c>
      <c r="AK335" s="168" t="str">
        <f t="shared" si="390"/>
        <v/>
      </c>
      <c r="AL335" s="212"/>
      <c r="AM335" s="213"/>
      <c r="AN335" s="169"/>
      <c r="AO335" s="110"/>
      <c r="AP335" s="110"/>
      <c r="AQ335" s="211"/>
      <c r="AR335" s="169"/>
    </row>
    <row r="336" spans="1:44" s="141" customFormat="1" ht="69" hidden="1" customHeight="1" x14ac:dyDescent="0.25">
      <c r="A336" s="299"/>
      <c r="B336" s="298"/>
      <c r="C336" s="276"/>
      <c r="D336" s="276"/>
      <c r="E336" s="283"/>
      <c r="F336" s="306"/>
      <c r="G336" s="306"/>
      <c r="H336" s="307"/>
      <c r="I336" s="269"/>
      <c r="J336" s="269"/>
      <c r="K336" s="269"/>
      <c r="L336" s="269"/>
      <c r="M336" s="283"/>
      <c r="N336" s="276"/>
      <c r="O336" s="271"/>
      <c r="P336" s="272"/>
      <c r="Q336" s="281"/>
      <c r="R336" s="282"/>
      <c r="S336" s="281">
        <f ca="1">IF(NOT(ISERROR(MATCH(R336,_xlfn.ANCHORARRAY(H347),0))),Q349&amp;"Por favor no seleccionar los criterios de impacto",R336)</f>
        <v>0</v>
      </c>
      <c r="T336" s="272"/>
      <c r="U336" s="281"/>
      <c r="V336" s="280"/>
      <c r="W336" s="169">
        <v>6</v>
      </c>
      <c r="X336" s="108"/>
      <c r="Y336" s="165" t="str">
        <f t="shared" si="386"/>
        <v/>
      </c>
      <c r="Z336" s="109"/>
      <c r="AA336" s="109"/>
      <c r="AB336" s="166" t="str">
        <f t="shared" si="391"/>
        <v/>
      </c>
      <c r="AC336" s="109"/>
      <c r="AD336" s="109"/>
      <c r="AE336" s="109"/>
      <c r="AF336" s="208" t="str">
        <f t="shared" si="440"/>
        <v/>
      </c>
      <c r="AG336" s="167" t="str">
        <f t="shared" si="387"/>
        <v/>
      </c>
      <c r="AH336" s="166" t="str">
        <f t="shared" si="388"/>
        <v/>
      </c>
      <c r="AI336" s="167" t="str">
        <f t="shared" si="389"/>
        <v/>
      </c>
      <c r="AJ336" s="166" t="str">
        <f t="shared" si="442"/>
        <v/>
      </c>
      <c r="AK336" s="168" t="str">
        <f t="shared" si="390"/>
        <v/>
      </c>
      <c r="AL336" s="212"/>
      <c r="AM336" s="213"/>
      <c r="AN336" s="169"/>
      <c r="AO336" s="110"/>
      <c r="AP336" s="110"/>
      <c r="AQ336" s="211"/>
      <c r="AR336" s="169"/>
    </row>
    <row r="337" spans="1:44" s="141" customFormat="1" ht="142.5" customHeight="1" x14ac:dyDescent="0.25">
      <c r="A337" s="299">
        <v>55</v>
      </c>
      <c r="B337" s="296" t="s">
        <v>854</v>
      </c>
      <c r="C337" s="274" t="s">
        <v>284</v>
      </c>
      <c r="D337" s="274" t="s">
        <v>848</v>
      </c>
      <c r="E337" s="283" t="s">
        <v>248</v>
      </c>
      <c r="F337" s="306" t="s">
        <v>849</v>
      </c>
      <c r="G337" s="306" t="s">
        <v>855</v>
      </c>
      <c r="H337" s="307" t="s">
        <v>856</v>
      </c>
      <c r="I337" s="267"/>
      <c r="J337" s="267"/>
      <c r="K337" s="267"/>
      <c r="L337" s="267"/>
      <c r="M337" s="283" t="s">
        <v>247</v>
      </c>
      <c r="N337" s="274"/>
      <c r="O337" s="271">
        <v>365</v>
      </c>
      <c r="P337" s="272" t="str">
        <f>IF(O337&lt;=0,"",IF(O337&lt;=2,"Muy Baja",IF(O337&lt;=24,"Baja",IF(O337&lt;=500,"Media",IF(O337&lt;=5000,"Alta","Muy Alta")))))</f>
        <v>Media</v>
      </c>
      <c r="Q337" s="281">
        <f>IF(P337="","",IF(P337="Muy Baja",0.2,IF(P337="Baja",0.4,IF(P337="Media",0.6,IF(P337="Alta",0.8,IF(P337="Muy Alta",1,))))))</f>
        <v>0.6</v>
      </c>
      <c r="R337" s="282" t="s">
        <v>201</v>
      </c>
      <c r="S337" s="281" t="str">
        <f>IF(NOT(ISERROR(MATCH(R337,'Tabla Impacto'!$B$221:$B$223,0))),'Tabla Impacto'!$F$223&amp;"Por favor no seleccionar los criterios de impacto(Afectación Económica o presupuestal y Pérdida Reputacional)",R337)</f>
        <v>El riesgo afecta la imagen de de la entidad con efecto publicitario sostenido a nivel de sector administrativo, nivel departamental o municipal</v>
      </c>
      <c r="T337" s="272" t="str">
        <f>+IF(OR(S337='[1]Tabla Impacto'!$C$11,S337='[1]Tabla Impacto'!$D$11),"Leve",IF(OR(S337='[1]Tabla Impacto'!$C$12,S337='[1]Tabla Impacto'!$D$12),"Menor",IF(OR(S337='[1]Tabla Impacto'!$C$13,S337='[1]Tabla Impacto'!$D$13),"Moderado",IF(OR(S337='[1]Tabla Impacto'!$C$14,S337='[1]Tabla Impacto'!$D$14),"Mayor",IF(OR(S337='[1]Tabla Impacto'!$C$15,S337='[1]Tabla Impacto'!$D$15),"Catastrófico","")))))</f>
        <v>Mayor</v>
      </c>
      <c r="U337" s="281">
        <f t="shared" ref="U337" si="443">IF(T337="","",IF(T337="Leve",0.2,IF(T337="Menor",0.4,IF(T337="Moderado",0.6,IF(T337="Mayor",0.8,IF(T337="Catastrófico",1,))))))</f>
        <v>0.8</v>
      </c>
      <c r="V337" s="280" t="str">
        <f t="shared" ref="V337" si="444">IF(OR(AND(P337="Muy Baja",T337="Leve"),AND(P337="Muy Baja",T337="Menor"),AND(P337="Baja",T337="Leve")),"Bajo",IF(OR(AND(P337="Muy baja",T337="Moderado"),AND(P337="Baja",T337="Menor"),AND(P337="Baja",T337="Moderado"),AND(P337="Media",T337="Leve"),AND(P337="Media",T337="Menor"),AND(P337="Media",T337="Moderado"),AND(P337="Alta",T337="Leve"),AND(P337="Alta",T337="Menor")),"Moderado",IF(OR(AND(P337="Muy Baja",T337="Mayor"),AND(P337="Baja",T337="Mayor"),AND(P337="Media",T337="Mayor"),AND(P337="Alta",T337="Moderado"),AND(P337="Alta",T337="Mayor"),AND(P337="Muy Alta",T337="Leve"),AND(P337="Muy Alta",T337="Menor"),AND(P337="Muy Alta",T337="Moderado"),AND(P337="Muy Alta",T337="Mayor")),"Alto",IF(OR(AND(P337="Muy Baja",T337="Catastrófico"),AND(P337="Baja",T337="Catastrófico"),AND(P337="Media",T337="Catastrófico"),AND(P337="Alta",T337="Catastrófico"),AND(P337="Muy Alta",T337="Catastrófico")),"Extremo",""))))</f>
        <v>Alto</v>
      </c>
      <c r="W337" s="169">
        <v>1</v>
      </c>
      <c r="X337" s="225" t="s">
        <v>857</v>
      </c>
      <c r="Y337" s="165" t="str">
        <f t="shared" si="386"/>
        <v>Probabilidad</v>
      </c>
      <c r="Z337" s="109" t="s">
        <v>216</v>
      </c>
      <c r="AA337" s="109" t="s">
        <v>224</v>
      </c>
      <c r="AB337" s="166" t="str">
        <f t="shared" si="391"/>
        <v>40%</v>
      </c>
      <c r="AC337" s="109" t="s">
        <v>227</v>
      </c>
      <c r="AD337" s="109" t="s">
        <v>232</v>
      </c>
      <c r="AE337" s="109" t="s">
        <v>236</v>
      </c>
      <c r="AF337" s="208">
        <f t="shared" ref="AF337" si="445">IFERROR(IF(Y337="Probabilidad",(Q337-(+Q337*AB337)),IF(Y337="Impacto",Q337,"")),"")</f>
        <v>0.36</v>
      </c>
      <c r="AG337" s="167" t="str">
        <f t="shared" si="387"/>
        <v>Baja</v>
      </c>
      <c r="AH337" s="166">
        <f t="shared" si="388"/>
        <v>0.36</v>
      </c>
      <c r="AI337" s="167" t="str">
        <f t="shared" si="389"/>
        <v>Mayor</v>
      </c>
      <c r="AJ337" s="166">
        <f t="shared" ref="AJ337" si="446">IFERROR(IF(Y337="Impacto",(U337-(+U337*AB337)),IF(Y337="Probabilidad",U337,"")),"")</f>
        <v>0.8</v>
      </c>
      <c r="AK337" s="168" t="str">
        <f t="shared" si="390"/>
        <v>Alto</v>
      </c>
      <c r="AL337" s="212" t="s">
        <v>270</v>
      </c>
      <c r="AM337" s="621"/>
      <c r="AN337" s="622"/>
      <c r="AO337" s="623"/>
      <c r="AP337" s="623"/>
      <c r="AQ337" s="624"/>
      <c r="AR337" s="622"/>
    </row>
    <row r="338" spans="1:44" s="141" customFormat="1" ht="69" hidden="1" customHeight="1" x14ac:dyDescent="0.25">
      <c r="A338" s="299"/>
      <c r="B338" s="297"/>
      <c r="C338" s="275"/>
      <c r="D338" s="275"/>
      <c r="E338" s="283"/>
      <c r="F338" s="306"/>
      <c r="G338" s="306"/>
      <c r="H338" s="307"/>
      <c r="I338" s="268"/>
      <c r="J338" s="268"/>
      <c r="K338" s="268"/>
      <c r="L338" s="268"/>
      <c r="M338" s="283"/>
      <c r="N338" s="275"/>
      <c r="O338" s="271"/>
      <c r="P338" s="272"/>
      <c r="Q338" s="281"/>
      <c r="R338" s="282"/>
      <c r="S338" s="281">
        <f ca="1">IF(NOT(ISERROR(MATCH(R338,_xlfn.ANCHORARRAY(H349),0))),Q351&amp;"Por favor no seleccionar los criterios de impacto",R338)</f>
        <v>0</v>
      </c>
      <c r="T338" s="272"/>
      <c r="U338" s="281"/>
      <c r="V338" s="280"/>
      <c r="W338" s="169">
        <v>2</v>
      </c>
      <c r="X338" s="108"/>
      <c r="Y338" s="165" t="str">
        <f t="shared" si="386"/>
        <v/>
      </c>
      <c r="Z338" s="109"/>
      <c r="AA338" s="109"/>
      <c r="AB338" s="166" t="str">
        <f t="shared" si="391"/>
        <v/>
      </c>
      <c r="AC338" s="109"/>
      <c r="AD338" s="109"/>
      <c r="AE338" s="109"/>
      <c r="AF338" s="208" t="str">
        <f t="shared" ref="AF338:AF342" si="447">IFERROR(IF(AND(Y337="Probabilidad",Y338="Probabilidad"),(AH337-(+AH337*AB338)),IF(Y338="Probabilidad",(Q337-(+Q337*AB338)),IF(Y338="Impacto",AH337,""))),"")</f>
        <v/>
      </c>
      <c r="AG338" s="167" t="str">
        <f t="shared" si="387"/>
        <v/>
      </c>
      <c r="AH338" s="166" t="str">
        <f t="shared" si="388"/>
        <v/>
      </c>
      <c r="AI338" s="167" t="str">
        <f t="shared" si="389"/>
        <v/>
      </c>
      <c r="AJ338" s="166" t="str">
        <f t="shared" ref="AJ338" si="448">IFERROR(IF(AND(Y337="Impacto",Y338="Impacto"),(AJ337-(+AJ337*AB338)),IF(Y338="Impacto",(U337-(+U337*AB338)),IF(Y338="Probabilidad",AJ337,""))),"")</f>
        <v/>
      </c>
      <c r="AK338" s="168" t="str">
        <f t="shared" si="390"/>
        <v/>
      </c>
      <c r="AL338" s="212"/>
      <c r="AM338" s="621"/>
      <c r="AN338" s="622"/>
      <c r="AO338" s="623"/>
      <c r="AP338" s="623"/>
      <c r="AQ338" s="624"/>
      <c r="AR338" s="622"/>
    </row>
    <row r="339" spans="1:44" s="141" customFormat="1" ht="69" hidden="1" customHeight="1" x14ac:dyDescent="0.25">
      <c r="A339" s="299"/>
      <c r="B339" s="297"/>
      <c r="C339" s="275"/>
      <c r="D339" s="275"/>
      <c r="E339" s="283"/>
      <c r="F339" s="306"/>
      <c r="G339" s="306"/>
      <c r="H339" s="307"/>
      <c r="I339" s="268"/>
      <c r="J339" s="268"/>
      <c r="K339" s="268"/>
      <c r="L339" s="268"/>
      <c r="M339" s="283"/>
      <c r="N339" s="275"/>
      <c r="O339" s="271"/>
      <c r="P339" s="272"/>
      <c r="Q339" s="281"/>
      <c r="R339" s="282"/>
      <c r="S339" s="281">
        <f ca="1">IF(NOT(ISERROR(MATCH(R339,_xlfn.ANCHORARRAY(H350),0))),Q352&amp;"Por favor no seleccionar los criterios de impacto",R339)</f>
        <v>0</v>
      </c>
      <c r="T339" s="272"/>
      <c r="U339" s="281"/>
      <c r="V339" s="280"/>
      <c r="W339" s="169">
        <v>3</v>
      </c>
      <c r="X339" s="108"/>
      <c r="Y339" s="165" t="str">
        <f t="shared" si="386"/>
        <v/>
      </c>
      <c r="Z339" s="109"/>
      <c r="AA339" s="109"/>
      <c r="AB339" s="166" t="str">
        <f t="shared" si="391"/>
        <v/>
      </c>
      <c r="AC339" s="109"/>
      <c r="AD339" s="109"/>
      <c r="AE339" s="109"/>
      <c r="AF339" s="208" t="str">
        <f t="shared" si="447"/>
        <v/>
      </c>
      <c r="AG339" s="167" t="str">
        <f t="shared" si="387"/>
        <v/>
      </c>
      <c r="AH339" s="166" t="str">
        <f t="shared" si="388"/>
        <v/>
      </c>
      <c r="AI339" s="167" t="str">
        <f t="shared" si="389"/>
        <v/>
      </c>
      <c r="AJ339" s="166" t="str">
        <f t="shared" ref="AJ339:AJ342" si="449">IFERROR(IF(AND(Y338="Impacto",Y339="Impacto"),(AJ338-(+AJ338*AB339)),IF(AND(Y338="Probabilidad",Y339="Impacto"),(AJ337-(+AJ337*AB339)),IF(Y339="Probabilidad",AJ338,""))),"")</f>
        <v/>
      </c>
      <c r="AK339" s="168" t="str">
        <f t="shared" si="390"/>
        <v/>
      </c>
      <c r="AL339" s="212"/>
      <c r="AM339" s="621"/>
      <c r="AN339" s="622"/>
      <c r="AO339" s="623"/>
      <c r="AP339" s="623"/>
      <c r="AQ339" s="624"/>
      <c r="AR339" s="622"/>
    </row>
    <row r="340" spans="1:44" s="141" customFormat="1" ht="69" hidden="1" customHeight="1" x14ac:dyDescent="0.25">
      <c r="A340" s="299"/>
      <c r="B340" s="297"/>
      <c r="C340" s="275"/>
      <c r="D340" s="275"/>
      <c r="E340" s="283"/>
      <c r="F340" s="306"/>
      <c r="G340" s="306"/>
      <c r="H340" s="307"/>
      <c r="I340" s="268"/>
      <c r="J340" s="268"/>
      <c r="K340" s="268"/>
      <c r="L340" s="268"/>
      <c r="M340" s="283"/>
      <c r="N340" s="275"/>
      <c r="O340" s="271"/>
      <c r="P340" s="272"/>
      <c r="Q340" s="281"/>
      <c r="R340" s="282"/>
      <c r="S340" s="281">
        <f ca="1">IF(NOT(ISERROR(MATCH(R340,_xlfn.ANCHORARRAY(H351),0))),Q353&amp;"Por favor no seleccionar los criterios de impacto",R340)</f>
        <v>0</v>
      </c>
      <c r="T340" s="272"/>
      <c r="U340" s="281"/>
      <c r="V340" s="280"/>
      <c r="W340" s="169">
        <v>4</v>
      </c>
      <c r="X340" s="108"/>
      <c r="Y340" s="165" t="str">
        <f t="shared" si="386"/>
        <v/>
      </c>
      <c r="Z340" s="109"/>
      <c r="AA340" s="109"/>
      <c r="AB340" s="166" t="str">
        <f t="shared" si="391"/>
        <v/>
      </c>
      <c r="AC340" s="109"/>
      <c r="AD340" s="109"/>
      <c r="AE340" s="109"/>
      <c r="AF340" s="208" t="str">
        <f t="shared" si="447"/>
        <v/>
      </c>
      <c r="AG340" s="167" t="str">
        <f t="shared" si="387"/>
        <v/>
      </c>
      <c r="AH340" s="166" t="str">
        <f t="shared" si="388"/>
        <v/>
      </c>
      <c r="AI340" s="167" t="str">
        <f t="shared" si="389"/>
        <v/>
      </c>
      <c r="AJ340" s="166" t="str">
        <f t="shared" si="449"/>
        <v/>
      </c>
      <c r="AK340" s="168" t="str">
        <f t="shared" si="390"/>
        <v/>
      </c>
      <c r="AL340" s="212"/>
      <c r="AM340" s="621"/>
      <c r="AN340" s="622"/>
      <c r="AO340" s="623"/>
      <c r="AP340" s="623"/>
      <c r="AQ340" s="624"/>
      <c r="AR340" s="622"/>
    </row>
    <row r="341" spans="1:44" s="141" customFormat="1" ht="69" hidden="1" customHeight="1" x14ac:dyDescent="0.25">
      <c r="A341" s="299"/>
      <c r="B341" s="297"/>
      <c r="C341" s="275"/>
      <c r="D341" s="275"/>
      <c r="E341" s="283"/>
      <c r="F341" s="306"/>
      <c r="G341" s="306"/>
      <c r="H341" s="307"/>
      <c r="I341" s="268"/>
      <c r="J341" s="268"/>
      <c r="K341" s="268"/>
      <c r="L341" s="268"/>
      <c r="M341" s="283"/>
      <c r="N341" s="275"/>
      <c r="O341" s="271"/>
      <c r="P341" s="272"/>
      <c r="Q341" s="281"/>
      <c r="R341" s="282"/>
      <c r="S341" s="281">
        <f ca="1">IF(NOT(ISERROR(MATCH(R341,_xlfn.ANCHORARRAY(H352),0))),Q354&amp;"Por favor no seleccionar los criterios de impacto",R341)</f>
        <v>0</v>
      </c>
      <c r="T341" s="272"/>
      <c r="U341" s="281"/>
      <c r="V341" s="280"/>
      <c r="W341" s="169">
        <v>5</v>
      </c>
      <c r="X341" s="108"/>
      <c r="Y341" s="165" t="str">
        <f t="shared" si="386"/>
        <v/>
      </c>
      <c r="Z341" s="109"/>
      <c r="AA341" s="109"/>
      <c r="AB341" s="166" t="str">
        <f t="shared" si="391"/>
        <v/>
      </c>
      <c r="AC341" s="109"/>
      <c r="AD341" s="109"/>
      <c r="AE341" s="109"/>
      <c r="AF341" s="208" t="str">
        <f t="shared" si="447"/>
        <v/>
      </c>
      <c r="AG341" s="167" t="str">
        <f t="shared" si="387"/>
        <v/>
      </c>
      <c r="AH341" s="166" t="str">
        <f t="shared" si="388"/>
        <v/>
      </c>
      <c r="AI341" s="167" t="str">
        <f t="shared" si="389"/>
        <v/>
      </c>
      <c r="AJ341" s="166" t="str">
        <f t="shared" si="449"/>
        <v/>
      </c>
      <c r="AK341" s="168" t="str">
        <f t="shared" si="390"/>
        <v/>
      </c>
      <c r="AL341" s="212"/>
      <c r="AM341" s="621"/>
      <c r="AN341" s="622"/>
      <c r="AO341" s="623"/>
      <c r="AP341" s="623"/>
      <c r="AQ341" s="624"/>
      <c r="AR341" s="622"/>
    </row>
    <row r="342" spans="1:44" s="141" customFormat="1" ht="69" hidden="1" customHeight="1" x14ac:dyDescent="0.25">
      <c r="A342" s="299"/>
      <c r="B342" s="298"/>
      <c r="C342" s="276"/>
      <c r="D342" s="276"/>
      <c r="E342" s="283"/>
      <c r="F342" s="306"/>
      <c r="G342" s="306"/>
      <c r="H342" s="307"/>
      <c r="I342" s="269"/>
      <c r="J342" s="269"/>
      <c r="K342" s="269"/>
      <c r="L342" s="269"/>
      <c r="M342" s="283"/>
      <c r="N342" s="276"/>
      <c r="O342" s="271"/>
      <c r="P342" s="272"/>
      <c r="Q342" s="281"/>
      <c r="R342" s="282"/>
      <c r="S342" s="281">
        <f ca="1">IF(NOT(ISERROR(MATCH(R342,_xlfn.ANCHORARRAY(H353),0))),Q355&amp;"Por favor no seleccionar los criterios de impacto",R342)</f>
        <v>0</v>
      </c>
      <c r="T342" s="272"/>
      <c r="U342" s="281"/>
      <c r="V342" s="280"/>
      <c r="W342" s="169">
        <v>6</v>
      </c>
      <c r="X342" s="108"/>
      <c r="Y342" s="165" t="str">
        <f t="shared" si="386"/>
        <v/>
      </c>
      <c r="Z342" s="109"/>
      <c r="AA342" s="109"/>
      <c r="AB342" s="166" t="str">
        <f t="shared" si="391"/>
        <v/>
      </c>
      <c r="AC342" s="109"/>
      <c r="AD342" s="109"/>
      <c r="AE342" s="109"/>
      <c r="AF342" s="208" t="str">
        <f t="shared" si="447"/>
        <v/>
      </c>
      <c r="AG342" s="167" t="str">
        <f t="shared" si="387"/>
        <v/>
      </c>
      <c r="AH342" s="166" t="str">
        <f t="shared" si="388"/>
        <v/>
      </c>
      <c r="AI342" s="167" t="str">
        <f t="shared" si="389"/>
        <v/>
      </c>
      <c r="AJ342" s="166" t="str">
        <f t="shared" si="449"/>
        <v/>
      </c>
      <c r="AK342" s="168" t="str">
        <f t="shared" si="390"/>
        <v/>
      </c>
      <c r="AL342" s="212"/>
      <c r="AM342" s="621"/>
      <c r="AN342" s="622"/>
      <c r="AO342" s="623"/>
      <c r="AP342" s="623"/>
      <c r="AQ342" s="624"/>
      <c r="AR342" s="622"/>
    </row>
    <row r="343" spans="1:44" s="141" customFormat="1" ht="93.75" customHeight="1" x14ac:dyDescent="0.25">
      <c r="A343" s="299">
        <v>56</v>
      </c>
      <c r="B343" s="296" t="s">
        <v>858</v>
      </c>
      <c r="C343" s="274" t="s">
        <v>284</v>
      </c>
      <c r="D343" s="274" t="s">
        <v>848</v>
      </c>
      <c r="E343" s="283" t="s">
        <v>248</v>
      </c>
      <c r="F343" s="306" t="s">
        <v>859</v>
      </c>
      <c r="G343" s="306" t="s">
        <v>860</v>
      </c>
      <c r="H343" s="307" t="s">
        <v>861</v>
      </c>
      <c r="I343" s="267"/>
      <c r="J343" s="267"/>
      <c r="K343" s="267"/>
      <c r="L343" s="267"/>
      <c r="M343" s="283" t="s">
        <v>247</v>
      </c>
      <c r="N343" s="274"/>
      <c r="O343" s="271">
        <v>365</v>
      </c>
      <c r="P343" s="272" t="str">
        <f>IF(O343&lt;=0,"",IF(O343&lt;=2,"Muy Baja",IF(O343&lt;=24,"Baja",IF(O343&lt;=500,"Media",IF(O343&lt;=5000,"Alta","Muy Alta")))))</f>
        <v>Media</v>
      </c>
      <c r="Q343" s="281">
        <f>IF(P343="","",IF(P343="Muy Baja",0.2,IF(P343="Baja",0.4,IF(P343="Media",0.6,IF(P343="Alta",0.8,IF(P343="Muy Alta",1,))))))</f>
        <v>0.6</v>
      </c>
      <c r="R343" s="282" t="s">
        <v>203</v>
      </c>
      <c r="S343" s="281" t="str">
        <f>IF(NOT(ISERROR(MATCH(R343,'Tabla Impacto'!$B$221:$B$223,0))),'Tabla Impacto'!$F$223&amp;"Por favor no seleccionar los criterios de impacto(Afectación Económica o presupuestal y Pérdida Reputacional)",R343)</f>
        <v xml:space="preserve">Mayor a 500 SMLMV </v>
      </c>
      <c r="T343" s="272" t="str">
        <f>+IF(OR(S343='[1]Tabla Impacto'!$C$11,S343='[1]Tabla Impacto'!$D$11),"Leve",IF(OR(S343='[1]Tabla Impacto'!$C$12,S343='[1]Tabla Impacto'!$D$12),"Menor",IF(OR(S343='[1]Tabla Impacto'!$C$13,S343='[1]Tabla Impacto'!$D$13),"Moderado",IF(OR(S343='[1]Tabla Impacto'!$C$14,S343='[1]Tabla Impacto'!$D$14),"Mayor",IF(OR(S343='[1]Tabla Impacto'!$C$15,S343='[1]Tabla Impacto'!$D$15),"Catastrófico","")))))</f>
        <v>Catastrófico</v>
      </c>
      <c r="U343" s="281">
        <f t="shared" ref="U343" si="450">IF(T343="","",IF(T343="Leve",0.2,IF(T343="Menor",0.4,IF(T343="Moderado",0.6,IF(T343="Mayor",0.8,IF(T343="Catastrófico",1,))))))</f>
        <v>1</v>
      </c>
      <c r="V343" s="280" t="str">
        <f t="shared" ref="V343" si="451">IF(OR(AND(P343="Muy Baja",T343="Leve"),AND(P343="Muy Baja",T343="Menor"),AND(P343="Baja",T343="Leve")),"Bajo",IF(OR(AND(P343="Muy baja",T343="Moderado"),AND(P343="Baja",T343="Menor"),AND(P343="Baja",T343="Moderado"),AND(P343="Media",T343="Leve"),AND(P343="Media",T343="Menor"),AND(P343="Media",T343="Moderado"),AND(P343="Alta",T343="Leve"),AND(P343="Alta",T343="Menor")),"Moderado",IF(OR(AND(P343="Muy Baja",T343="Mayor"),AND(P343="Baja",T343="Mayor"),AND(P343="Media",T343="Mayor"),AND(P343="Alta",T343="Moderado"),AND(P343="Alta",T343="Mayor"),AND(P343="Muy Alta",T343="Leve"),AND(P343="Muy Alta",T343="Menor"),AND(P343="Muy Alta",T343="Moderado"),AND(P343="Muy Alta",T343="Mayor")),"Alto",IF(OR(AND(P343="Muy Baja",T343="Catastrófico"),AND(P343="Baja",T343="Catastrófico"),AND(P343="Media",T343="Catastrófico"),AND(P343="Alta",T343="Catastrófico"),AND(P343="Muy Alta",T343="Catastrófico")),"Extremo",""))))</f>
        <v>Extremo</v>
      </c>
      <c r="W343" s="169">
        <v>1</v>
      </c>
      <c r="X343" s="225" t="s">
        <v>862</v>
      </c>
      <c r="Y343" s="165" t="str">
        <f t="shared" si="386"/>
        <v>Probabilidad</v>
      </c>
      <c r="Z343" s="109" t="s">
        <v>216</v>
      </c>
      <c r="AA343" s="109" t="s">
        <v>224</v>
      </c>
      <c r="AB343" s="166" t="str">
        <f t="shared" si="391"/>
        <v>40%</v>
      </c>
      <c r="AC343" s="109" t="s">
        <v>227</v>
      </c>
      <c r="AD343" s="109" t="s">
        <v>232</v>
      </c>
      <c r="AE343" s="109" t="s">
        <v>236</v>
      </c>
      <c r="AF343" s="208">
        <f t="shared" ref="AF343" si="452">IFERROR(IF(Y343="Probabilidad",(Q343-(+Q343*AB343)),IF(Y343="Impacto",Q343,"")),"")</f>
        <v>0.36</v>
      </c>
      <c r="AG343" s="167" t="str">
        <f t="shared" si="387"/>
        <v>Baja</v>
      </c>
      <c r="AH343" s="166">
        <f t="shared" si="388"/>
        <v>0.36</v>
      </c>
      <c r="AI343" s="167" t="str">
        <f t="shared" si="389"/>
        <v>Catastrófico</v>
      </c>
      <c r="AJ343" s="166">
        <f t="shared" ref="AJ343" si="453">IFERROR(IF(Y343="Impacto",(U343-(+U343*AB343)),IF(Y343="Probabilidad",U343,"")),"")</f>
        <v>1</v>
      </c>
      <c r="AK343" s="168" t="str">
        <f t="shared" si="390"/>
        <v>Extremo</v>
      </c>
      <c r="AL343" s="212" t="s">
        <v>270</v>
      </c>
      <c r="AM343" s="621"/>
      <c r="AN343" s="622"/>
      <c r="AO343" s="623"/>
      <c r="AP343" s="623"/>
      <c r="AQ343" s="624"/>
      <c r="AR343" s="622"/>
    </row>
    <row r="344" spans="1:44" s="141" customFormat="1" ht="75" x14ac:dyDescent="0.25">
      <c r="A344" s="299"/>
      <c r="B344" s="297"/>
      <c r="C344" s="275"/>
      <c r="D344" s="275"/>
      <c r="E344" s="283"/>
      <c r="F344" s="306"/>
      <c r="G344" s="306"/>
      <c r="H344" s="307"/>
      <c r="I344" s="268"/>
      <c r="J344" s="268"/>
      <c r="K344" s="268"/>
      <c r="L344" s="268"/>
      <c r="M344" s="283"/>
      <c r="N344" s="275"/>
      <c r="O344" s="271"/>
      <c r="P344" s="272"/>
      <c r="Q344" s="281"/>
      <c r="R344" s="282"/>
      <c r="S344" s="281">
        <f ca="1">IF(NOT(ISERROR(MATCH(R344,_xlfn.ANCHORARRAY(H355),0))),Q357&amp;"Por favor no seleccionar los criterios de impacto",R344)</f>
        <v>0</v>
      </c>
      <c r="T344" s="272"/>
      <c r="U344" s="281"/>
      <c r="V344" s="280"/>
      <c r="W344" s="169">
        <v>2</v>
      </c>
      <c r="X344" s="225" t="s">
        <v>863</v>
      </c>
      <c r="Y344" s="165" t="str">
        <f t="shared" si="386"/>
        <v>Probabilidad</v>
      </c>
      <c r="Z344" s="109" t="s">
        <v>216</v>
      </c>
      <c r="AA344" s="109" t="s">
        <v>224</v>
      </c>
      <c r="AB344" s="166" t="str">
        <f t="shared" si="391"/>
        <v>40%</v>
      </c>
      <c r="AC344" s="109" t="s">
        <v>227</v>
      </c>
      <c r="AD344" s="109" t="s">
        <v>232</v>
      </c>
      <c r="AE344" s="109" t="s">
        <v>236</v>
      </c>
      <c r="AF344" s="208">
        <f t="shared" ref="AF344:AF348" si="454">IFERROR(IF(AND(Y343="Probabilidad",Y344="Probabilidad"),(AH343-(+AH343*AB344)),IF(Y344="Probabilidad",(Q343-(+Q343*AB344)),IF(Y344="Impacto",AH343,""))),"")</f>
        <v>0.216</v>
      </c>
      <c r="AG344" s="167" t="str">
        <f t="shared" si="387"/>
        <v>Baja</v>
      </c>
      <c r="AH344" s="166">
        <f t="shared" si="388"/>
        <v>0.216</v>
      </c>
      <c r="AI344" s="167" t="str">
        <f t="shared" si="389"/>
        <v>Catastrófico</v>
      </c>
      <c r="AJ344" s="166">
        <f t="shared" ref="AJ344" si="455">IFERROR(IF(AND(Y343="Impacto",Y344="Impacto"),(AJ343-(+AJ343*AB344)),IF(Y344="Impacto",(U343-(+U343*AB344)),IF(Y344="Probabilidad",AJ343,""))),"")</f>
        <v>1</v>
      </c>
      <c r="AK344" s="168" t="str">
        <f t="shared" si="390"/>
        <v>Extremo</v>
      </c>
      <c r="AL344" s="212" t="s">
        <v>270</v>
      </c>
      <c r="AM344" s="621"/>
      <c r="AN344" s="622"/>
      <c r="AO344" s="623"/>
      <c r="AP344" s="623"/>
      <c r="AQ344" s="624"/>
      <c r="AR344" s="622"/>
    </row>
    <row r="345" spans="1:44" s="141" customFormat="1" ht="69" hidden="1" customHeight="1" x14ac:dyDescent="0.25">
      <c r="A345" s="299"/>
      <c r="B345" s="297"/>
      <c r="C345" s="275"/>
      <c r="D345" s="275"/>
      <c r="E345" s="283"/>
      <c r="F345" s="306"/>
      <c r="G345" s="306"/>
      <c r="H345" s="307"/>
      <c r="I345" s="268"/>
      <c r="J345" s="268"/>
      <c r="K345" s="268"/>
      <c r="L345" s="268"/>
      <c r="M345" s="283"/>
      <c r="N345" s="275"/>
      <c r="O345" s="271"/>
      <c r="P345" s="272"/>
      <c r="Q345" s="281"/>
      <c r="R345" s="282"/>
      <c r="S345" s="281">
        <f ca="1">IF(NOT(ISERROR(MATCH(R345,_xlfn.ANCHORARRAY(H356),0))),Q358&amp;"Por favor no seleccionar los criterios de impacto",R345)</f>
        <v>0</v>
      </c>
      <c r="T345" s="272"/>
      <c r="U345" s="281"/>
      <c r="V345" s="280"/>
      <c r="W345" s="169">
        <v>3</v>
      </c>
      <c r="X345" s="108"/>
      <c r="Y345" s="165" t="str">
        <f t="shared" si="386"/>
        <v/>
      </c>
      <c r="Z345" s="109"/>
      <c r="AA345" s="109"/>
      <c r="AB345" s="166" t="str">
        <f t="shared" si="391"/>
        <v/>
      </c>
      <c r="AC345" s="109"/>
      <c r="AD345" s="109"/>
      <c r="AE345" s="109"/>
      <c r="AF345" s="208" t="str">
        <f t="shared" si="454"/>
        <v/>
      </c>
      <c r="AG345" s="167" t="str">
        <f t="shared" si="387"/>
        <v/>
      </c>
      <c r="AH345" s="166" t="str">
        <f t="shared" si="388"/>
        <v/>
      </c>
      <c r="AI345" s="167" t="str">
        <f t="shared" si="389"/>
        <v/>
      </c>
      <c r="AJ345" s="166" t="str">
        <f t="shared" ref="AJ345:AJ348" si="456">IFERROR(IF(AND(Y344="Impacto",Y345="Impacto"),(AJ344-(+AJ344*AB345)),IF(AND(Y344="Probabilidad",Y345="Impacto"),(AJ343-(+AJ343*AB345)),IF(Y345="Probabilidad",AJ344,""))),"")</f>
        <v/>
      </c>
      <c r="AK345" s="168" t="str">
        <f t="shared" si="390"/>
        <v/>
      </c>
      <c r="AL345" s="212"/>
      <c r="AM345" s="213"/>
      <c r="AN345" s="169"/>
      <c r="AO345" s="110"/>
      <c r="AP345" s="110"/>
      <c r="AQ345" s="211"/>
      <c r="AR345" s="169"/>
    </row>
    <row r="346" spans="1:44" s="141" customFormat="1" ht="69" hidden="1" customHeight="1" x14ac:dyDescent="0.25">
      <c r="A346" s="299"/>
      <c r="B346" s="297"/>
      <c r="C346" s="275"/>
      <c r="D346" s="275"/>
      <c r="E346" s="283"/>
      <c r="F346" s="306"/>
      <c r="G346" s="306"/>
      <c r="H346" s="307"/>
      <c r="I346" s="268"/>
      <c r="J346" s="268"/>
      <c r="K346" s="268"/>
      <c r="L346" s="268"/>
      <c r="M346" s="283"/>
      <c r="N346" s="275"/>
      <c r="O346" s="271"/>
      <c r="P346" s="272"/>
      <c r="Q346" s="281"/>
      <c r="R346" s="282"/>
      <c r="S346" s="281">
        <f ca="1">IF(NOT(ISERROR(MATCH(R346,_xlfn.ANCHORARRAY(H357),0))),Q359&amp;"Por favor no seleccionar los criterios de impacto",R346)</f>
        <v>0</v>
      </c>
      <c r="T346" s="272"/>
      <c r="U346" s="281"/>
      <c r="V346" s="280"/>
      <c r="W346" s="169">
        <v>4</v>
      </c>
      <c r="X346" s="108"/>
      <c r="Y346" s="165" t="str">
        <f t="shared" si="386"/>
        <v/>
      </c>
      <c r="Z346" s="109"/>
      <c r="AA346" s="109"/>
      <c r="AB346" s="166" t="str">
        <f t="shared" si="391"/>
        <v/>
      </c>
      <c r="AC346" s="109"/>
      <c r="AD346" s="109"/>
      <c r="AE346" s="109"/>
      <c r="AF346" s="208" t="str">
        <f t="shared" si="454"/>
        <v/>
      </c>
      <c r="AG346" s="167" t="str">
        <f t="shared" si="387"/>
        <v/>
      </c>
      <c r="AH346" s="166" t="str">
        <f t="shared" si="388"/>
        <v/>
      </c>
      <c r="AI346" s="167" t="str">
        <f t="shared" si="389"/>
        <v/>
      </c>
      <c r="AJ346" s="166" t="str">
        <f t="shared" si="456"/>
        <v/>
      </c>
      <c r="AK346" s="168" t="str">
        <f t="shared" si="390"/>
        <v/>
      </c>
      <c r="AL346" s="212"/>
      <c r="AM346" s="213"/>
      <c r="AN346" s="169"/>
      <c r="AO346" s="110"/>
      <c r="AP346" s="110"/>
      <c r="AQ346" s="211"/>
      <c r="AR346" s="169"/>
    </row>
    <row r="347" spans="1:44" s="141" customFormat="1" ht="69" hidden="1" customHeight="1" x14ac:dyDescent="0.25">
      <c r="A347" s="299"/>
      <c r="B347" s="297"/>
      <c r="C347" s="275"/>
      <c r="D347" s="275"/>
      <c r="E347" s="283"/>
      <c r="F347" s="306"/>
      <c r="G347" s="306"/>
      <c r="H347" s="307"/>
      <c r="I347" s="268"/>
      <c r="J347" s="268"/>
      <c r="K347" s="268"/>
      <c r="L347" s="268"/>
      <c r="M347" s="283"/>
      <c r="N347" s="275"/>
      <c r="O347" s="271"/>
      <c r="P347" s="272"/>
      <c r="Q347" s="281"/>
      <c r="R347" s="282"/>
      <c r="S347" s="281">
        <f ca="1">IF(NOT(ISERROR(MATCH(R347,_xlfn.ANCHORARRAY(H358),0))),Q360&amp;"Por favor no seleccionar los criterios de impacto",R347)</f>
        <v>0</v>
      </c>
      <c r="T347" s="272"/>
      <c r="U347" s="281"/>
      <c r="V347" s="280"/>
      <c r="W347" s="169">
        <v>5</v>
      </c>
      <c r="X347" s="108"/>
      <c r="Y347" s="165" t="str">
        <f t="shared" si="386"/>
        <v/>
      </c>
      <c r="Z347" s="109"/>
      <c r="AA347" s="109"/>
      <c r="AB347" s="166" t="str">
        <f t="shared" si="391"/>
        <v/>
      </c>
      <c r="AC347" s="109"/>
      <c r="AD347" s="109"/>
      <c r="AE347" s="109"/>
      <c r="AF347" s="208" t="str">
        <f t="shared" si="454"/>
        <v/>
      </c>
      <c r="AG347" s="167" t="str">
        <f t="shared" si="387"/>
        <v/>
      </c>
      <c r="AH347" s="166" t="str">
        <f t="shared" si="388"/>
        <v/>
      </c>
      <c r="AI347" s="167" t="str">
        <f t="shared" si="389"/>
        <v/>
      </c>
      <c r="AJ347" s="166" t="str">
        <f t="shared" si="456"/>
        <v/>
      </c>
      <c r="AK347" s="168" t="str">
        <f t="shared" si="390"/>
        <v/>
      </c>
      <c r="AL347" s="212"/>
      <c r="AM347" s="213"/>
      <c r="AN347" s="169"/>
      <c r="AO347" s="110"/>
      <c r="AP347" s="110"/>
      <c r="AQ347" s="211"/>
      <c r="AR347" s="169"/>
    </row>
    <row r="348" spans="1:44" s="141" customFormat="1" ht="69" hidden="1" customHeight="1" x14ac:dyDescent="0.25">
      <c r="A348" s="299"/>
      <c r="B348" s="298"/>
      <c r="C348" s="276"/>
      <c r="D348" s="276"/>
      <c r="E348" s="283"/>
      <c r="F348" s="306"/>
      <c r="G348" s="306"/>
      <c r="H348" s="307"/>
      <c r="I348" s="269"/>
      <c r="J348" s="269"/>
      <c r="K348" s="269"/>
      <c r="L348" s="269"/>
      <c r="M348" s="283"/>
      <c r="N348" s="276"/>
      <c r="O348" s="271"/>
      <c r="P348" s="272"/>
      <c r="Q348" s="281"/>
      <c r="R348" s="282"/>
      <c r="S348" s="281">
        <f ca="1">IF(NOT(ISERROR(MATCH(R348,_xlfn.ANCHORARRAY(H359),0))),Q361&amp;"Por favor no seleccionar los criterios de impacto",R348)</f>
        <v>0</v>
      </c>
      <c r="T348" s="272"/>
      <c r="U348" s="281"/>
      <c r="V348" s="280"/>
      <c r="W348" s="169">
        <v>6</v>
      </c>
      <c r="X348" s="108"/>
      <c r="Y348" s="165" t="str">
        <f t="shared" si="386"/>
        <v/>
      </c>
      <c r="Z348" s="109"/>
      <c r="AA348" s="109"/>
      <c r="AB348" s="166" t="str">
        <f t="shared" si="391"/>
        <v/>
      </c>
      <c r="AC348" s="109"/>
      <c r="AD348" s="109"/>
      <c r="AE348" s="109"/>
      <c r="AF348" s="208" t="str">
        <f t="shared" si="454"/>
        <v/>
      </c>
      <c r="AG348" s="167" t="str">
        <f t="shared" si="387"/>
        <v/>
      </c>
      <c r="AH348" s="166" t="str">
        <f t="shared" si="388"/>
        <v/>
      </c>
      <c r="AI348" s="167" t="str">
        <f t="shared" si="389"/>
        <v/>
      </c>
      <c r="AJ348" s="166" t="str">
        <f t="shared" si="456"/>
        <v/>
      </c>
      <c r="AK348" s="168" t="str">
        <f t="shared" si="390"/>
        <v/>
      </c>
      <c r="AL348" s="212"/>
      <c r="AM348" s="213"/>
      <c r="AN348" s="169"/>
      <c r="AO348" s="110"/>
      <c r="AP348" s="110"/>
      <c r="AQ348" s="211"/>
      <c r="AR348" s="169"/>
    </row>
    <row r="349" spans="1:44" s="141" customFormat="1" ht="94.5" customHeight="1" x14ac:dyDescent="0.25">
      <c r="A349" s="299">
        <v>57</v>
      </c>
      <c r="B349" s="296" t="s">
        <v>864</v>
      </c>
      <c r="C349" s="274" t="s">
        <v>284</v>
      </c>
      <c r="D349" s="355" t="s">
        <v>865</v>
      </c>
      <c r="E349" s="283" t="s">
        <v>248</v>
      </c>
      <c r="F349" s="306" t="s">
        <v>489</v>
      </c>
      <c r="G349" s="306" t="s">
        <v>866</v>
      </c>
      <c r="H349" s="307" t="s">
        <v>867</v>
      </c>
      <c r="I349" s="267"/>
      <c r="J349" s="267"/>
      <c r="K349" s="267"/>
      <c r="L349" s="267"/>
      <c r="M349" s="283" t="s">
        <v>245</v>
      </c>
      <c r="N349" s="274"/>
      <c r="O349" s="271">
        <v>365</v>
      </c>
      <c r="P349" s="272" t="str">
        <f>IF(O349&lt;=0,"",IF(O349&lt;=2,"Muy Baja",IF(O349&lt;=24,"Baja",IF(O349&lt;=500,"Media",IF(O349&lt;=5000,"Alta","Muy Alta")))))</f>
        <v>Media</v>
      </c>
      <c r="Q349" s="281">
        <f>IF(P349="","",IF(P349="Muy Baja",0.2,IF(P349="Baja",0.4,IF(P349="Media",0.6,IF(P349="Alta",0.8,IF(P349="Muy Alta",1,))))))</f>
        <v>0.6</v>
      </c>
      <c r="R349" s="282" t="s">
        <v>198</v>
      </c>
      <c r="S349" s="281" t="str">
        <f>IF(NOT(ISERROR(MATCH(R349,'Tabla Impacto'!$B$221:$B$223,0))),'Tabla Impacto'!$F$223&amp;"Por favor no seleccionar los criterios de impacto(Afectación Económica o presupuestal y Pérdida Reputacional)",R349)</f>
        <v>El riesgo afecta la imagen de la entidad con algunos usuarios de relevancia frente al logro de los objetivos</v>
      </c>
      <c r="T349" s="272" t="str">
        <f>+IF(OR(S349='[1]Tabla Impacto'!$C$11,S349='[1]Tabla Impacto'!$D$11),"Leve",IF(OR(S349='[1]Tabla Impacto'!$C$12,S349='[1]Tabla Impacto'!$D$12),"Menor",IF(OR(S349='[1]Tabla Impacto'!$C$13,S349='[1]Tabla Impacto'!$D$13),"Moderado",IF(OR(S349='[1]Tabla Impacto'!$C$14,S349='[1]Tabla Impacto'!$D$14),"Mayor",IF(OR(S349='[1]Tabla Impacto'!$C$15,S349='[1]Tabla Impacto'!$D$15),"Catastrófico","")))))</f>
        <v>Moderado</v>
      </c>
      <c r="U349" s="281">
        <f>IF(T349="","",IF(T349="Leve",0.2,IF(T349="Menor",0.4,IF(T349="Moderado",0.6,IF(T349="Mayor",0.8,IF(T349="Catastrófico",1,))))))</f>
        <v>0.6</v>
      </c>
      <c r="V349" s="280" t="str">
        <f>IF(OR(AND(P349="Muy Baja",T349="Leve"),AND(P349="Muy Baja",T349="Menor"),AND(P349="Baja",T349="Leve")),"Bajo",IF(OR(AND(P349="Muy baja",T349="Moderado"),AND(P349="Baja",T349="Menor"),AND(P349="Baja",T349="Moderado"),AND(P349="Media",T349="Leve"),AND(P349="Media",T349="Menor"),AND(P349="Media",T349="Moderado"),AND(P349="Alta",T349="Leve"),AND(P349="Alta",T349="Menor")),"Moderado",IF(OR(AND(P349="Muy Baja",T349="Mayor"),AND(P349="Baja",T349="Mayor"),AND(P349="Media",T349="Mayor"),AND(P349="Alta",T349="Moderado"),AND(P349="Alta",T349="Mayor"),AND(P349="Muy Alta",T349="Leve"),AND(P349="Muy Alta",T349="Menor"),AND(P349="Muy Alta",T349="Moderado"),AND(P349="Muy Alta",T349="Mayor")),"Alto",IF(OR(AND(P349="Muy Baja",T349="Catastrófico"),AND(P349="Baja",T349="Catastrófico"),AND(P349="Media",T349="Catastrófico"),AND(P349="Alta",T349="Catastrófico"),AND(P349="Muy Alta",T349="Catastrófico")),"Extremo",""))))</f>
        <v>Moderado</v>
      </c>
      <c r="W349" s="169">
        <v>1</v>
      </c>
      <c r="X349" s="225" t="s">
        <v>868</v>
      </c>
      <c r="Y349" s="165" t="str">
        <f t="shared" ref="Y349:Y360" si="457">IF(OR(Z349="Preventivo",Z349="Detectivo"),"Probabilidad",IF(Z349="Correctivo","Impacto",""))</f>
        <v>Probabilidad</v>
      </c>
      <c r="Z349" s="109" t="s">
        <v>218</v>
      </c>
      <c r="AA349" s="109" t="s">
        <v>222</v>
      </c>
      <c r="AB349" s="166" t="str">
        <f t="shared" ref="AB349:AB360" si="458">IF(AND(Z349="Preventivo",AA349="Automático"),"50%",IF(AND(Z349="Preventivo",AA349="Manual"),"40%",IF(AND(Z349="Detectivo",AA349="Automático"),"40%",IF(AND(Z349="Detectivo",AA349="Manual"),"30%",IF(AND(Z349="Correctivo",AA349="Automático"),"35%",IF(AND(Z349="Correctivo",AA349="Manual"),"25%",""))))))</f>
        <v>40%</v>
      </c>
      <c r="AC349" s="109" t="s">
        <v>227</v>
      </c>
      <c r="AD349" s="109" t="s">
        <v>234</v>
      </c>
      <c r="AE349" s="109" t="s">
        <v>236</v>
      </c>
      <c r="AF349" s="208">
        <f>IFERROR(IF(Y349="Probabilidad",(Q349-(+Q349*AB349)),IF(Y349="Impacto",Q349,"")),"")</f>
        <v>0.36</v>
      </c>
      <c r="AG349" s="167" t="str">
        <f t="shared" ref="AG349:AG360" si="459">IFERROR(IF(AF349="","",IF(AF349&lt;=0.2,"Muy Baja",IF(AF349&lt;=0.4,"Baja",IF(AF349&lt;=0.6,"Media",IF(AF349&lt;=0.8,"Alta","Muy Alta"))))),"")</f>
        <v>Baja</v>
      </c>
      <c r="AH349" s="166">
        <f t="shared" ref="AH349:AH360" si="460">+AF349</f>
        <v>0.36</v>
      </c>
      <c r="AI349" s="167" t="str">
        <f t="shared" ref="AI349:AI360" si="461">IFERROR(IF(AJ349="","",IF(AJ349&lt;=0.2,"Leve",IF(AJ349&lt;=0.4,"Menor",IF(AJ349&lt;=0.6,"Moderado",IF(AJ349&lt;=0.8,"Mayor","Catastrófico"))))),"")</f>
        <v>Moderado</v>
      </c>
      <c r="AJ349" s="166">
        <f>IFERROR(IF(Y349="Impacto",(U349-(+U349*AB349)),IF(Y349="Probabilidad",U349,"")),"")</f>
        <v>0.6</v>
      </c>
      <c r="AK349" s="168" t="str">
        <f t="shared" ref="AK349:AK360" si="462">IFERROR(IF(OR(AND(AG349="Muy Baja",AI349="Leve"),AND(AG349="Muy Baja",AI349="Menor"),AND(AG349="Baja",AI349="Leve")),"Bajo",IF(OR(AND(AG349="Muy baja",AI349="Moderado"),AND(AG349="Baja",AI349="Menor"),AND(AG349="Baja",AI349="Moderado"),AND(AG349="Media",AI349="Leve"),AND(AG349="Media",AI349="Menor"),AND(AG349="Media",AI349="Moderado"),AND(AG349="Alta",AI349="Leve"),AND(AG349="Alta",AI349="Menor")),"Moderado",IF(OR(AND(AG349="Muy Baja",AI349="Mayor"),AND(AG349="Baja",AI349="Mayor"),AND(AG349="Media",AI349="Mayor"),AND(AG349="Alta",AI349="Moderado"),AND(AG349="Alta",AI349="Mayor"),AND(AG349="Muy Alta",AI349="Leve"),AND(AG349="Muy Alta",AI349="Menor"),AND(AG349="Muy Alta",AI349="Moderado"),AND(AG349="Muy Alta",AI349="Mayor")),"Alto",IF(OR(AND(AG349="Muy Baja",AI349="Catastrófico"),AND(AG349="Baja",AI349="Catastrófico"),AND(AG349="Media",AI349="Catastrófico"),AND(AG349="Alta",AI349="Catastrófico"),AND(AG349="Muy Alta",AI349="Catastrófico")),"Extremo","")))),"")</f>
        <v>Moderado</v>
      </c>
      <c r="AL349" s="212" t="s">
        <v>263</v>
      </c>
      <c r="AM349" s="213"/>
      <c r="AN349" s="169"/>
      <c r="AO349" s="110"/>
      <c r="AP349" s="110"/>
      <c r="AQ349" s="211"/>
      <c r="AR349" s="169"/>
    </row>
    <row r="350" spans="1:44" s="141" customFormat="1" ht="96" customHeight="1" x14ac:dyDescent="0.25">
      <c r="A350" s="299"/>
      <c r="B350" s="297"/>
      <c r="C350" s="275"/>
      <c r="D350" s="356"/>
      <c r="E350" s="283"/>
      <c r="F350" s="306"/>
      <c r="G350" s="306"/>
      <c r="H350" s="307"/>
      <c r="I350" s="268"/>
      <c r="J350" s="268"/>
      <c r="K350" s="268"/>
      <c r="L350" s="268"/>
      <c r="M350" s="283"/>
      <c r="N350" s="275"/>
      <c r="O350" s="271"/>
      <c r="P350" s="272"/>
      <c r="Q350" s="281"/>
      <c r="R350" s="282"/>
      <c r="S350" s="281">
        <f ca="1">IF(NOT(ISERROR(MATCH(R350,_xlfn.ANCHORARRAY(H361),0))),Q363&amp;"Por favor no seleccionar los criterios de impacto",R350)</f>
        <v>0</v>
      </c>
      <c r="T350" s="272"/>
      <c r="U350" s="281"/>
      <c r="V350" s="280"/>
      <c r="W350" s="169">
        <v>2</v>
      </c>
      <c r="X350" s="225" t="s">
        <v>869</v>
      </c>
      <c r="Y350" s="165" t="str">
        <f t="shared" si="457"/>
        <v>Probabilidad</v>
      </c>
      <c r="Z350" s="109" t="s">
        <v>216</v>
      </c>
      <c r="AA350" s="109" t="s">
        <v>224</v>
      </c>
      <c r="AB350" s="166" t="str">
        <f t="shared" si="458"/>
        <v>40%</v>
      </c>
      <c r="AC350" s="109" t="s">
        <v>227</v>
      </c>
      <c r="AD350" s="109" t="s">
        <v>234</v>
      </c>
      <c r="AE350" s="109" t="s">
        <v>236</v>
      </c>
      <c r="AF350" s="208">
        <f>IFERROR(IF(AND(Y349="Probabilidad",Y350="Probabilidad"),(AH349-(+AH349*AB350)),IF(Y350="Probabilidad",(Q349-(+Q349*AB350)),IF(Y350="Impacto",AH349,""))),"")</f>
        <v>0.216</v>
      </c>
      <c r="AG350" s="167" t="str">
        <f t="shared" si="459"/>
        <v>Baja</v>
      </c>
      <c r="AH350" s="166">
        <f t="shared" si="460"/>
        <v>0.216</v>
      </c>
      <c r="AI350" s="167" t="str">
        <f t="shared" si="461"/>
        <v>Moderado</v>
      </c>
      <c r="AJ350" s="166">
        <f>IFERROR(IF(AND(Y349="Impacto",Y350="Impacto"),(AJ349-(+AJ349*AB350)),IF(Y350="Impacto",(U349-(+U349*AB350)),IF(Y350="Probabilidad",AJ349,""))),"")</f>
        <v>0.6</v>
      </c>
      <c r="AK350" s="168" t="str">
        <f t="shared" si="462"/>
        <v>Moderado</v>
      </c>
      <c r="AL350" s="212" t="s">
        <v>263</v>
      </c>
      <c r="AM350" s="213"/>
      <c r="AN350" s="169"/>
      <c r="AO350" s="110"/>
      <c r="AP350" s="110"/>
      <c r="AQ350" s="211"/>
      <c r="AR350" s="169"/>
    </row>
    <row r="351" spans="1:44" s="141" customFormat="1" ht="69" hidden="1" customHeight="1" x14ac:dyDescent="0.25">
      <c r="A351" s="299"/>
      <c r="B351" s="297"/>
      <c r="C351" s="275"/>
      <c r="D351" s="356"/>
      <c r="E351" s="283"/>
      <c r="F351" s="306"/>
      <c r="G351" s="306"/>
      <c r="H351" s="307"/>
      <c r="I351" s="268"/>
      <c r="J351" s="268"/>
      <c r="K351" s="268"/>
      <c r="L351" s="268"/>
      <c r="M351" s="283"/>
      <c r="N351" s="275"/>
      <c r="O351" s="271"/>
      <c r="P351" s="272"/>
      <c r="Q351" s="281"/>
      <c r="R351" s="282"/>
      <c r="S351" s="281">
        <f ca="1">IF(NOT(ISERROR(MATCH(R351,_xlfn.ANCHORARRAY(H362),0))),Q364&amp;"Por favor no seleccionar los criterios de impacto",R351)</f>
        <v>0</v>
      </c>
      <c r="T351" s="272"/>
      <c r="U351" s="281"/>
      <c r="V351" s="280"/>
      <c r="W351" s="169">
        <v>3</v>
      </c>
      <c r="X351" s="108"/>
      <c r="Y351" s="165" t="str">
        <f t="shared" si="457"/>
        <v/>
      </c>
      <c r="Z351" s="109"/>
      <c r="AA351" s="109"/>
      <c r="AB351" s="166" t="str">
        <f t="shared" si="458"/>
        <v/>
      </c>
      <c r="AC351" s="109"/>
      <c r="AD351" s="109"/>
      <c r="AE351" s="109"/>
      <c r="AF351" s="208" t="str">
        <f>IFERROR(IF(AND(Y350="Probabilidad",Y351="Probabilidad"),(AH350-(+AH350*AB351)),IF(Y351="Probabilidad",(Q350-(+Q350*AB351)),IF(Y351="Impacto",AH350,""))),"")</f>
        <v/>
      </c>
      <c r="AG351" s="167" t="str">
        <f t="shared" si="459"/>
        <v/>
      </c>
      <c r="AH351" s="166" t="str">
        <f t="shared" si="460"/>
        <v/>
      </c>
      <c r="AI351" s="167" t="str">
        <f t="shared" si="461"/>
        <v/>
      </c>
      <c r="AJ351" s="166" t="str">
        <f>IFERROR(IF(AND(Y350="Impacto",Y351="Impacto"),(AJ350-(+AJ350*AB351)),IF(AND(Y350="Probabilidad",Y351="Impacto"),(AJ349-(+AJ349*AB351)),IF(Y351="Probabilidad",AJ350,""))),"")</f>
        <v/>
      </c>
      <c r="AK351" s="168" t="str">
        <f t="shared" si="462"/>
        <v/>
      </c>
      <c r="AL351" s="212"/>
      <c r="AM351" s="213"/>
      <c r="AN351" s="169"/>
      <c r="AO351" s="110"/>
      <c r="AP351" s="110"/>
      <c r="AQ351" s="211"/>
      <c r="AR351" s="169"/>
    </row>
    <row r="352" spans="1:44" s="141" customFormat="1" ht="69" hidden="1" customHeight="1" x14ac:dyDescent="0.25">
      <c r="A352" s="299"/>
      <c r="B352" s="297"/>
      <c r="C352" s="275"/>
      <c r="D352" s="356"/>
      <c r="E352" s="283"/>
      <c r="F352" s="306"/>
      <c r="G352" s="306"/>
      <c r="H352" s="307"/>
      <c r="I352" s="268"/>
      <c r="J352" s="268"/>
      <c r="K352" s="268"/>
      <c r="L352" s="268"/>
      <c r="M352" s="283"/>
      <c r="N352" s="275"/>
      <c r="O352" s="271"/>
      <c r="P352" s="272"/>
      <c r="Q352" s="281"/>
      <c r="R352" s="282"/>
      <c r="S352" s="281">
        <f ca="1">IF(NOT(ISERROR(MATCH(R352,_xlfn.ANCHORARRAY(H363),0))),Q365&amp;"Por favor no seleccionar los criterios de impacto",R352)</f>
        <v>0</v>
      </c>
      <c r="T352" s="272"/>
      <c r="U352" s="281"/>
      <c r="V352" s="280"/>
      <c r="W352" s="169">
        <v>4</v>
      </c>
      <c r="X352" s="108"/>
      <c r="Y352" s="165" t="str">
        <f t="shared" si="457"/>
        <v/>
      </c>
      <c r="Z352" s="109"/>
      <c r="AA352" s="109"/>
      <c r="AB352" s="166" t="str">
        <f t="shared" si="458"/>
        <v/>
      </c>
      <c r="AC352" s="109"/>
      <c r="AD352" s="109"/>
      <c r="AE352" s="109"/>
      <c r="AF352" s="208" t="str">
        <f>IFERROR(IF(AND(Y351="Probabilidad",Y352="Probabilidad"),(AH351-(+AH351*AB352)),IF(Y352="Probabilidad",(Q351-(+Q351*AB352)),IF(Y352="Impacto",AH351,""))),"")</f>
        <v/>
      </c>
      <c r="AG352" s="167" t="str">
        <f t="shared" si="459"/>
        <v/>
      </c>
      <c r="AH352" s="166" t="str">
        <f t="shared" si="460"/>
        <v/>
      </c>
      <c r="AI352" s="167" t="str">
        <f t="shared" si="461"/>
        <v/>
      </c>
      <c r="AJ352" s="166" t="str">
        <f>IFERROR(IF(AND(Y351="Impacto",Y352="Impacto"),(AJ351-(+AJ351*AB352)),IF(AND(Y351="Probabilidad",Y352="Impacto"),(AJ350-(+AJ350*AB352)),IF(Y352="Probabilidad",AJ351,""))),"")</f>
        <v/>
      </c>
      <c r="AK352" s="168" t="str">
        <f t="shared" si="462"/>
        <v/>
      </c>
      <c r="AL352" s="212"/>
      <c r="AM352" s="213"/>
      <c r="AN352" s="169"/>
      <c r="AO352" s="110"/>
      <c r="AP352" s="110"/>
      <c r="AQ352" s="211"/>
      <c r="AR352" s="169"/>
    </row>
    <row r="353" spans="1:44" s="141" customFormat="1" ht="69" hidden="1" customHeight="1" x14ac:dyDescent="0.25">
      <c r="A353" s="299"/>
      <c r="B353" s="297"/>
      <c r="C353" s="275"/>
      <c r="D353" s="356"/>
      <c r="E353" s="283"/>
      <c r="F353" s="306"/>
      <c r="G353" s="306"/>
      <c r="H353" s="307"/>
      <c r="I353" s="268"/>
      <c r="J353" s="268"/>
      <c r="K353" s="268"/>
      <c r="L353" s="268"/>
      <c r="M353" s="283"/>
      <c r="N353" s="275"/>
      <c r="O353" s="271"/>
      <c r="P353" s="272"/>
      <c r="Q353" s="281"/>
      <c r="R353" s="282"/>
      <c r="S353" s="281">
        <f ca="1">IF(NOT(ISERROR(MATCH(R353,_xlfn.ANCHORARRAY(H364),0))),Q366&amp;"Por favor no seleccionar los criterios de impacto",R353)</f>
        <v>0</v>
      </c>
      <c r="T353" s="272"/>
      <c r="U353" s="281"/>
      <c r="V353" s="280"/>
      <c r="W353" s="169">
        <v>5</v>
      </c>
      <c r="X353" s="108"/>
      <c r="Y353" s="165" t="str">
        <f t="shared" si="457"/>
        <v/>
      </c>
      <c r="Z353" s="109"/>
      <c r="AA353" s="109"/>
      <c r="AB353" s="166" t="str">
        <f t="shared" si="458"/>
        <v/>
      </c>
      <c r="AC353" s="109"/>
      <c r="AD353" s="109"/>
      <c r="AE353" s="109"/>
      <c r="AF353" s="208" t="str">
        <f>IFERROR(IF(AND(Y352="Probabilidad",Y353="Probabilidad"),(AH352-(+AH352*AB353)),IF(Y353="Probabilidad",(Q352-(+Q352*AB353)),IF(Y353="Impacto",AH352,""))),"")</f>
        <v/>
      </c>
      <c r="AG353" s="167" t="str">
        <f t="shared" si="459"/>
        <v/>
      </c>
      <c r="AH353" s="166" t="str">
        <f t="shared" si="460"/>
        <v/>
      </c>
      <c r="AI353" s="167" t="str">
        <f t="shared" si="461"/>
        <v/>
      </c>
      <c r="AJ353" s="166" t="str">
        <f>IFERROR(IF(AND(Y352="Impacto",Y353="Impacto"),(AJ352-(+AJ352*AB353)),IF(AND(Y352="Probabilidad",Y353="Impacto"),(AJ351-(+AJ351*AB353)),IF(Y353="Probabilidad",AJ352,""))),"")</f>
        <v/>
      </c>
      <c r="AK353" s="168" t="str">
        <f t="shared" si="462"/>
        <v/>
      </c>
      <c r="AL353" s="212"/>
      <c r="AM353" s="213"/>
      <c r="AN353" s="169"/>
      <c r="AO353" s="110"/>
      <c r="AP353" s="110"/>
      <c r="AQ353" s="211"/>
      <c r="AR353" s="169"/>
    </row>
    <row r="354" spans="1:44" s="141" customFormat="1" ht="69" hidden="1" customHeight="1" x14ac:dyDescent="0.25">
      <c r="A354" s="299"/>
      <c r="B354" s="298"/>
      <c r="C354" s="276"/>
      <c r="D354" s="357"/>
      <c r="E354" s="283"/>
      <c r="F354" s="306"/>
      <c r="G354" s="306"/>
      <c r="H354" s="307"/>
      <c r="I354" s="269"/>
      <c r="J354" s="269"/>
      <c r="K354" s="269"/>
      <c r="L354" s="269"/>
      <c r="M354" s="283"/>
      <c r="N354" s="276"/>
      <c r="O354" s="271"/>
      <c r="P354" s="272"/>
      <c r="Q354" s="281"/>
      <c r="R354" s="282"/>
      <c r="S354" s="281">
        <f ca="1">IF(NOT(ISERROR(MATCH(R354,_xlfn.ANCHORARRAY(H365),0))),Q367&amp;"Por favor no seleccionar los criterios de impacto",R354)</f>
        <v>0</v>
      </c>
      <c r="T354" s="272"/>
      <c r="U354" s="281"/>
      <c r="V354" s="280"/>
      <c r="W354" s="169">
        <v>6</v>
      </c>
      <c r="X354" s="108"/>
      <c r="Y354" s="165" t="str">
        <f t="shared" si="457"/>
        <v/>
      </c>
      <c r="Z354" s="109"/>
      <c r="AA354" s="109"/>
      <c r="AB354" s="166" t="str">
        <f t="shared" si="458"/>
        <v/>
      </c>
      <c r="AC354" s="109"/>
      <c r="AD354" s="109"/>
      <c r="AE354" s="109"/>
      <c r="AF354" s="208" t="str">
        <f>IFERROR(IF(AND(Y353="Probabilidad",Y354="Probabilidad"),(AH353-(+AH353*AB354)),IF(Y354="Probabilidad",(Q353-(+Q353*AB354)),IF(Y354="Impacto",AH353,""))),"")</f>
        <v/>
      </c>
      <c r="AG354" s="167" t="str">
        <f t="shared" si="459"/>
        <v/>
      </c>
      <c r="AH354" s="166" t="str">
        <f t="shared" si="460"/>
        <v/>
      </c>
      <c r="AI354" s="167" t="str">
        <f t="shared" si="461"/>
        <v/>
      </c>
      <c r="AJ354" s="166" t="str">
        <f>IFERROR(IF(AND(Y353="Impacto",Y354="Impacto"),(AJ353-(+AJ353*AB354)),IF(AND(Y353="Probabilidad",Y354="Impacto"),(AJ352-(+AJ352*AB354)),IF(Y354="Probabilidad",AJ353,""))),"")</f>
        <v/>
      </c>
      <c r="AK354" s="168" t="str">
        <f t="shared" si="462"/>
        <v/>
      </c>
      <c r="AL354" s="212"/>
      <c r="AM354" s="213"/>
      <c r="AN354" s="169"/>
      <c r="AO354" s="110"/>
      <c r="AP354" s="110"/>
      <c r="AQ354" s="211"/>
      <c r="AR354" s="169"/>
    </row>
    <row r="355" spans="1:44" s="141" customFormat="1" ht="83.25" customHeight="1" x14ac:dyDescent="0.25">
      <c r="A355" s="299">
        <v>58</v>
      </c>
      <c r="B355" s="296" t="s">
        <v>870</v>
      </c>
      <c r="C355" s="274" t="s">
        <v>284</v>
      </c>
      <c r="D355" s="355" t="s">
        <v>865</v>
      </c>
      <c r="E355" s="274" t="s">
        <v>248</v>
      </c>
      <c r="F355" s="361" t="s">
        <v>871</v>
      </c>
      <c r="G355" s="361" t="s">
        <v>872</v>
      </c>
      <c r="H355" s="364" t="s">
        <v>873</v>
      </c>
      <c r="I355" s="267"/>
      <c r="J355" s="267"/>
      <c r="K355" s="267"/>
      <c r="L355" s="267"/>
      <c r="M355" s="274" t="s">
        <v>250</v>
      </c>
      <c r="N355" s="274"/>
      <c r="O355" s="355">
        <v>365</v>
      </c>
      <c r="P355" s="379" t="str">
        <f>IF(O355&lt;=0,"",IF(O355&lt;=2,"Muy Baja",IF(O355&lt;=24,"Baja",IF(O355&lt;=500,"Media",IF(O355&lt;=5000,"Alta","Muy Alta")))))</f>
        <v>Media</v>
      </c>
      <c r="Q355" s="376">
        <f>IF(P355="","",IF(P355="Muy Baja",0.2,IF(P355="Baja",0.4,IF(P355="Media",0.6,IF(P355="Alta",0.8,IF(P355="Muy Alta",1,))))))</f>
        <v>0.6</v>
      </c>
      <c r="R355" s="385" t="s">
        <v>198</v>
      </c>
      <c r="S355" s="376" t="str">
        <f>IF(NOT(ISERROR(MATCH(R355,'Tabla Impacto'!$B$221:$B$223,0))),'Tabla Impacto'!$F$223&amp;"Por favor no seleccionar los criterios de impacto(Afectación Económica o presupuestal y Pérdida Reputacional)",R355)</f>
        <v>El riesgo afecta la imagen de la entidad con algunos usuarios de relevancia frente al logro de los objetivos</v>
      </c>
      <c r="T355" s="379" t="str">
        <f>+IF(OR(S355='[1]Tabla Impacto'!$C$11,S355='[1]Tabla Impacto'!$D$11),"Leve",IF(OR(S355='[1]Tabla Impacto'!$C$12,S355='[1]Tabla Impacto'!$D$12),"Menor",IF(OR(S355='[1]Tabla Impacto'!$C$13,S355='[1]Tabla Impacto'!$D$13),"Moderado",IF(OR(S355='[1]Tabla Impacto'!$C$14,S355='[1]Tabla Impacto'!$D$14),"Mayor",IF(OR(S355='[1]Tabla Impacto'!$C$15,S355='[1]Tabla Impacto'!$D$15),"Catastrófico","")))))</f>
        <v>Moderado</v>
      </c>
      <c r="U355" s="376">
        <f>IF(T355="","",IF(T355="Leve",0.2,IF(T355="Menor",0.4,IF(T355="Moderado",0.6,IF(T355="Mayor",0.8,IF(T355="Catastrófico",1,))))))</f>
        <v>0.6</v>
      </c>
      <c r="V355" s="382" t="str">
        <f>IF(OR(AND(P355="Muy Baja",T355="Leve"),AND(P355="Muy Baja",T355="Menor"),AND(P355="Baja",T355="Leve")),"Bajo",IF(OR(AND(P355="Muy baja",T355="Moderado"),AND(P355="Baja",T355="Menor"),AND(P355="Baja",T355="Moderado"),AND(P355="Media",T355="Leve"),AND(P355="Media",T355="Menor"),AND(P355="Media",T355="Moderado"),AND(P355="Alta",T355="Leve"),AND(P355="Alta",T355="Menor")),"Moderado",IF(OR(AND(P355="Muy Baja",T355="Mayor"),AND(P355="Baja",T355="Mayor"),AND(P355="Media",T355="Mayor"),AND(P355="Alta",T355="Moderado"),AND(P355="Alta",T355="Mayor"),AND(P355="Muy Alta",T355="Leve"),AND(P355="Muy Alta",T355="Menor"),AND(P355="Muy Alta",T355="Moderado"),AND(P355="Muy Alta",T355="Mayor")),"Alto",IF(OR(AND(P355="Muy Baja",T355="Catastrófico"),AND(P355="Baja",T355="Catastrófico"),AND(P355="Media",T355="Catastrófico"),AND(P355="Alta",T355="Catastrófico"),AND(P355="Muy Alta",T355="Catastrófico")),"Extremo",""))))</f>
        <v>Moderado</v>
      </c>
      <c r="W355" s="223">
        <v>1</v>
      </c>
      <c r="X355" s="225" t="s">
        <v>874</v>
      </c>
      <c r="Y355" s="165" t="str">
        <f t="shared" si="457"/>
        <v>Probabilidad</v>
      </c>
      <c r="Z355" s="109" t="s">
        <v>216</v>
      </c>
      <c r="AA355" s="109" t="s">
        <v>224</v>
      </c>
      <c r="AB355" s="166" t="str">
        <f t="shared" si="458"/>
        <v>40%</v>
      </c>
      <c r="AC355" s="109" t="s">
        <v>227</v>
      </c>
      <c r="AD355" s="109" t="s">
        <v>232</v>
      </c>
      <c r="AE355" s="109" t="s">
        <v>236</v>
      </c>
      <c r="AF355" s="208">
        <f>IFERROR(IF(Y355="Probabilidad",(Q355-(+Q355*AB355)),IF(Y355="Impacto",Q355,"")),"")</f>
        <v>0.36</v>
      </c>
      <c r="AG355" s="167" t="str">
        <f t="shared" si="459"/>
        <v>Baja</v>
      </c>
      <c r="AH355" s="166">
        <f t="shared" si="460"/>
        <v>0.36</v>
      </c>
      <c r="AI355" s="167" t="str">
        <f t="shared" si="461"/>
        <v>Moderado</v>
      </c>
      <c r="AJ355" s="166">
        <f>IFERROR(IF(Y355="Impacto",(U355-(+U355*AB355)),IF(Y355="Probabilidad",U355,"")),"")</f>
        <v>0.6</v>
      </c>
      <c r="AK355" s="168" t="str">
        <f t="shared" si="462"/>
        <v>Moderado</v>
      </c>
      <c r="AL355" s="212" t="s">
        <v>263</v>
      </c>
      <c r="AM355" s="213"/>
      <c r="AN355" s="169"/>
      <c r="AO355" s="110"/>
      <c r="AP355" s="110"/>
      <c r="AQ355" s="211"/>
      <c r="AR355" s="169"/>
    </row>
    <row r="356" spans="1:44" s="141" customFormat="1" ht="86.25" customHeight="1" x14ac:dyDescent="0.25">
      <c r="A356" s="299"/>
      <c r="B356" s="297"/>
      <c r="C356" s="275"/>
      <c r="D356" s="356"/>
      <c r="E356" s="275"/>
      <c r="F356" s="362"/>
      <c r="G356" s="362"/>
      <c r="H356" s="365"/>
      <c r="I356" s="268"/>
      <c r="J356" s="268"/>
      <c r="K356" s="268"/>
      <c r="L356" s="268"/>
      <c r="M356" s="275"/>
      <c r="N356" s="275"/>
      <c r="O356" s="356"/>
      <c r="P356" s="380"/>
      <c r="Q356" s="377"/>
      <c r="R356" s="386"/>
      <c r="S356" s="377">
        <f ca="1">IF(NOT(ISERROR(MATCH(R356,_xlfn.ANCHORARRAY(H367),0))),Q369&amp;"Por favor no seleccionar los criterios de impacto",R356)</f>
        <v>0</v>
      </c>
      <c r="T356" s="380"/>
      <c r="U356" s="377"/>
      <c r="V356" s="383"/>
      <c r="W356" s="223">
        <v>2</v>
      </c>
      <c r="X356" s="225" t="s">
        <v>875</v>
      </c>
      <c r="Y356" s="165" t="str">
        <f t="shared" si="457"/>
        <v>Probabilidad</v>
      </c>
      <c r="Z356" s="109" t="s">
        <v>216</v>
      </c>
      <c r="AA356" s="109" t="s">
        <v>224</v>
      </c>
      <c r="AB356" s="166" t="str">
        <f t="shared" si="458"/>
        <v>40%</v>
      </c>
      <c r="AC356" s="109" t="s">
        <v>227</v>
      </c>
      <c r="AD356" s="109" t="s">
        <v>232</v>
      </c>
      <c r="AE356" s="109" t="s">
        <v>236</v>
      </c>
      <c r="AF356" s="208">
        <f>IFERROR(IF(AND(Y355="Probabilidad",Y356="Probabilidad"),(AH355-(+AH355*AB356)),IF(Y356="Probabilidad",(Q355-(+Q355*AB356)),IF(Y356="Impacto",AH355,""))),"")</f>
        <v>0.216</v>
      </c>
      <c r="AG356" s="167" t="str">
        <f t="shared" si="459"/>
        <v>Baja</v>
      </c>
      <c r="AH356" s="166">
        <f t="shared" si="460"/>
        <v>0.216</v>
      </c>
      <c r="AI356" s="167" t="str">
        <f t="shared" si="461"/>
        <v>Moderado</v>
      </c>
      <c r="AJ356" s="166">
        <f>IFERROR(IF(AND(Y355="Impacto",Y356="Impacto"),(AJ355-(+AJ355*AB356)),IF(Y356="Impacto",(U355-(+U355*AB356)),IF(Y356="Probabilidad",AJ355,""))),"")</f>
        <v>0.6</v>
      </c>
      <c r="AK356" s="168" t="str">
        <f t="shared" si="462"/>
        <v>Moderado</v>
      </c>
      <c r="AL356" s="212" t="s">
        <v>263</v>
      </c>
      <c r="AM356" s="213"/>
      <c r="AN356" s="169"/>
      <c r="AO356" s="110"/>
      <c r="AP356" s="110"/>
      <c r="AQ356" s="211"/>
      <c r="AR356" s="169"/>
    </row>
    <row r="357" spans="1:44" s="141" customFormat="1" ht="69" hidden="1" customHeight="1" x14ac:dyDescent="0.25">
      <c r="A357" s="299"/>
      <c r="B357" s="297"/>
      <c r="C357" s="275"/>
      <c r="D357" s="356"/>
      <c r="E357" s="275"/>
      <c r="F357" s="362"/>
      <c r="G357" s="362"/>
      <c r="H357" s="365"/>
      <c r="I357" s="268"/>
      <c r="J357" s="268"/>
      <c r="K357" s="268"/>
      <c r="L357" s="268"/>
      <c r="M357" s="275"/>
      <c r="N357" s="275"/>
      <c r="O357" s="356"/>
      <c r="P357" s="380"/>
      <c r="Q357" s="377"/>
      <c r="R357" s="386"/>
      <c r="S357" s="377">
        <f ca="1">IF(NOT(ISERROR(MATCH(R357,_xlfn.ANCHORARRAY(H368),0))),Q370&amp;"Por favor no seleccionar los criterios de impacto",R357)</f>
        <v>0</v>
      </c>
      <c r="T357" s="380"/>
      <c r="U357" s="377"/>
      <c r="V357" s="383"/>
      <c r="W357" s="223">
        <v>3</v>
      </c>
      <c r="X357" s="108"/>
      <c r="Y357" s="165" t="str">
        <f t="shared" si="457"/>
        <v/>
      </c>
      <c r="Z357" s="109"/>
      <c r="AA357" s="109"/>
      <c r="AB357" s="166" t="str">
        <f t="shared" si="458"/>
        <v/>
      </c>
      <c r="AC357" s="109"/>
      <c r="AD357" s="109"/>
      <c r="AE357" s="109"/>
      <c r="AF357" s="208" t="str">
        <f>IFERROR(IF(AND(Y356="Probabilidad",Y357="Probabilidad"),(AH356-(+AH356*AB357)),IF(Y357="Probabilidad",(Q356-(+Q356*AB357)),IF(Y357="Impacto",AH356,""))),"")</f>
        <v/>
      </c>
      <c r="AG357" s="167" t="str">
        <f t="shared" si="459"/>
        <v/>
      </c>
      <c r="AH357" s="166" t="str">
        <f t="shared" si="460"/>
        <v/>
      </c>
      <c r="AI357" s="167" t="str">
        <f t="shared" si="461"/>
        <v/>
      </c>
      <c r="AJ357" s="166" t="str">
        <f>IFERROR(IF(AND(Y356="Impacto",Y357="Impacto"),(AJ356-(+AJ356*AB357)),IF(AND(Y356="Probabilidad",Y357="Impacto"),(AJ355-(+AJ355*AB357)),IF(Y357="Probabilidad",AJ356,""))),"")</f>
        <v/>
      </c>
      <c r="AK357" s="168" t="str">
        <f t="shared" si="462"/>
        <v/>
      </c>
      <c r="AL357" s="212"/>
      <c r="AM357" s="213"/>
      <c r="AN357" s="169"/>
      <c r="AO357" s="110"/>
      <c r="AP357" s="110"/>
      <c r="AQ357" s="211"/>
      <c r="AR357" s="169"/>
    </row>
    <row r="358" spans="1:44" s="141" customFormat="1" ht="69" hidden="1" customHeight="1" x14ac:dyDescent="0.25">
      <c r="A358" s="299"/>
      <c r="B358" s="297"/>
      <c r="C358" s="275"/>
      <c r="D358" s="356"/>
      <c r="E358" s="275"/>
      <c r="F358" s="362"/>
      <c r="G358" s="362"/>
      <c r="H358" s="365"/>
      <c r="I358" s="268"/>
      <c r="J358" s="268"/>
      <c r="K358" s="268"/>
      <c r="L358" s="268"/>
      <c r="M358" s="275"/>
      <c r="N358" s="275"/>
      <c r="O358" s="356"/>
      <c r="P358" s="380"/>
      <c r="Q358" s="377"/>
      <c r="R358" s="386"/>
      <c r="S358" s="377">
        <f ca="1">IF(NOT(ISERROR(MATCH(R358,_xlfn.ANCHORARRAY(H369),0))),Q371&amp;"Por favor no seleccionar los criterios de impacto",R358)</f>
        <v>0</v>
      </c>
      <c r="T358" s="380"/>
      <c r="U358" s="377"/>
      <c r="V358" s="383"/>
      <c r="W358" s="223">
        <v>4</v>
      </c>
      <c r="X358" s="108"/>
      <c r="Y358" s="165" t="str">
        <f t="shared" si="457"/>
        <v/>
      </c>
      <c r="Z358" s="109"/>
      <c r="AA358" s="109"/>
      <c r="AB358" s="166" t="str">
        <f t="shared" si="458"/>
        <v/>
      </c>
      <c r="AC358" s="109"/>
      <c r="AD358" s="109"/>
      <c r="AE358" s="109"/>
      <c r="AF358" s="208" t="str">
        <f>IFERROR(IF(AND(Y357="Probabilidad",Y358="Probabilidad"),(AH357-(+AH357*AB358)),IF(Y358="Probabilidad",(Q357-(+Q357*AB358)),IF(Y358="Impacto",AH357,""))),"")</f>
        <v/>
      </c>
      <c r="AG358" s="167" t="str">
        <f t="shared" si="459"/>
        <v/>
      </c>
      <c r="AH358" s="166" t="str">
        <f t="shared" si="460"/>
        <v/>
      </c>
      <c r="AI358" s="167" t="str">
        <f t="shared" si="461"/>
        <v/>
      </c>
      <c r="AJ358" s="166" t="str">
        <f>IFERROR(IF(AND(Y357="Impacto",Y358="Impacto"),(AJ357-(+AJ357*AB358)),IF(AND(Y357="Probabilidad",Y358="Impacto"),(AJ356-(+AJ356*AB358)),IF(Y358="Probabilidad",AJ357,""))),"")</f>
        <v/>
      </c>
      <c r="AK358" s="168" t="str">
        <f t="shared" si="462"/>
        <v/>
      </c>
      <c r="AL358" s="212"/>
      <c r="AM358" s="213"/>
      <c r="AN358" s="169"/>
      <c r="AO358" s="110"/>
      <c r="AP358" s="110"/>
      <c r="AQ358" s="211"/>
      <c r="AR358" s="169"/>
    </row>
    <row r="359" spans="1:44" s="141" customFormat="1" ht="69" hidden="1" customHeight="1" x14ac:dyDescent="0.25">
      <c r="A359" s="299"/>
      <c r="B359" s="297"/>
      <c r="C359" s="275"/>
      <c r="D359" s="356"/>
      <c r="E359" s="275"/>
      <c r="F359" s="362"/>
      <c r="G359" s="362"/>
      <c r="H359" s="365"/>
      <c r="I359" s="268"/>
      <c r="J359" s="268"/>
      <c r="K359" s="268"/>
      <c r="L359" s="268"/>
      <c r="M359" s="275"/>
      <c r="N359" s="275"/>
      <c r="O359" s="356"/>
      <c r="P359" s="380"/>
      <c r="Q359" s="377"/>
      <c r="R359" s="386"/>
      <c r="S359" s="377">
        <f ca="1">IF(NOT(ISERROR(MATCH(R359,_xlfn.ANCHORARRAY(H370),0))),Q372&amp;"Por favor no seleccionar los criterios de impacto",R359)</f>
        <v>0</v>
      </c>
      <c r="T359" s="380"/>
      <c r="U359" s="377"/>
      <c r="V359" s="383"/>
      <c r="W359" s="223">
        <v>5</v>
      </c>
      <c r="X359" s="108"/>
      <c r="Y359" s="165" t="str">
        <f t="shared" si="457"/>
        <v/>
      </c>
      <c r="Z359" s="109"/>
      <c r="AA359" s="109"/>
      <c r="AB359" s="166" t="str">
        <f t="shared" si="458"/>
        <v/>
      </c>
      <c r="AC359" s="109"/>
      <c r="AD359" s="109"/>
      <c r="AE359" s="109"/>
      <c r="AF359" s="208" t="str">
        <f>IFERROR(IF(AND(Y358="Probabilidad",Y359="Probabilidad"),(AH358-(+AH358*AB359)),IF(Y359="Probabilidad",(Q358-(+Q358*AB359)),IF(Y359="Impacto",AH358,""))),"")</f>
        <v/>
      </c>
      <c r="AG359" s="167" t="str">
        <f t="shared" si="459"/>
        <v/>
      </c>
      <c r="AH359" s="166" t="str">
        <f t="shared" si="460"/>
        <v/>
      </c>
      <c r="AI359" s="167" t="str">
        <f t="shared" si="461"/>
        <v/>
      </c>
      <c r="AJ359" s="166" t="str">
        <f>IFERROR(IF(AND(Y358="Impacto",Y359="Impacto"),(AJ358-(+AJ358*AB359)),IF(AND(Y358="Probabilidad",Y359="Impacto"),(AJ357-(+AJ357*AB359)),IF(Y359="Probabilidad",AJ358,""))),"")</f>
        <v/>
      </c>
      <c r="AK359" s="168" t="str">
        <f t="shared" si="462"/>
        <v/>
      </c>
      <c r="AL359" s="212"/>
      <c r="AM359" s="213"/>
      <c r="AN359" s="169"/>
      <c r="AO359" s="110"/>
      <c r="AP359" s="110"/>
      <c r="AQ359" s="211"/>
      <c r="AR359" s="169"/>
    </row>
    <row r="360" spans="1:44" s="141" customFormat="1" ht="69" hidden="1" customHeight="1" x14ac:dyDescent="0.25">
      <c r="A360" s="299"/>
      <c r="B360" s="298"/>
      <c r="C360" s="276"/>
      <c r="D360" s="357"/>
      <c r="E360" s="276"/>
      <c r="F360" s="363"/>
      <c r="G360" s="363"/>
      <c r="H360" s="366"/>
      <c r="I360" s="269"/>
      <c r="J360" s="269"/>
      <c r="K360" s="269"/>
      <c r="L360" s="269"/>
      <c r="M360" s="276"/>
      <c r="N360" s="276"/>
      <c r="O360" s="357"/>
      <c r="P360" s="381"/>
      <c r="Q360" s="378"/>
      <c r="R360" s="387"/>
      <c r="S360" s="378">
        <f ca="1">IF(NOT(ISERROR(MATCH(R360,_xlfn.ANCHORARRAY(H371),0))),Q373&amp;"Por favor no seleccionar los criterios de impacto",R360)</f>
        <v>0</v>
      </c>
      <c r="T360" s="381"/>
      <c r="U360" s="378"/>
      <c r="V360" s="384"/>
      <c r="W360" s="223">
        <v>6</v>
      </c>
      <c r="X360" s="108"/>
      <c r="Y360" s="165" t="str">
        <f t="shared" si="457"/>
        <v/>
      </c>
      <c r="Z360" s="109"/>
      <c r="AA360" s="109"/>
      <c r="AB360" s="166" t="str">
        <f t="shared" si="458"/>
        <v/>
      </c>
      <c r="AC360" s="109"/>
      <c r="AD360" s="109"/>
      <c r="AE360" s="109"/>
      <c r="AF360" s="208" t="str">
        <f>IFERROR(IF(AND(Y359="Probabilidad",Y360="Probabilidad"),(AH359-(+AH359*AB360)),IF(Y360="Probabilidad",(Q359-(+Q359*AB360)),IF(Y360="Impacto",AH359,""))),"")</f>
        <v/>
      </c>
      <c r="AG360" s="167" t="str">
        <f t="shared" si="459"/>
        <v/>
      </c>
      <c r="AH360" s="166" t="str">
        <f t="shared" si="460"/>
        <v/>
      </c>
      <c r="AI360" s="167" t="str">
        <f t="shared" si="461"/>
        <v/>
      </c>
      <c r="AJ360" s="166" t="str">
        <f>IFERROR(IF(AND(Y359="Impacto",Y360="Impacto"),(AJ359-(+AJ359*AB360)),IF(AND(Y359="Probabilidad",Y360="Impacto"),(AJ358-(+AJ358*AB360)),IF(Y360="Probabilidad",AJ359,""))),"")</f>
        <v/>
      </c>
      <c r="AK360" s="168" t="str">
        <f t="shared" si="462"/>
        <v/>
      </c>
      <c r="AL360" s="212"/>
      <c r="AM360" s="213"/>
      <c r="AN360" s="169"/>
      <c r="AO360" s="110"/>
      <c r="AP360" s="110"/>
      <c r="AQ360" s="211"/>
      <c r="AR360" s="169"/>
    </row>
    <row r="361" spans="1:44" s="141" customFormat="1" ht="96" customHeight="1" x14ac:dyDescent="0.25">
      <c r="A361" s="299">
        <v>59</v>
      </c>
      <c r="B361" s="296" t="s">
        <v>876</v>
      </c>
      <c r="C361" s="274" t="s">
        <v>284</v>
      </c>
      <c r="D361" s="355" t="s">
        <v>865</v>
      </c>
      <c r="E361" s="274" t="s">
        <v>248</v>
      </c>
      <c r="F361" s="306" t="s">
        <v>877</v>
      </c>
      <c r="G361" s="306" t="s">
        <v>878</v>
      </c>
      <c r="H361" s="307" t="s">
        <v>879</v>
      </c>
      <c r="I361" s="267"/>
      <c r="J361" s="267"/>
      <c r="K361" s="267"/>
      <c r="L361" s="267"/>
      <c r="M361" s="274" t="s">
        <v>250</v>
      </c>
      <c r="N361" s="274"/>
      <c r="O361" s="355">
        <v>365</v>
      </c>
      <c r="P361" s="379" t="str">
        <f>IF(O361&lt;=0,"",IF(O361&lt;=2,"Muy Baja",IF(O361&lt;=24,"Baja",IF(O361&lt;=500,"Media",IF(O361&lt;=5000,"Alta","Muy Alta")))))</f>
        <v>Media</v>
      </c>
      <c r="Q361" s="376">
        <f>IF(P361="","",IF(P361="Muy Baja",0.2,IF(P361="Baja",0.4,IF(P361="Media",0.6,IF(P361="Alta",0.8,IF(P361="Muy Alta",1,))))))</f>
        <v>0.6</v>
      </c>
      <c r="R361" s="385" t="s">
        <v>200</v>
      </c>
      <c r="S361" s="376" t="str">
        <f>IF(NOT(ISERROR(MATCH(R361,'Tabla Impacto'!$B$221:$B$223,0))),'Tabla Impacto'!$F$223&amp;"Por favor no seleccionar los criterios de impacto(Afectación Económica o presupuestal y Pérdida Reputacional)",R361)</f>
        <v xml:space="preserve">Entre 100 y 500 SMLMV </v>
      </c>
      <c r="T361" s="379" t="str">
        <f>+IF(OR(S361='[1]Tabla Impacto'!$C$11,S361='[1]Tabla Impacto'!$D$11),"Leve",IF(OR(S361='[1]Tabla Impacto'!$C$12,S361='[1]Tabla Impacto'!$D$12),"Menor",IF(OR(S361='[1]Tabla Impacto'!$C$13,S361='[1]Tabla Impacto'!$D$13),"Moderado",IF(OR(S361='[1]Tabla Impacto'!$C$14,S361='[1]Tabla Impacto'!$D$14),"Mayor",IF(OR(S361='[1]Tabla Impacto'!$C$15,S361='[1]Tabla Impacto'!$D$15),"Catastrófico","")))))</f>
        <v>Mayor</v>
      </c>
      <c r="U361" s="376">
        <f t="shared" ref="U361" si="463">IF(T361="","",IF(T361="Leve",0.2,IF(T361="Menor",0.4,IF(T361="Moderado",0.6,IF(T361="Mayor",0.8,IF(T361="Catastrófico",1,))))))</f>
        <v>0.8</v>
      </c>
      <c r="V361" s="382" t="str">
        <f t="shared" ref="V361" si="464">IF(OR(AND(P361="Muy Baja",T361="Leve"),AND(P361="Muy Baja",T361="Menor"),AND(P361="Baja",T361="Leve")),"Bajo",IF(OR(AND(P361="Muy baja",T361="Moderado"),AND(P361="Baja",T361="Menor"),AND(P361="Baja",T361="Moderado"),AND(P361="Media",T361="Leve"),AND(P361="Media",T361="Menor"),AND(P361="Media",T361="Moderado"),AND(P361="Alta",T361="Leve"),AND(P361="Alta",T361="Menor")),"Moderado",IF(OR(AND(P361="Muy Baja",T361="Mayor"),AND(P361="Baja",T361="Mayor"),AND(P361="Media",T361="Mayor"),AND(P361="Alta",T361="Moderado"),AND(P361="Alta",T361="Mayor"),AND(P361="Muy Alta",T361="Leve"),AND(P361="Muy Alta",T361="Menor"),AND(P361="Muy Alta",T361="Moderado"),AND(P361="Muy Alta",T361="Mayor")),"Alto",IF(OR(AND(P361="Muy Baja",T361="Catastrófico"),AND(P361="Baja",T361="Catastrófico"),AND(P361="Media",T361="Catastrófico"),AND(P361="Alta",T361="Catastrófico"),AND(P361="Muy Alta",T361="Catastrófico")),"Extremo",""))))</f>
        <v>Alto</v>
      </c>
      <c r="W361" s="223">
        <v>1</v>
      </c>
      <c r="X361" s="225" t="s">
        <v>880</v>
      </c>
      <c r="Y361" s="165" t="str">
        <f t="shared" ref="Y361:Y417" si="465">IF(OR(Z361="Preventivo",Z361="Detectivo"),"Probabilidad",IF(Z361="Correctivo","Impacto",""))</f>
        <v>Probabilidad</v>
      </c>
      <c r="Z361" s="109" t="s">
        <v>216</v>
      </c>
      <c r="AA361" s="109" t="s">
        <v>224</v>
      </c>
      <c r="AB361" s="166" t="str">
        <f t="shared" ref="AB361:AB418" si="466">IF(AND(Z361="Preventivo",AA361="Automático"),"50%",IF(AND(Z361="Preventivo",AA361="Manual"),"40%",IF(AND(Z361="Detectivo",AA361="Automático"),"40%",IF(AND(Z361="Detectivo",AA361="Manual"),"30%",IF(AND(Z361="Correctivo",AA361="Automático"),"35%",IF(AND(Z361="Correctivo",AA361="Manual"),"25%",""))))))</f>
        <v>40%</v>
      </c>
      <c r="AC361" s="109" t="s">
        <v>227</v>
      </c>
      <c r="AD361" s="109" t="s">
        <v>232</v>
      </c>
      <c r="AE361" s="109" t="s">
        <v>236</v>
      </c>
      <c r="AF361" s="208">
        <f t="shared" ref="AF361" si="467">IFERROR(IF(Y361="Probabilidad",(Q361-(+Q361*AB361)),IF(Y361="Impacto",Q361,"")),"")</f>
        <v>0.36</v>
      </c>
      <c r="AG361" s="167" t="str">
        <f t="shared" ref="AG361:AG417" si="468">IFERROR(IF(AF361="","",IF(AF361&lt;=0.2,"Muy Baja",IF(AF361&lt;=0.4,"Baja",IF(AF361&lt;=0.6,"Media",IF(AF361&lt;=0.8,"Alta","Muy Alta"))))),"")</f>
        <v>Baja</v>
      </c>
      <c r="AH361" s="166">
        <f t="shared" ref="AH361:AH417" si="469">+AF361</f>
        <v>0.36</v>
      </c>
      <c r="AI361" s="167" t="str">
        <f t="shared" ref="AI361:AI417" si="470">IFERROR(IF(AJ361="","",IF(AJ361&lt;=0.2,"Leve",IF(AJ361&lt;=0.4,"Menor",IF(AJ361&lt;=0.6,"Moderado",IF(AJ361&lt;=0.8,"Mayor","Catastrófico"))))),"")</f>
        <v>Mayor</v>
      </c>
      <c r="AJ361" s="166">
        <f t="shared" ref="AJ361" si="471">IFERROR(IF(Y361="Impacto",(U361-(+U361*AB361)),IF(Y361="Probabilidad",U361,"")),"")</f>
        <v>0.8</v>
      </c>
      <c r="AK361" s="168" t="str">
        <f t="shared" ref="AK361:AK417" si="472">IFERROR(IF(OR(AND(AG361="Muy Baja",AI361="Leve"),AND(AG361="Muy Baja",AI361="Menor"),AND(AG361="Baja",AI361="Leve")),"Bajo",IF(OR(AND(AG361="Muy baja",AI361="Moderado"),AND(AG361="Baja",AI361="Menor"),AND(AG361="Baja",AI361="Moderado"),AND(AG361="Media",AI361="Leve"),AND(AG361="Media",AI361="Menor"),AND(AG361="Media",AI361="Moderado"),AND(AG361="Alta",AI361="Leve"),AND(AG361="Alta",AI361="Menor")),"Moderado",IF(OR(AND(AG361="Muy Baja",AI361="Mayor"),AND(AG361="Baja",AI361="Mayor"),AND(AG361="Media",AI361="Mayor"),AND(AG361="Alta",AI361="Moderado"),AND(AG361="Alta",AI361="Mayor"),AND(AG361="Muy Alta",AI361="Leve"),AND(AG361="Muy Alta",AI361="Menor"),AND(AG361="Muy Alta",AI361="Moderado"),AND(AG361="Muy Alta",AI361="Mayor")),"Alto",IF(OR(AND(AG361="Muy Baja",AI361="Catastrófico"),AND(AG361="Baja",AI361="Catastrófico"),AND(AG361="Media",AI361="Catastrófico"),AND(AG361="Alta",AI361="Catastrófico"),AND(AG361="Muy Alta",AI361="Catastrófico")),"Extremo","")))),"")</f>
        <v>Alto</v>
      </c>
      <c r="AL361" s="212" t="s">
        <v>270</v>
      </c>
      <c r="AM361" s="213"/>
      <c r="AN361" s="169"/>
      <c r="AO361" s="110"/>
      <c r="AP361" s="110"/>
      <c r="AQ361" s="211"/>
      <c r="AR361" s="169"/>
    </row>
    <row r="362" spans="1:44" s="141" customFormat="1" ht="96" customHeight="1" x14ac:dyDescent="0.25">
      <c r="A362" s="299"/>
      <c r="B362" s="297"/>
      <c r="C362" s="275"/>
      <c r="D362" s="356"/>
      <c r="E362" s="275"/>
      <c r="F362" s="306"/>
      <c r="G362" s="306"/>
      <c r="H362" s="307"/>
      <c r="I362" s="268"/>
      <c r="J362" s="268"/>
      <c r="K362" s="268"/>
      <c r="L362" s="268"/>
      <c r="M362" s="275"/>
      <c r="N362" s="275"/>
      <c r="O362" s="356"/>
      <c r="P362" s="380"/>
      <c r="Q362" s="377"/>
      <c r="R362" s="386"/>
      <c r="S362" s="377">
        <f ca="1">IF(NOT(ISERROR(MATCH(R362,_xlfn.ANCHORARRAY(H373),0))),Q375&amp;"Por favor no seleccionar los criterios de impacto",R362)</f>
        <v>0</v>
      </c>
      <c r="T362" s="380"/>
      <c r="U362" s="377"/>
      <c r="V362" s="383"/>
      <c r="W362" s="223">
        <v>2</v>
      </c>
      <c r="X362" s="225" t="s">
        <v>881</v>
      </c>
      <c r="Y362" s="165" t="str">
        <f t="shared" si="465"/>
        <v>Impacto</v>
      </c>
      <c r="Z362" s="109" t="s">
        <v>220</v>
      </c>
      <c r="AA362" s="109" t="s">
        <v>224</v>
      </c>
      <c r="AB362" s="166" t="str">
        <f t="shared" si="466"/>
        <v>25%</v>
      </c>
      <c r="AC362" s="109" t="s">
        <v>227</v>
      </c>
      <c r="AD362" s="109" t="s">
        <v>232</v>
      </c>
      <c r="AE362" s="109" t="s">
        <v>236</v>
      </c>
      <c r="AF362" s="208">
        <f t="shared" ref="AF362:AF366" si="473">IFERROR(IF(AND(Y361="Probabilidad",Y362="Probabilidad"),(AH361-(+AH361*AB362)),IF(Y362="Probabilidad",(Q361-(+Q361*AB362)),IF(Y362="Impacto",AH361,""))),"")</f>
        <v>0.36</v>
      </c>
      <c r="AG362" s="167" t="str">
        <f t="shared" si="468"/>
        <v>Baja</v>
      </c>
      <c r="AH362" s="166">
        <f t="shared" si="469"/>
        <v>0.36</v>
      </c>
      <c r="AI362" s="167" t="str">
        <f t="shared" si="470"/>
        <v>Moderado</v>
      </c>
      <c r="AJ362" s="166">
        <f t="shared" ref="AJ362" si="474">IFERROR(IF(AND(Y361="Impacto",Y362="Impacto"),(AJ361-(+AJ361*AB362)),IF(Y362="Impacto",(U361-(+U361*AB362)),IF(Y362="Probabilidad",AJ361,""))),"")</f>
        <v>0.60000000000000009</v>
      </c>
      <c r="AK362" s="168" t="str">
        <f t="shared" si="472"/>
        <v>Moderado</v>
      </c>
      <c r="AL362" s="212" t="s">
        <v>263</v>
      </c>
      <c r="AM362" s="213"/>
      <c r="AN362" s="169"/>
      <c r="AO362" s="110"/>
      <c r="AP362" s="110"/>
      <c r="AQ362" s="211"/>
      <c r="AR362" s="169"/>
    </row>
    <row r="363" spans="1:44" s="141" customFormat="1" ht="69" hidden="1" customHeight="1" x14ac:dyDescent="0.25">
      <c r="A363" s="299"/>
      <c r="B363" s="297"/>
      <c r="C363" s="275"/>
      <c r="D363" s="356"/>
      <c r="E363" s="275"/>
      <c r="F363" s="306"/>
      <c r="G363" s="306"/>
      <c r="H363" s="307"/>
      <c r="I363" s="268"/>
      <c r="J363" s="268"/>
      <c r="K363" s="268"/>
      <c r="L363" s="268"/>
      <c r="M363" s="275"/>
      <c r="N363" s="275"/>
      <c r="O363" s="356"/>
      <c r="P363" s="380"/>
      <c r="Q363" s="377"/>
      <c r="R363" s="386"/>
      <c r="S363" s="377">
        <f ca="1">IF(NOT(ISERROR(MATCH(R363,_xlfn.ANCHORARRAY(H374),0))),Q376&amp;"Por favor no seleccionar los criterios de impacto",R363)</f>
        <v>0</v>
      </c>
      <c r="T363" s="380"/>
      <c r="U363" s="377"/>
      <c r="V363" s="383"/>
      <c r="W363" s="223">
        <v>3</v>
      </c>
      <c r="X363" s="108"/>
      <c r="Y363" s="165" t="str">
        <f t="shared" si="465"/>
        <v/>
      </c>
      <c r="Z363" s="109"/>
      <c r="AA363" s="109"/>
      <c r="AB363" s="166" t="str">
        <f t="shared" si="466"/>
        <v/>
      </c>
      <c r="AC363" s="109"/>
      <c r="AD363" s="109"/>
      <c r="AE363" s="109"/>
      <c r="AF363" s="208" t="str">
        <f t="shared" si="473"/>
        <v/>
      </c>
      <c r="AG363" s="167" t="str">
        <f t="shared" si="468"/>
        <v/>
      </c>
      <c r="AH363" s="166" t="str">
        <f t="shared" si="469"/>
        <v/>
      </c>
      <c r="AI363" s="167" t="str">
        <f t="shared" si="470"/>
        <v/>
      </c>
      <c r="AJ363" s="166" t="str">
        <f t="shared" ref="AJ363:AJ366" si="475">IFERROR(IF(AND(Y362="Impacto",Y363="Impacto"),(AJ362-(+AJ362*AB363)),IF(AND(Y362="Probabilidad",Y363="Impacto"),(AJ361-(+AJ361*AB363)),IF(Y363="Probabilidad",AJ362,""))),"")</f>
        <v/>
      </c>
      <c r="AK363" s="168" t="str">
        <f t="shared" si="472"/>
        <v/>
      </c>
      <c r="AL363" s="212"/>
      <c r="AM363" s="213"/>
      <c r="AN363" s="169"/>
      <c r="AO363" s="110"/>
      <c r="AP363" s="110"/>
      <c r="AQ363" s="211"/>
      <c r="AR363" s="169"/>
    </row>
    <row r="364" spans="1:44" s="141" customFormat="1" ht="69" hidden="1" customHeight="1" x14ac:dyDescent="0.25">
      <c r="A364" s="299"/>
      <c r="B364" s="297"/>
      <c r="C364" s="275"/>
      <c r="D364" s="356"/>
      <c r="E364" s="275"/>
      <c r="F364" s="306"/>
      <c r="G364" s="306"/>
      <c r="H364" s="307"/>
      <c r="I364" s="268"/>
      <c r="J364" s="268"/>
      <c r="K364" s="268"/>
      <c r="L364" s="268"/>
      <c r="M364" s="275"/>
      <c r="N364" s="275"/>
      <c r="O364" s="356"/>
      <c r="P364" s="380"/>
      <c r="Q364" s="377"/>
      <c r="R364" s="386"/>
      <c r="S364" s="377">
        <f ca="1">IF(NOT(ISERROR(MATCH(R364,_xlfn.ANCHORARRAY(H375),0))),Q377&amp;"Por favor no seleccionar los criterios de impacto",R364)</f>
        <v>0</v>
      </c>
      <c r="T364" s="380"/>
      <c r="U364" s="377"/>
      <c r="V364" s="383"/>
      <c r="W364" s="223">
        <v>4</v>
      </c>
      <c r="X364" s="108"/>
      <c r="Y364" s="165" t="str">
        <f t="shared" si="465"/>
        <v/>
      </c>
      <c r="Z364" s="109"/>
      <c r="AA364" s="109"/>
      <c r="AB364" s="166" t="str">
        <f t="shared" si="466"/>
        <v/>
      </c>
      <c r="AC364" s="109"/>
      <c r="AD364" s="109"/>
      <c r="AE364" s="109"/>
      <c r="AF364" s="208" t="str">
        <f t="shared" si="473"/>
        <v/>
      </c>
      <c r="AG364" s="167" t="str">
        <f t="shared" si="468"/>
        <v/>
      </c>
      <c r="AH364" s="166" t="str">
        <f t="shared" si="469"/>
        <v/>
      </c>
      <c r="AI364" s="167" t="str">
        <f t="shared" si="470"/>
        <v/>
      </c>
      <c r="AJ364" s="166" t="str">
        <f t="shared" si="475"/>
        <v/>
      </c>
      <c r="AK364" s="168" t="str">
        <f t="shared" si="472"/>
        <v/>
      </c>
      <c r="AL364" s="212"/>
      <c r="AM364" s="213"/>
      <c r="AN364" s="169"/>
      <c r="AO364" s="110"/>
      <c r="AP364" s="110"/>
      <c r="AQ364" s="211"/>
      <c r="AR364" s="169"/>
    </row>
    <row r="365" spans="1:44" s="141" customFormat="1" ht="69" hidden="1" customHeight="1" x14ac:dyDescent="0.25">
      <c r="A365" s="299"/>
      <c r="B365" s="297"/>
      <c r="C365" s="275"/>
      <c r="D365" s="356"/>
      <c r="E365" s="275"/>
      <c r="F365" s="306"/>
      <c r="G365" s="306"/>
      <c r="H365" s="307"/>
      <c r="I365" s="268"/>
      <c r="J365" s="268"/>
      <c r="K365" s="268"/>
      <c r="L365" s="268"/>
      <c r="M365" s="275"/>
      <c r="N365" s="275"/>
      <c r="O365" s="356"/>
      <c r="P365" s="380"/>
      <c r="Q365" s="377"/>
      <c r="R365" s="386"/>
      <c r="S365" s="377">
        <f ca="1">IF(NOT(ISERROR(MATCH(R365,_xlfn.ANCHORARRAY(H376),0))),Q378&amp;"Por favor no seleccionar los criterios de impacto",R365)</f>
        <v>0</v>
      </c>
      <c r="T365" s="380"/>
      <c r="U365" s="377"/>
      <c r="V365" s="383"/>
      <c r="W365" s="223">
        <v>5</v>
      </c>
      <c r="X365" s="108"/>
      <c r="Y365" s="165" t="str">
        <f t="shared" si="465"/>
        <v/>
      </c>
      <c r="Z365" s="109"/>
      <c r="AA365" s="109"/>
      <c r="AB365" s="166" t="str">
        <f t="shared" si="466"/>
        <v/>
      </c>
      <c r="AC365" s="109"/>
      <c r="AD365" s="109"/>
      <c r="AE365" s="109"/>
      <c r="AF365" s="208" t="str">
        <f t="shared" si="473"/>
        <v/>
      </c>
      <c r="AG365" s="167" t="str">
        <f t="shared" si="468"/>
        <v/>
      </c>
      <c r="AH365" s="166" t="str">
        <f t="shared" si="469"/>
        <v/>
      </c>
      <c r="AI365" s="167" t="str">
        <f t="shared" si="470"/>
        <v/>
      </c>
      <c r="AJ365" s="166" t="str">
        <f t="shared" si="475"/>
        <v/>
      </c>
      <c r="AK365" s="168" t="str">
        <f t="shared" si="472"/>
        <v/>
      </c>
      <c r="AL365" s="212"/>
      <c r="AM365" s="213"/>
      <c r="AN365" s="169"/>
      <c r="AO365" s="110"/>
      <c r="AP365" s="110"/>
      <c r="AQ365" s="211"/>
      <c r="AR365" s="169"/>
    </row>
    <row r="366" spans="1:44" s="141" customFormat="1" ht="69" hidden="1" customHeight="1" x14ac:dyDescent="0.25">
      <c r="A366" s="299"/>
      <c r="B366" s="298"/>
      <c r="C366" s="276"/>
      <c r="D366" s="357"/>
      <c r="E366" s="276"/>
      <c r="F366" s="306"/>
      <c r="G366" s="306"/>
      <c r="H366" s="307"/>
      <c r="I366" s="269"/>
      <c r="J366" s="269"/>
      <c r="K366" s="269"/>
      <c r="L366" s="269"/>
      <c r="M366" s="276"/>
      <c r="N366" s="276"/>
      <c r="O366" s="357"/>
      <c r="P366" s="381"/>
      <c r="Q366" s="378"/>
      <c r="R366" s="387"/>
      <c r="S366" s="378">
        <f ca="1">IF(NOT(ISERROR(MATCH(R366,_xlfn.ANCHORARRAY(H377),0))),Q379&amp;"Por favor no seleccionar los criterios de impacto",R366)</f>
        <v>0</v>
      </c>
      <c r="T366" s="381"/>
      <c r="U366" s="378"/>
      <c r="V366" s="384"/>
      <c r="W366" s="223">
        <v>6</v>
      </c>
      <c r="X366" s="108"/>
      <c r="Y366" s="165" t="str">
        <f t="shared" si="465"/>
        <v/>
      </c>
      <c r="Z366" s="109"/>
      <c r="AA366" s="109"/>
      <c r="AB366" s="166" t="str">
        <f t="shared" si="466"/>
        <v/>
      </c>
      <c r="AC366" s="109"/>
      <c r="AD366" s="109"/>
      <c r="AE366" s="109"/>
      <c r="AF366" s="208" t="str">
        <f t="shared" si="473"/>
        <v/>
      </c>
      <c r="AG366" s="167" t="str">
        <f t="shared" si="468"/>
        <v/>
      </c>
      <c r="AH366" s="166" t="str">
        <f t="shared" si="469"/>
        <v/>
      </c>
      <c r="AI366" s="167" t="str">
        <f t="shared" si="470"/>
        <v/>
      </c>
      <c r="AJ366" s="166" t="str">
        <f t="shared" si="475"/>
        <v/>
      </c>
      <c r="AK366" s="168" t="str">
        <f t="shared" si="472"/>
        <v/>
      </c>
      <c r="AL366" s="212"/>
      <c r="AM366" s="213"/>
      <c r="AN366" s="169"/>
      <c r="AO366" s="110"/>
      <c r="AP366" s="110"/>
      <c r="AQ366" s="211"/>
      <c r="AR366" s="169"/>
    </row>
    <row r="367" spans="1:44" s="141" customFormat="1" ht="84" customHeight="1" x14ac:dyDescent="0.25">
      <c r="A367" s="299">
        <v>60</v>
      </c>
      <c r="B367" s="296" t="s">
        <v>882</v>
      </c>
      <c r="C367" s="274" t="s">
        <v>284</v>
      </c>
      <c r="D367" s="274" t="s">
        <v>848</v>
      </c>
      <c r="E367" s="283" t="s">
        <v>248</v>
      </c>
      <c r="F367" s="306" t="s">
        <v>883</v>
      </c>
      <c r="G367" s="306" t="s">
        <v>884</v>
      </c>
      <c r="H367" s="307" t="s">
        <v>885</v>
      </c>
      <c r="I367" s="267"/>
      <c r="J367" s="267"/>
      <c r="K367" s="267"/>
      <c r="L367" s="267" t="s">
        <v>1081</v>
      </c>
      <c r="M367" s="360" t="s">
        <v>252</v>
      </c>
      <c r="N367" s="274"/>
      <c r="O367" s="271">
        <v>60</v>
      </c>
      <c r="P367" s="272" t="str">
        <f t="shared" ref="P367" si="476">IF(O367&lt;=0,"",IF(O367&lt;=2,"Muy Baja",IF(O367&lt;=24,"Baja",IF(O367&lt;=500,"Media",IF(O367&lt;=5000,"Alta","Muy Alta")))))</f>
        <v>Media</v>
      </c>
      <c r="Q367" s="281">
        <f t="shared" ref="Q367" si="477">IF(P367="","",IF(P367="Muy Baja",0.2,IF(P367="Baja",0.4,IF(P367="Media",0.6,IF(P367="Alta",0.8,IF(P367="Muy Alta",1,))))))</f>
        <v>0.6</v>
      </c>
      <c r="R367" s="282" t="s">
        <v>195</v>
      </c>
      <c r="S367" s="281" t="str">
        <f>IF(NOT(ISERROR(MATCH(R367,'Tabla Impacto'!$B$221:$B$223,0))),'Tabla Impacto'!$F$223&amp;"Por favor no seleccionar los criterios de impacto(Afectación Económica o presupuestal y Pérdida Reputacional)",R367)</f>
        <v>El riesgo afecta la imagen de la entidad internamente, de conocimiento general, nivel interno, de junta dircetiva y accionistas y/o de provedores</v>
      </c>
      <c r="T367" s="272" t="str">
        <f>+IF(OR(S367='[1]Tabla Impacto'!$C$11,S367='[1]Tabla Impacto'!$D$11),"Leve",IF(OR(S367='[1]Tabla Impacto'!$C$12,S367='[1]Tabla Impacto'!$D$12),"Menor",IF(OR(S367='[1]Tabla Impacto'!$C$13,S367='[1]Tabla Impacto'!$D$13),"Moderado",IF(OR(S367='[1]Tabla Impacto'!$C$14,S367='[1]Tabla Impacto'!$D$14),"Mayor",IF(OR(S367='[1]Tabla Impacto'!$C$15,S367='[1]Tabla Impacto'!$D$15),"Catastrófico","")))))</f>
        <v>Menor</v>
      </c>
      <c r="U367" s="281">
        <f t="shared" ref="U367" si="478">IF(T367="","",IF(T367="Leve",0.2,IF(T367="Menor",0.4,IF(T367="Moderado",0.6,IF(T367="Mayor",0.8,IF(T367="Catastrófico",1,))))))</f>
        <v>0.4</v>
      </c>
      <c r="V367" s="280" t="str">
        <f t="shared" ref="V367" si="479">IF(OR(AND(P367="Muy Baja",T367="Leve"),AND(P367="Muy Baja",T367="Menor"),AND(P367="Baja",T367="Leve")),"Bajo",IF(OR(AND(P367="Muy baja",T367="Moderado"),AND(P367="Baja",T367="Menor"),AND(P367="Baja",T367="Moderado"),AND(P367="Media",T367="Leve"),AND(P367="Media",T367="Menor"),AND(P367="Media",T367="Moderado"),AND(P367="Alta",T367="Leve"),AND(P367="Alta",T367="Menor")),"Moderado",IF(OR(AND(P367="Muy Baja",T367="Mayor"),AND(P367="Baja",T367="Mayor"),AND(P367="Media",T367="Mayor"),AND(P367="Alta",T367="Moderado"),AND(P367="Alta",T367="Mayor"),AND(P367="Muy Alta",T367="Leve"),AND(P367="Muy Alta",T367="Menor"),AND(P367="Muy Alta",T367="Moderado"),AND(P367="Muy Alta",T367="Mayor")),"Alto",IF(OR(AND(P367="Muy Baja",T367="Catastrófico"),AND(P367="Baja",T367="Catastrófico"),AND(P367="Media",T367="Catastrófico"),AND(P367="Alta",T367="Catastrófico"),AND(P367="Muy Alta",T367="Catastrófico")),"Extremo",""))))</f>
        <v>Moderado</v>
      </c>
      <c r="W367" s="169">
        <v>1</v>
      </c>
      <c r="X367" s="225" t="s">
        <v>886</v>
      </c>
      <c r="Y367" s="165" t="str">
        <f t="shared" si="465"/>
        <v>Probabilidad</v>
      </c>
      <c r="Z367" s="109" t="s">
        <v>216</v>
      </c>
      <c r="AA367" s="109" t="s">
        <v>224</v>
      </c>
      <c r="AB367" s="166" t="str">
        <f t="shared" si="466"/>
        <v>40%</v>
      </c>
      <c r="AC367" s="109" t="s">
        <v>227</v>
      </c>
      <c r="AD367" s="109" t="s">
        <v>232</v>
      </c>
      <c r="AE367" s="109" t="s">
        <v>236</v>
      </c>
      <c r="AF367" s="208">
        <f t="shared" ref="AF367" si="480">IFERROR(IF(Y367="Probabilidad",(Q367-(+Q367*AB367)),IF(Y367="Impacto",Q367,"")),"")</f>
        <v>0.36</v>
      </c>
      <c r="AG367" s="167" t="str">
        <f t="shared" si="468"/>
        <v>Baja</v>
      </c>
      <c r="AH367" s="166">
        <f t="shared" si="469"/>
        <v>0.36</v>
      </c>
      <c r="AI367" s="167" t="str">
        <f t="shared" si="470"/>
        <v>Menor</v>
      </c>
      <c r="AJ367" s="166">
        <f t="shared" ref="AJ367" si="481">IFERROR(IF(Y367="Impacto",(U367-(+U367*AB367)),IF(Y367="Probabilidad",U367,"")),"")</f>
        <v>0.4</v>
      </c>
      <c r="AK367" s="168" t="str">
        <f t="shared" si="472"/>
        <v>Moderado</v>
      </c>
      <c r="AL367" s="212" t="s">
        <v>263</v>
      </c>
      <c r="AM367" s="213"/>
      <c r="AN367" s="169"/>
      <c r="AO367" s="110"/>
      <c r="AP367" s="110"/>
      <c r="AQ367" s="211"/>
      <c r="AR367" s="169"/>
    </row>
    <row r="368" spans="1:44" s="141" customFormat="1" ht="84" customHeight="1" x14ac:dyDescent="0.25">
      <c r="A368" s="299"/>
      <c r="B368" s="297"/>
      <c r="C368" s="275"/>
      <c r="D368" s="275"/>
      <c r="E368" s="283"/>
      <c r="F368" s="306"/>
      <c r="G368" s="306"/>
      <c r="H368" s="307"/>
      <c r="I368" s="268"/>
      <c r="J368" s="268"/>
      <c r="K368" s="268"/>
      <c r="L368" s="268"/>
      <c r="M368" s="360"/>
      <c r="N368" s="275"/>
      <c r="O368" s="271"/>
      <c r="P368" s="272"/>
      <c r="Q368" s="281"/>
      <c r="R368" s="282"/>
      <c r="S368" s="281">
        <f ca="1">IF(NOT(ISERROR(MATCH(R368,_xlfn.ANCHORARRAY(H379),0))),Q381&amp;"Por favor no seleccionar los criterios de impacto",R368)</f>
        <v>0</v>
      </c>
      <c r="T368" s="272"/>
      <c r="U368" s="281"/>
      <c r="V368" s="280"/>
      <c r="W368" s="169">
        <v>2</v>
      </c>
      <c r="X368" s="225" t="s">
        <v>887</v>
      </c>
      <c r="Y368" s="165" t="str">
        <f t="shared" si="465"/>
        <v>Probabilidad</v>
      </c>
      <c r="Z368" s="109" t="s">
        <v>216</v>
      </c>
      <c r="AA368" s="109" t="s">
        <v>224</v>
      </c>
      <c r="AB368" s="166" t="str">
        <f t="shared" si="466"/>
        <v>40%</v>
      </c>
      <c r="AC368" s="109" t="s">
        <v>230</v>
      </c>
      <c r="AD368" s="109" t="s">
        <v>232</v>
      </c>
      <c r="AE368" s="109" t="s">
        <v>236</v>
      </c>
      <c r="AF368" s="208">
        <f t="shared" ref="AF368:AF372" si="482">IFERROR(IF(AND(Y367="Probabilidad",Y368="Probabilidad"),(AH367-(+AH367*AB368)),IF(Y368="Probabilidad",(Q367-(+Q367*AB368)),IF(Y368="Impacto",AH367,""))),"")</f>
        <v>0.216</v>
      </c>
      <c r="AG368" s="167" t="str">
        <f t="shared" si="468"/>
        <v>Baja</v>
      </c>
      <c r="AH368" s="166">
        <f t="shared" si="469"/>
        <v>0.216</v>
      </c>
      <c r="AI368" s="167" t="str">
        <f t="shared" si="470"/>
        <v>Menor</v>
      </c>
      <c r="AJ368" s="166">
        <f t="shared" ref="AJ368" si="483">IFERROR(IF(AND(Y367="Impacto",Y368="Impacto"),(AJ367-(+AJ367*AB368)),IF(Y368="Impacto",(U367-(+U367*AB368)),IF(Y368="Probabilidad",AJ367,""))),"")</f>
        <v>0.4</v>
      </c>
      <c r="AK368" s="168" t="str">
        <f t="shared" si="472"/>
        <v>Moderado</v>
      </c>
      <c r="AL368" s="212" t="s">
        <v>263</v>
      </c>
      <c r="AM368" s="213"/>
      <c r="AN368" s="169"/>
      <c r="AO368" s="110"/>
      <c r="AP368" s="110"/>
      <c r="AQ368" s="211"/>
      <c r="AR368" s="169"/>
    </row>
    <row r="369" spans="1:44" s="141" customFormat="1" ht="84" customHeight="1" x14ac:dyDescent="0.25">
      <c r="A369" s="299"/>
      <c r="B369" s="297"/>
      <c r="C369" s="275"/>
      <c r="D369" s="275"/>
      <c r="E369" s="283"/>
      <c r="F369" s="306"/>
      <c r="G369" s="306"/>
      <c r="H369" s="307"/>
      <c r="I369" s="268"/>
      <c r="J369" s="268"/>
      <c r="K369" s="268"/>
      <c r="L369" s="268"/>
      <c r="M369" s="360"/>
      <c r="N369" s="275"/>
      <c r="O369" s="271"/>
      <c r="P369" s="272"/>
      <c r="Q369" s="281"/>
      <c r="R369" s="282"/>
      <c r="S369" s="281">
        <f ca="1">IF(NOT(ISERROR(MATCH(R369,_xlfn.ANCHORARRAY(H380),0))),Q382&amp;"Por favor no seleccionar los criterios de impacto",R369)</f>
        <v>0</v>
      </c>
      <c r="T369" s="272"/>
      <c r="U369" s="281"/>
      <c r="V369" s="280"/>
      <c r="W369" s="169">
        <v>3</v>
      </c>
      <c r="X369" s="225" t="s">
        <v>888</v>
      </c>
      <c r="Y369" s="165" t="str">
        <f t="shared" si="465"/>
        <v>Probabilidad</v>
      </c>
      <c r="Z369" s="109" t="s">
        <v>216</v>
      </c>
      <c r="AA369" s="109" t="s">
        <v>224</v>
      </c>
      <c r="AB369" s="166" t="str">
        <f t="shared" si="466"/>
        <v>40%</v>
      </c>
      <c r="AC369" s="109" t="s">
        <v>227</v>
      </c>
      <c r="AD369" s="109" t="s">
        <v>232</v>
      </c>
      <c r="AE369" s="109" t="s">
        <v>236</v>
      </c>
      <c r="AF369" s="208">
        <f t="shared" si="482"/>
        <v>0.12959999999999999</v>
      </c>
      <c r="AG369" s="167" t="str">
        <f t="shared" si="468"/>
        <v>Muy Baja</v>
      </c>
      <c r="AH369" s="166">
        <f t="shared" si="469"/>
        <v>0.12959999999999999</v>
      </c>
      <c r="AI369" s="167" t="str">
        <f t="shared" si="470"/>
        <v>Menor</v>
      </c>
      <c r="AJ369" s="166">
        <f t="shared" ref="AJ369:AJ372" si="484">IFERROR(IF(AND(Y368="Impacto",Y369="Impacto"),(AJ368-(+AJ368*AB369)),IF(AND(Y368="Probabilidad",Y369="Impacto"),(AJ367-(+AJ367*AB369)),IF(Y369="Probabilidad",AJ368,""))),"")</f>
        <v>0.4</v>
      </c>
      <c r="AK369" s="168" t="str">
        <f t="shared" si="472"/>
        <v>Bajo</v>
      </c>
      <c r="AL369" s="212" t="s">
        <v>263</v>
      </c>
      <c r="AM369" s="213"/>
      <c r="AN369" s="169"/>
      <c r="AO369" s="110"/>
      <c r="AP369" s="110"/>
      <c r="AQ369" s="211"/>
      <c r="AR369" s="169"/>
    </row>
    <row r="370" spans="1:44" s="141" customFormat="1" ht="69" hidden="1" customHeight="1" x14ac:dyDescent="0.25">
      <c r="A370" s="299"/>
      <c r="B370" s="297"/>
      <c r="C370" s="275"/>
      <c r="D370" s="275"/>
      <c r="E370" s="283"/>
      <c r="F370" s="306"/>
      <c r="G370" s="306"/>
      <c r="H370" s="307"/>
      <c r="I370" s="268"/>
      <c r="J370" s="268"/>
      <c r="K370" s="268"/>
      <c r="L370" s="268"/>
      <c r="M370" s="360"/>
      <c r="N370" s="275"/>
      <c r="O370" s="271"/>
      <c r="P370" s="272"/>
      <c r="Q370" s="281"/>
      <c r="R370" s="282"/>
      <c r="S370" s="281">
        <f ca="1">IF(NOT(ISERROR(MATCH(R370,_xlfn.ANCHORARRAY(H381),0))),Q383&amp;"Por favor no seleccionar los criterios de impacto",R370)</f>
        <v>0</v>
      </c>
      <c r="T370" s="272"/>
      <c r="U370" s="281"/>
      <c r="V370" s="280"/>
      <c r="W370" s="169">
        <v>4</v>
      </c>
      <c r="X370" s="108"/>
      <c r="Y370" s="165" t="str">
        <f t="shared" si="465"/>
        <v/>
      </c>
      <c r="Z370" s="109"/>
      <c r="AA370" s="109"/>
      <c r="AB370" s="166" t="str">
        <f t="shared" si="466"/>
        <v/>
      </c>
      <c r="AC370" s="109"/>
      <c r="AD370" s="109"/>
      <c r="AE370" s="109"/>
      <c r="AF370" s="208" t="str">
        <f t="shared" si="482"/>
        <v/>
      </c>
      <c r="AG370" s="167" t="str">
        <f t="shared" si="468"/>
        <v/>
      </c>
      <c r="AH370" s="166" t="str">
        <f t="shared" si="469"/>
        <v/>
      </c>
      <c r="AI370" s="167" t="str">
        <f t="shared" si="470"/>
        <v/>
      </c>
      <c r="AJ370" s="166" t="str">
        <f t="shared" si="484"/>
        <v/>
      </c>
      <c r="AK370" s="168" t="str">
        <f t="shared" si="472"/>
        <v/>
      </c>
      <c r="AL370" s="212"/>
      <c r="AM370" s="213"/>
      <c r="AN370" s="169"/>
      <c r="AO370" s="110"/>
      <c r="AP370" s="110"/>
      <c r="AQ370" s="211"/>
      <c r="AR370" s="169"/>
    </row>
    <row r="371" spans="1:44" s="141" customFormat="1" ht="69" hidden="1" customHeight="1" x14ac:dyDescent="0.25">
      <c r="A371" s="299"/>
      <c r="B371" s="297"/>
      <c r="C371" s="275"/>
      <c r="D371" s="275"/>
      <c r="E371" s="283"/>
      <c r="F371" s="306"/>
      <c r="G371" s="306"/>
      <c r="H371" s="307"/>
      <c r="I371" s="268"/>
      <c r="J371" s="268"/>
      <c r="K371" s="268"/>
      <c r="L371" s="268"/>
      <c r="M371" s="360"/>
      <c r="N371" s="275"/>
      <c r="O371" s="271"/>
      <c r="P371" s="272"/>
      <c r="Q371" s="281"/>
      <c r="R371" s="282"/>
      <c r="S371" s="281">
        <f ca="1">IF(NOT(ISERROR(MATCH(R371,_xlfn.ANCHORARRAY(H382),0))),Q384&amp;"Por favor no seleccionar los criterios de impacto",R371)</f>
        <v>0</v>
      </c>
      <c r="T371" s="272"/>
      <c r="U371" s="281"/>
      <c r="V371" s="280"/>
      <c r="W371" s="169">
        <v>5</v>
      </c>
      <c r="X371" s="108"/>
      <c r="Y371" s="165" t="str">
        <f t="shared" si="465"/>
        <v/>
      </c>
      <c r="Z371" s="109"/>
      <c r="AA371" s="109"/>
      <c r="AB371" s="166" t="str">
        <f t="shared" si="466"/>
        <v/>
      </c>
      <c r="AC371" s="109"/>
      <c r="AD371" s="109"/>
      <c r="AE371" s="109"/>
      <c r="AF371" s="208" t="str">
        <f t="shared" si="482"/>
        <v/>
      </c>
      <c r="AG371" s="167" t="str">
        <f t="shared" si="468"/>
        <v/>
      </c>
      <c r="AH371" s="166" t="str">
        <f t="shared" si="469"/>
        <v/>
      </c>
      <c r="AI371" s="167" t="str">
        <f t="shared" si="470"/>
        <v/>
      </c>
      <c r="AJ371" s="166" t="str">
        <f t="shared" si="484"/>
        <v/>
      </c>
      <c r="AK371" s="168" t="str">
        <f t="shared" si="472"/>
        <v/>
      </c>
      <c r="AL371" s="212"/>
      <c r="AM371" s="213"/>
      <c r="AN371" s="169"/>
      <c r="AO371" s="110"/>
      <c r="AP371" s="110"/>
      <c r="AQ371" s="211"/>
      <c r="AR371" s="169"/>
    </row>
    <row r="372" spans="1:44" s="141" customFormat="1" ht="69" hidden="1" customHeight="1" x14ac:dyDescent="0.25">
      <c r="A372" s="299"/>
      <c r="B372" s="298"/>
      <c r="C372" s="276"/>
      <c r="D372" s="276"/>
      <c r="E372" s="283"/>
      <c r="F372" s="306"/>
      <c r="G372" s="306"/>
      <c r="H372" s="307"/>
      <c r="I372" s="269"/>
      <c r="J372" s="269"/>
      <c r="K372" s="269"/>
      <c r="L372" s="269"/>
      <c r="M372" s="360"/>
      <c r="N372" s="276"/>
      <c r="O372" s="271"/>
      <c r="P372" s="272"/>
      <c r="Q372" s="281"/>
      <c r="R372" s="282"/>
      <c r="S372" s="281">
        <f ca="1">IF(NOT(ISERROR(MATCH(R372,_xlfn.ANCHORARRAY(H383),0))),Q385&amp;"Por favor no seleccionar los criterios de impacto",R372)</f>
        <v>0</v>
      </c>
      <c r="T372" s="272"/>
      <c r="U372" s="281"/>
      <c r="V372" s="280"/>
      <c r="W372" s="169">
        <v>6</v>
      </c>
      <c r="X372" s="108"/>
      <c r="Y372" s="165" t="str">
        <f t="shared" si="465"/>
        <v/>
      </c>
      <c r="Z372" s="109"/>
      <c r="AA372" s="109"/>
      <c r="AB372" s="166" t="str">
        <f t="shared" si="466"/>
        <v/>
      </c>
      <c r="AC372" s="109"/>
      <c r="AD372" s="109"/>
      <c r="AE372" s="109"/>
      <c r="AF372" s="208" t="str">
        <f t="shared" si="482"/>
        <v/>
      </c>
      <c r="AG372" s="167" t="str">
        <f t="shared" si="468"/>
        <v/>
      </c>
      <c r="AH372" s="166" t="str">
        <f t="shared" si="469"/>
        <v/>
      </c>
      <c r="AI372" s="167" t="str">
        <f t="shared" si="470"/>
        <v/>
      </c>
      <c r="AJ372" s="166" t="str">
        <f t="shared" si="484"/>
        <v/>
      </c>
      <c r="AK372" s="168" t="str">
        <f t="shared" si="472"/>
        <v/>
      </c>
      <c r="AL372" s="212"/>
      <c r="AM372" s="213"/>
      <c r="AN372" s="169"/>
      <c r="AO372" s="110"/>
      <c r="AP372" s="110"/>
      <c r="AQ372" s="211"/>
      <c r="AR372" s="169"/>
    </row>
    <row r="373" spans="1:44" s="141" customFormat="1" ht="86.25" customHeight="1" x14ac:dyDescent="0.25">
      <c r="A373" s="299">
        <v>61</v>
      </c>
      <c r="B373" s="296" t="s">
        <v>889</v>
      </c>
      <c r="C373" s="274" t="s">
        <v>284</v>
      </c>
      <c r="D373" s="355" t="s">
        <v>890</v>
      </c>
      <c r="E373" s="283" t="s">
        <v>248</v>
      </c>
      <c r="F373" s="306" t="s">
        <v>891</v>
      </c>
      <c r="G373" s="306" t="s">
        <v>892</v>
      </c>
      <c r="H373" s="307" t="s">
        <v>893</v>
      </c>
      <c r="I373" s="267"/>
      <c r="J373" s="267"/>
      <c r="K373" s="267"/>
      <c r="L373" s="267"/>
      <c r="M373" s="283" t="s">
        <v>752</v>
      </c>
      <c r="N373" s="274"/>
      <c r="O373" s="271">
        <v>501</v>
      </c>
      <c r="P373" s="272" t="str">
        <f t="shared" ref="P373" si="485">IF(O373&lt;=0,"",IF(O373&lt;=2,"Muy Baja",IF(O373&lt;=24,"Baja",IF(O373&lt;=500,"Media",IF(O373&lt;=5000,"Alta","Muy Alta")))))</f>
        <v>Alta</v>
      </c>
      <c r="Q373" s="281">
        <f t="shared" ref="Q373" si="486">IF(P373="","",IF(P373="Muy Baja",0.2,IF(P373="Baja",0.4,IF(P373="Media",0.6,IF(P373="Alta",0.8,IF(P373="Muy Alta",1,))))))</f>
        <v>0.8</v>
      </c>
      <c r="R373" s="282" t="s">
        <v>198</v>
      </c>
      <c r="S373" s="281" t="str">
        <f>IF(NOT(ISERROR(MATCH(R373,'Tabla Impacto'!$B$221:$B$223,0))),'Tabla Impacto'!$F$223&amp;"Por favor no seleccionar los criterios de impacto(Afectación Económica o presupuestal y Pérdida Reputacional)",R373)</f>
        <v>El riesgo afecta la imagen de la entidad con algunos usuarios de relevancia frente al logro de los objetivos</v>
      </c>
      <c r="T373" s="272" t="str">
        <f>+IF(OR(S373='[1]Tabla Impacto'!$C$11,S373='[1]Tabla Impacto'!$D$11),"Leve",IF(OR(S373='[1]Tabla Impacto'!$C$12,S373='[1]Tabla Impacto'!$D$12),"Menor",IF(OR(S373='[1]Tabla Impacto'!$C$13,S373='[1]Tabla Impacto'!$D$13),"Moderado",IF(OR(S373='[1]Tabla Impacto'!$C$14,S373='[1]Tabla Impacto'!$D$14),"Mayor",IF(OR(S373='[1]Tabla Impacto'!$C$15,S373='[1]Tabla Impacto'!$D$15),"Catastrófico","")))))</f>
        <v>Moderado</v>
      </c>
      <c r="U373" s="281">
        <f t="shared" ref="U373" si="487">IF(T373="","",IF(T373="Leve",0.2,IF(T373="Menor",0.4,IF(T373="Moderado",0.6,IF(T373="Mayor",0.8,IF(T373="Catastrófico",1,))))))</f>
        <v>0.6</v>
      </c>
      <c r="V373" s="280" t="str">
        <f t="shared" ref="V373" si="488">IF(OR(AND(P373="Muy Baja",T373="Leve"),AND(P373="Muy Baja",T373="Menor"),AND(P373="Baja",T373="Leve")),"Bajo",IF(OR(AND(P373="Muy baja",T373="Moderado"),AND(P373="Baja",T373="Menor"),AND(P373="Baja",T373="Moderado"),AND(P373="Media",T373="Leve"),AND(P373="Media",T373="Menor"),AND(P373="Media",T373="Moderado"),AND(P373="Alta",T373="Leve"),AND(P373="Alta",T373="Menor")),"Moderado",IF(OR(AND(P373="Muy Baja",T373="Mayor"),AND(P373="Baja",T373="Mayor"),AND(P373="Media",T373="Mayor"),AND(P373="Alta",T373="Moderado"),AND(P373="Alta",T373="Mayor"),AND(P373="Muy Alta",T373="Leve"),AND(P373="Muy Alta",T373="Menor"),AND(P373="Muy Alta",T373="Moderado"),AND(P373="Muy Alta",T373="Mayor")),"Alto",IF(OR(AND(P373="Muy Baja",T373="Catastrófico"),AND(P373="Baja",T373="Catastrófico"),AND(P373="Media",T373="Catastrófico"),AND(P373="Alta",T373="Catastrófico"),AND(P373="Muy Alta",T373="Catastrófico")),"Extremo",""))))</f>
        <v>Alto</v>
      </c>
      <c r="W373" s="169">
        <v>1</v>
      </c>
      <c r="X373" s="225" t="s">
        <v>894</v>
      </c>
      <c r="Y373" s="165" t="str">
        <f t="shared" si="465"/>
        <v>Probabilidad</v>
      </c>
      <c r="Z373" s="109" t="s">
        <v>216</v>
      </c>
      <c r="AA373" s="109" t="s">
        <v>631</v>
      </c>
      <c r="AB373" s="166" t="str">
        <f t="shared" si="466"/>
        <v>40%</v>
      </c>
      <c r="AC373" s="109" t="s">
        <v>227</v>
      </c>
      <c r="AD373" s="109" t="s">
        <v>232</v>
      </c>
      <c r="AE373" s="109" t="s">
        <v>236</v>
      </c>
      <c r="AF373" s="208">
        <f t="shared" ref="AF373" si="489">IFERROR(IF(Y373="Probabilidad",(Q373-(+Q373*AB373)),IF(Y373="Impacto",Q373,"")),"")</f>
        <v>0.48</v>
      </c>
      <c r="AG373" s="167" t="str">
        <f t="shared" si="468"/>
        <v>Media</v>
      </c>
      <c r="AH373" s="166">
        <f t="shared" si="469"/>
        <v>0.48</v>
      </c>
      <c r="AI373" s="167" t="str">
        <f t="shared" si="470"/>
        <v>Moderado</v>
      </c>
      <c r="AJ373" s="166">
        <f t="shared" ref="AJ373" si="490">IFERROR(IF(Y373="Impacto",(U373-(+U373*AB373)),IF(Y373="Probabilidad",U373,"")),"")</f>
        <v>0.6</v>
      </c>
      <c r="AK373" s="168" t="str">
        <f t="shared" si="472"/>
        <v>Moderado</v>
      </c>
      <c r="AL373" s="212" t="s">
        <v>263</v>
      </c>
      <c r="AM373" s="213"/>
      <c r="AN373" s="169"/>
      <c r="AO373" s="110"/>
      <c r="AP373" s="110"/>
      <c r="AQ373" s="211"/>
      <c r="AR373" s="169"/>
    </row>
    <row r="374" spans="1:44" s="141" customFormat="1" ht="86.25" customHeight="1" x14ac:dyDescent="0.25">
      <c r="A374" s="299"/>
      <c r="B374" s="297"/>
      <c r="C374" s="275"/>
      <c r="D374" s="356"/>
      <c r="E374" s="283"/>
      <c r="F374" s="306"/>
      <c r="G374" s="306"/>
      <c r="H374" s="307"/>
      <c r="I374" s="268"/>
      <c r="J374" s="268"/>
      <c r="K374" s="268"/>
      <c r="L374" s="268"/>
      <c r="M374" s="283"/>
      <c r="N374" s="275"/>
      <c r="O374" s="271"/>
      <c r="P374" s="272"/>
      <c r="Q374" s="281"/>
      <c r="R374" s="282"/>
      <c r="S374" s="281">
        <f ca="1">IF(NOT(ISERROR(MATCH(R374,_xlfn.ANCHORARRAY(H385),0))),Q387&amp;"Por favor no seleccionar los criterios de impacto",R374)</f>
        <v>0</v>
      </c>
      <c r="T374" s="272"/>
      <c r="U374" s="281"/>
      <c r="V374" s="280"/>
      <c r="W374" s="169">
        <v>2</v>
      </c>
      <c r="X374" s="225" t="s">
        <v>895</v>
      </c>
      <c r="Y374" s="165" t="str">
        <f t="shared" si="465"/>
        <v>Probabilidad</v>
      </c>
      <c r="Z374" s="109" t="s">
        <v>216</v>
      </c>
      <c r="AA374" s="109" t="s">
        <v>631</v>
      </c>
      <c r="AB374" s="166" t="str">
        <f t="shared" si="466"/>
        <v>40%</v>
      </c>
      <c r="AC374" s="109" t="s">
        <v>227</v>
      </c>
      <c r="AD374" s="109" t="s">
        <v>232</v>
      </c>
      <c r="AE374" s="109" t="s">
        <v>236</v>
      </c>
      <c r="AF374" s="208">
        <f t="shared" ref="AF374:AF378" si="491">IFERROR(IF(AND(Y373="Probabilidad",Y374="Probabilidad"),(AH373-(+AH373*AB374)),IF(Y374="Probabilidad",(Q373-(+Q373*AB374)),IF(Y374="Impacto",AH373,""))),"")</f>
        <v>0.28799999999999998</v>
      </c>
      <c r="AG374" s="167" t="str">
        <f t="shared" si="468"/>
        <v>Baja</v>
      </c>
      <c r="AH374" s="166">
        <f t="shared" si="469"/>
        <v>0.28799999999999998</v>
      </c>
      <c r="AI374" s="167" t="str">
        <f t="shared" si="470"/>
        <v>Moderado</v>
      </c>
      <c r="AJ374" s="166">
        <f t="shared" ref="AJ374" si="492">IFERROR(IF(AND(Y373="Impacto",Y374="Impacto"),(AJ373-(+AJ373*AB374)),IF(Y374="Impacto",(U373-(+U373*AB374)),IF(Y374="Probabilidad",AJ373,""))),"")</f>
        <v>0.6</v>
      </c>
      <c r="AK374" s="168" t="str">
        <f t="shared" si="472"/>
        <v>Moderado</v>
      </c>
      <c r="AL374" s="212" t="s">
        <v>263</v>
      </c>
      <c r="AM374" s="213"/>
      <c r="AN374" s="169"/>
      <c r="AO374" s="110"/>
      <c r="AP374" s="110"/>
      <c r="AQ374" s="211"/>
      <c r="AR374" s="169"/>
    </row>
    <row r="375" spans="1:44" s="141" customFormat="1" ht="69" hidden="1" customHeight="1" x14ac:dyDescent="0.25">
      <c r="A375" s="299"/>
      <c r="B375" s="297"/>
      <c r="C375" s="275"/>
      <c r="D375" s="356"/>
      <c r="E375" s="283"/>
      <c r="F375" s="306"/>
      <c r="G375" s="306"/>
      <c r="H375" s="307"/>
      <c r="I375" s="268"/>
      <c r="J375" s="268"/>
      <c r="K375" s="268"/>
      <c r="L375" s="268"/>
      <c r="M375" s="283"/>
      <c r="N375" s="275"/>
      <c r="O375" s="271"/>
      <c r="P375" s="272"/>
      <c r="Q375" s="281"/>
      <c r="R375" s="282"/>
      <c r="S375" s="281">
        <f ca="1">IF(NOT(ISERROR(MATCH(R375,_xlfn.ANCHORARRAY(H386),0))),Q388&amp;"Por favor no seleccionar los criterios de impacto",R375)</f>
        <v>0</v>
      </c>
      <c r="T375" s="272"/>
      <c r="U375" s="281"/>
      <c r="V375" s="280"/>
      <c r="W375" s="169">
        <v>3</v>
      </c>
      <c r="X375" s="108"/>
      <c r="Y375" s="165" t="str">
        <f t="shared" si="465"/>
        <v/>
      </c>
      <c r="Z375" s="109"/>
      <c r="AA375" s="109"/>
      <c r="AB375" s="166" t="str">
        <f t="shared" si="466"/>
        <v/>
      </c>
      <c r="AC375" s="109"/>
      <c r="AD375" s="109"/>
      <c r="AE375" s="109"/>
      <c r="AF375" s="208" t="str">
        <f t="shared" si="491"/>
        <v/>
      </c>
      <c r="AG375" s="167" t="str">
        <f t="shared" si="468"/>
        <v/>
      </c>
      <c r="AH375" s="166" t="str">
        <f t="shared" si="469"/>
        <v/>
      </c>
      <c r="AI375" s="167" t="str">
        <f t="shared" si="470"/>
        <v/>
      </c>
      <c r="AJ375" s="166" t="str">
        <f t="shared" ref="AJ375:AJ378" si="493">IFERROR(IF(AND(Y374="Impacto",Y375="Impacto"),(AJ374-(+AJ374*AB375)),IF(AND(Y374="Probabilidad",Y375="Impacto"),(AJ373-(+AJ373*AB375)),IF(Y375="Probabilidad",AJ374,""))),"")</f>
        <v/>
      </c>
      <c r="AK375" s="168" t="str">
        <f t="shared" si="472"/>
        <v/>
      </c>
      <c r="AL375" s="212"/>
      <c r="AM375" s="213"/>
      <c r="AN375" s="169"/>
      <c r="AO375" s="110"/>
      <c r="AP375" s="110"/>
      <c r="AQ375" s="211"/>
      <c r="AR375" s="169"/>
    </row>
    <row r="376" spans="1:44" s="141" customFormat="1" ht="69" hidden="1" customHeight="1" x14ac:dyDescent="0.25">
      <c r="A376" s="299"/>
      <c r="B376" s="297"/>
      <c r="C376" s="275"/>
      <c r="D376" s="356"/>
      <c r="E376" s="283"/>
      <c r="F376" s="306"/>
      <c r="G376" s="306"/>
      <c r="H376" s="307"/>
      <c r="I376" s="268"/>
      <c r="J376" s="268"/>
      <c r="K376" s="268"/>
      <c r="L376" s="268"/>
      <c r="M376" s="283"/>
      <c r="N376" s="275"/>
      <c r="O376" s="271"/>
      <c r="P376" s="272"/>
      <c r="Q376" s="281"/>
      <c r="R376" s="282"/>
      <c r="S376" s="281">
        <f ca="1">IF(NOT(ISERROR(MATCH(R376,_xlfn.ANCHORARRAY(H387),0))),Q389&amp;"Por favor no seleccionar los criterios de impacto",R376)</f>
        <v>0</v>
      </c>
      <c r="T376" s="272"/>
      <c r="U376" s="281"/>
      <c r="V376" s="280"/>
      <c r="W376" s="169">
        <v>4</v>
      </c>
      <c r="X376" s="108"/>
      <c r="Y376" s="165" t="str">
        <f t="shared" si="465"/>
        <v/>
      </c>
      <c r="Z376" s="109"/>
      <c r="AA376" s="109"/>
      <c r="AB376" s="166" t="str">
        <f t="shared" si="466"/>
        <v/>
      </c>
      <c r="AC376" s="109"/>
      <c r="AD376" s="109"/>
      <c r="AE376" s="109"/>
      <c r="AF376" s="208" t="str">
        <f t="shared" si="491"/>
        <v/>
      </c>
      <c r="AG376" s="167" t="str">
        <f t="shared" si="468"/>
        <v/>
      </c>
      <c r="AH376" s="166" t="str">
        <f t="shared" si="469"/>
        <v/>
      </c>
      <c r="AI376" s="167" t="str">
        <f t="shared" si="470"/>
        <v/>
      </c>
      <c r="AJ376" s="166" t="str">
        <f t="shared" si="493"/>
        <v/>
      </c>
      <c r="AK376" s="168" t="str">
        <f t="shared" si="472"/>
        <v/>
      </c>
      <c r="AL376" s="212"/>
      <c r="AM376" s="213"/>
      <c r="AN376" s="169"/>
      <c r="AO376" s="110"/>
      <c r="AP376" s="110"/>
      <c r="AQ376" s="211"/>
      <c r="AR376" s="169"/>
    </row>
    <row r="377" spans="1:44" s="141" customFormat="1" ht="69" hidden="1" customHeight="1" x14ac:dyDescent="0.25">
      <c r="A377" s="299"/>
      <c r="B377" s="297"/>
      <c r="C377" s="275"/>
      <c r="D377" s="356"/>
      <c r="E377" s="283"/>
      <c r="F377" s="306"/>
      <c r="G377" s="306"/>
      <c r="H377" s="307"/>
      <c r="I377" s="268"/>
      <c r="J377" s="268"/>
      <c r="K377" s="268"/>
      <c r="L377" s="268"/>
      <c r="M377" s="283"/>
      <c r="N377" s="275"/>
      <c r="O377" s="271"/>
      <c r="P377" s="272"/>
      <c r="Q377" s="281"/>
      <c r="R377" s="282"/>
      <c r="S377" s="281">
        <f ca="1">IF(NOT(ISERROR(MATCH(R377,_xlfn.ANCHORARRAY(H388),0))),Q390&amp;"Por favor no seleccionar los criterios de impacto",R377)</f>
        <v>0</v>
      </c>
      <c r="T377" s="272"/>
      <c r="U377" s="281"/>
      <c r="V377" s="280"/>
      <c r="W377" s="169">
        <v>5</v>
      </c>
      <c r="X377" s="108"/>
      <c r="Y377" s="165" t="str">
        <f t="shared" si="465"/>
        <v/>
      </c>
      <c r="Z377" s="109"/>
      <c r="AA377" s="109"/>
      <c r="AB377" s="166" t="str">
        <f t="shared" si="466"/>
        <v/>
      </c>
      <c r="AC377" s="109"/>
      <c r="AD377" s="109"/>
      <c r="AE377" s="109"/>
      <c r="AF377" s="208" t="str">
        <f t="shared" si="491"/>
        <v/>
      </c>
      <c r="AG377" s="167" t="str">
        <f t="shared" si="468"/>
        <v/>
      </c>
      <c r="AH377" s="166" t="str">
        <f t="shared" si="469"/>
        <v/>
      </c>
      <c r="AI377" s="167" t="str">
        <f t="shared" si="470"/>
        <v/>
      </c>
      <c r="AJ377" s="166" t="str">
        <f t="shared" si="493"/>
        <v/>
      </c>
      <c r="AK377" s="168" t="str">
        <f t="shared" si="472"/>
        <v/>
      </c>
      <c r="AL377" s="212"/>
      <c r="AM377" s="213"/>
      <c r="AN377" s="169"/>
      <c r="AO377" s="110"/>
      <c r="AP377" s="110"/>
      <c r="AQ377" s="211"/>
      <c r="AR377" s="169"/>
    </row>
    <row r="378" spans="1:44" s="141" customFormat="1" ht="69" hidden="1" customHeight="1" x14ac:dyDescent="0.25">
      <c r="A378" s="299"/>
      <c r="B378" s="298"/>
      <c r="C378" s="276"/>
      <c r="D378" s="357"/>
      <c r="E378" s="283"/>
      <c r="F378" s="306"/>
      <c r="G378" s="306"/>
      <c r="H378" s="307"/>
      <c r="I378" s="269"/>
      <c r="J378" s="269"/>
      <c r="K378" s="269"/>
      <c r="L378" s="269"/>
      <c r="M378" s="283"/>
      <c r="N378" s="276"/>
      <c r="O378" s="271"/>
      <c r="P378" s="272"/>
      <c r="Q378" s="281"/>
      <c r="R378" s="282"/>
      <c r="S378" s="281">
        <f ca="1">IF(NOT(ISERROR(MATCH(R378,_xlfn.ANCHORARRAY(H389),0))),Q391&amp;"Por favor no seleccionar los criterios de impacto",R378)</f>
        <v>0</v>
      </c>
      <c r="T378" s="272"/>
      <c r="U378" s="281"/>
      <c r="V378" s="280"/>
      <c r="W378" s="169">
        <v>6</v>
      </c>
      <c r="X378" s="108"/>
      <c r="Y378" s="165" t="str">
        <f t="shared" si="465"/>
        <v/>
      </c>
      <c r="Z378" s="109"/>
      <c r="AA378" s="109"/>
      <c r="AB378" s="166" t="str">
        <f t="shared" si="466"/>
        <v/>
      </c>
      <c r="AC378" s="109"/>
      <c r="AD378" s="109"/>
      <c r="AE378" s="109"/>
      <c r="AF378" s="208" t="str">
        <f t="shared" si="491"/>
        <v/>
      </c>
      <c r="AG378" s="167" t="str">
        <f t="shared" si="468"/>
        <v/>
      </c>
      <c r="AH378" s="166" t="str">
        <f t="shared" si="469"/>
        <v/>
      </c>
      <c r="AI378" s="167" t="str">
        <f t="shared" si="470"/>
        <v/>
      </c>
      <c r="AJ378" s="166" t="str">
        <f t="shared" si="493"/>
        <v/>
      </c>
      <c r="AK378" s="168" t="str">
        <f t="shared" si="472"/>
        <v/>
      </c>
      <c r="AL378" s="212"/>
      <c r="AM378" s="213"/>
      <c r="AN378" s="169"/>
      <c r="AO378" s="110"/>
      <c r="AP378" s="110"/>
      <c r="AQ378" s="211"/>
      <c r="AR378" s="169"/>
    </row>
    <row r="379" spans="1:44" s="141" customFormat="1" ht="83.25" customHeight="1" x14ac:dyDescent="0.25">
      <c r="A379" s="299">
        <v>62</v>
      </c>
      <c r="B379" s="296" t="s">
        <v>896</v>
      </c>
      <c r="C379" s="274" t="s">
        <v>284</v>
      </c>
      <c r="D379" s="355" t="s">
        <v>890</v>
      </c>
      <c r="E379" s="283" t="s">
        <v>246</v>
      </c>
      <c r="F379" s="306" t="s">
        <v>897</v>
      </c>
      <c r="G379" s="306" t="s">
        <v>898</v>
      </c>
      <c r="H379" s="307" t="s">
        <v>899</v>
      </c>
      <c r="I379" s="267"/>
      <c r="J379" s="267"/>
      <c r="K379" s="267"/>
      <c r="L379" s="267"/>
      <c r="M379" s="283" t="s">
        <v>247</v>
      </c>
      <c r="N379" s="274"/>
      <c r="O379" s="271">
        <v>365</v>
      </c>
      <c r="P379" s="272" t="str">
        <f t="shared" ref="P379" si="494">IF(O379&lt;=0,"",IF(O379&lt;=2,"Muy Baja",IF(O379&lt;=24,"Baja",IF(O379&lt;=500,"Media",IF(O379&lt;=5000,"Alta","Muy Alta")))))</f>
        <v>Media</v>
      </c>
      <c r="Q379" s="281">
        <f t="shared" ref="Q379" si="495">IF(P379="","",IF(P379="Muy Baja",0.2,IF(P379="Baja",0.4,IF(P379="Media",0.6,IF(P379="Alta",0.8,IF(P379="Muy Alta",1,))))))</f>
        <v>0.6</v>
      </c>
      <c r="R379" s="282" t="s">
        <v>198</v>
      </c>
      <c r="S379" s="281" t="str">
        <f>IF(NOT(ISERROR(MATCH(R379,'Tabla Impacto'!$B$221:$B$223,0))),'Tabla Impacto'!$F$223&amp;"Por favor no seleccionar los criterios de impacto(Afectación Económica o presupuestal y Pérdida Reputacional)",R379)</f>
        <v>El riesgo afecta la imagen de la entidad con algunos usuarios de relevancia frente al logro de los objetivos</v>
      </c>
      <c r="T379" s="272" t="str">
        <f>+IF(OR(S379='[1]Tabla Impacto'!$C$11,S379='[1]Tabla Impacto'!$D$11),"Leve",IF(OR(S379='[1]Tabla Impacto'!$C$12,S379='[1]Tabla Impacto'!$D$12),"Menor",IF(OR(S379='[1]Tabla Impacto'!$C$13,S379='[1]Tabla Impacto'!$D$13),"Moderado",IF(OR(S379='[1]Tabla Impacto'!$C$14,S379='[1]Tabla Impacto'!$D$14),"Mayor",IF(OR(S379='[1]Tabla Impacto'!$C$15,S379='[1]Tabla Impacto'!$D$15),"Catastrófico","")))))</f>
        <v>Moderado</v>
      </c>
      <c r="U379" s="281">
        <f t="shared" ref="U379" si="496">IF(T379="","",IF(T379="Leve",0.2,IF(T379="Menor",0.4,IF(T379="Moderado",0.6,IF(T379="Mayor",0.8,IF(T379="Catastrófico",1,))))))</f>
        <v>0.6</v>
      </c>
      <c r="V379" s="280" t="str">
        <f t="shared" ref="V379" si="497">IF(OR(AND(P379="Muy Baja",T379="Leve"),AND(P379="Muy Baja",T379="Menor"),AND(P379="Baja",T379="Leve")),"Bajo",IF(OR(AND(P379="Muy baja",T379="Moderado"),AND(P379="Baja",T379="Menor"),AND(P379="Baja",T379="Moderado"),AND(P379="Media",T379="Leve"),AND(P379="Media",T379="Menor"),AND(P379="Media",T379="Moderado"),AND(P379="Alta",T379="Leve"),AND(P379="Alta",T379="Menor")),"Moderado",IF(OR(AND(P379="Muy Baja",T379="Mayor"),AND(P379="Baja",T379="Mayor"),AND(P379="Media",T379="Mayor"),AND(P379="Alta",T379="Moderado"),AND(P379="Alta",T379="Mayor"),AND(P379="Muy Alta",T379="Leve"),AND(P379="Muy Alta",T379="Menor"),AND(P379="Muy Alta",T379="Moderado"),AND(P379="Muy Alta",T379="Mayor")),"Alto",IF(OR(AND(P379="Muy Baja",T379="Catastrófico"),AND(P379="Baja",T379="Catastrófico"),AND(P379="Media",T379="Catastrófico"),AND(P379="Alta",T379="Catastrófico"),AND(P379="Muy Alta",T379="Catastrófico")),"Extremo",""))))</f>
        <v>Moderado</v>
      </c>
      <c r="W379" s="169">
        <v>1</v>
      </c>
      <c r="X379" s="225" t="s">
        <v>900</v>
      </c>
      <c r="Y379" s="165" t="str">
        <f t="shared" si="465"/>
        <v>Probabilidad</v>
      </c>
      <c r="Z379" s="109" t="s">
        <v>216</v>
      </c>
      <c r="AA379" s="109" t="s">
        <v>224</v>
      </c>
      <c r="AB379" s="166" t="str">
        <f t="shared" si="466"/>
        <v>40%</v>
      </c>
      <c r="AC379" s="109" t="s">
        <v>227</v>
      </c>
      <c r="AD379" s="109" t="s">
        <v>232</v>
      </c>
      <c r="AE379" s="109" t="s">
        <v>236</v>
      </c>
      <c r="AF379" s="208">
        <f t="shared" ref="AF379" si="498">IFERROR(IF(Y379="Probabilidad",(Q379-(+Q379*AB379)),IF(Y379="Impacto",Q379,"")),"")</f>
        <v>0.36</v>
      </c>
      <c r="AG379" s="167" t="str">
        <f t="shared" si="468"/>
        <v>Baja</v>
      </c>
      <c r="AH379" s="166">
        <f t="shared" si="469"/>
        <v>0.36</v>
      </c>
      <c r="AI379" s="167" t="str">
        <f t="shared" si="470"/>
        <v>Moderado</v>
      </c>
      <c r="AJ379" s="166">
        <f t="shared" ref="AJ379" si="499">IFERROR(IF(Y379="Impacto",(U379-(+U379*AB379)),IF(Y379="Probabilidad",U379,"")),"")</f>
        <v>0.6</v>
      </c>
      <c r="AK379" s="168" t="str">
        <f t="shared" si="472"/>
        <v>Moderado</v>
      </c>
      <c r="AL379" s="212" t="s">
        <v>263</v>
      </c>
      <c r="AM379" s="213"/>
      <c r="AN379" s="169"/>
      <c r="AO379" s="110"/>
      <c r="AP379" s="110"/>
      <c r="AQ379" s="211"/>
      <c r="AR379" s="169"/>
    </row>
    <row r="380" spans="1:44" s="141" customFormat="1" ht="83.25" customHeight="1" x14ac:dyDescent="0.25">
      <c r="A380" s="299"/>
      <c r="B380" s="297"/>
      <c r="C380" s="275"/>
      <c r="D380" s="356"/>
      <c r="E380" s="283"/>
      <c r="F380" s="306"/>
      <c r="G380" s="306"/>
      <c r="H380" s="307"/>
      <c r="I380" s="268"/>
      <c r="J380" s="268"/>
      <c r="K380" s="268"/>
      <c r="L380" s="268"/>
      <c r="M380" s="283"/>
      <c r="N380" s="275"/>
      <c r="O380" s="271"/>
      <c r="P380" s="272"/>
      <c r="Q380" s="281"/>
      <c r="R380" s="282"/>
      <c r="S380" s="281">
        <f ca="1">IF(NOT(ISERROR(MATCH(R380,_xlfn.ANCHORARRAY(H391),0))),Q393&amp;"Por favor no seleccionar los criterios de impacto",R380)</f>
        <v>0</v>
      </c>
      <c r="T380" s="272"/>
      <c r="U380" s="281"/>
      <c r="V380" s="280"/>
      <c r="W380" s="169">
        <v>2</v>
      </c>
      <c r="X380" s="225" t="s">
        <v>901</v>
      </c>
      <c r="Y380" s="165" t="str">
        <f t="shared" si="465"/>
        <v>Probabilidad</v>
      </c>
      <c r="Z380" s="109" t="s">
        <v>216</v>
      </c>
      <c r="AA380" s="109" t="s">
        <v>224</v>
      </c>
      <c r="AB380" s="166" t="str">
        <f t="shared" si="466"/>
        <v>40%</v>
      </c>
      <c r="AC380" s="109" t="s">
        <v>227</v>
      </c>
      <c r="AD380" s="109" t="s">
        <v>232</v>
      </c>
      <c r="AE380" s="109" t="s">
        <v>236</v>
      </c>
      <c r="AF380" s="208">
        <f t="shared" ref="AF380:AF384" si="500">IFERROR(IF(AND(Y379="Probabilidad",Y380="Probabilidad"),(AH379-(+AH379*AB380)),IF(Y380="Probabilidad",(Q379-(+Q379*AB380)),IF(Y380="Impacto",AH379,""))),"")</f>
        <v>0.216</v>
      </c>
      <c r="AG380" s="167" t="str">
        <f t="shared" si="468"/>
        <v>Baja</v>
      </c>
      <c r="AH380" s="166">
        <f t="shared" si="469"/>
        <v>0.216</v>
      </c>
      <c r="AI380" s="167" t="str">
        <f t="shared" si="470"/>
        <v>Moderado</v>
      </c>
      <c r="AJ380" s="166">
        <f t="shared" ref="AJ380" si="501">IFERROR(IF(AND(Y379="Impacto",Y380="Impacto"),(AJ379-(+AJ379*AB380)),IF(Y380="Impacto",(U379-(+U379*AB380)),IF(Y380="Probabilidad",AJ379,""))),"")</f>
        <v>0.6</v>
      </c>
      <c r="AK380" s="168" t="str">
        <f t="shared" si="472"/>
        <v>Moderado</v>
      </c>
      <c r="AL380" s="212" t="s">
        <v>263</v>
      </c>
      <c r="AM380" s="213"/>
      <c r="AN380" s="169"/>
      <c r="AO380" s="110"/>
      <c r="AP380" s="110"/>
      <c r="AQ380" s="211"/>
      <c r="AR380" s="169"/>
    </row>
    <row r="381" spans="1:44" s="141" customFormat="1" ht="69" hidden="1" customHeight="1" x14ac:dyDescent="0.25">
      <c r="A381" s="299"/>
      <c r="B381" s="297"/>
      <c r="C381" s="275"/>
      <c r="D381" s="356"/>
      <c r="E381" s="283"/>
      <c r="F381" s="306"/>
      <c r="G381" s="306"/>
      <c r="H381" s="307"/>
      <c r="I381" s="268"/>
      <c r="J381" s="268"/>
      <c r="K381" s="268"/>
      <c r="L381" s="268"/>
      <c r="M381" s="283"/>
      <c r="N381" s="275"/>
      <c r="O381" s="271"/>
      <c r="P381" s="272"/>
      <c r="Q381" s="281"/>
      <c r="R381" s="282"/>
      <c r="S381" s="281">
        <f ca="1">IF(NOT(ISERROR(MATCH(R381,_xlfn.ANCHORARRAY(H392),0))),Q394&amp;"Por favor no seleccionar los criterios de impacto",R381)</f>
        <v>0</v>
      </c>
      <c r="T381" s="272"/>
      <c r="U381" s="281"/>
      <c r="V381" s="280"/>
      <c r="W381" s="169">
        <v>3</v>
      </c>
      <c r="X381" s="108"/>
      <c r="Y381" s="165" t="str">
        <f t="shared" si="465"/>
        <v/>
      </c>
      <c r="Z381" s="109"/>
      <c r="AA381" s="109"/>
      <c r="AB381" s="166" t="str">
        <f t="shared" si="466"/>
        <v/>
      </c>
      <c r="AC381" s="109"/>
      <c r="AD381" s="109"/>
      <c r="AE381" s="109"/>
      <c r="AF381" s="208" t="str">
        <f t="shared" si="500"/>
        <v/>
      </c>
      <c r="AG381" s="167" t="str">
        <f t="shared" si="468"/>
        <v/>
      </c>
      <c r="AH381" s="166" t="str">
        <f t="shared" si="469"/>
        <v/>
      </c>
      <c r="AI381" s="167" t="str">
        <f t="shared" si="470"/>
        <v/>
      </c>
      <c r="AJ381" s="166" t="str">
        <f t="shared" ref="AJ381:AJ384" si="502">IFERROR(IF(AND(Y380="Impacto",Y381="Impacto"),(AJ380-(+AJ380*AB381)),IF(AND(Y380="Probabilidad",Y381="Impacto"),(AJ379-(+AJ379*AB381)),IF(Y381="Probabilidad",AJ380,""))),"")</f>
        <v/>
      </c>
      <c r="AK381" s="168" t="str">
        <f t="shared" si="472"/>
        <v/>
      </c>
      <c r="AL381" s="212"/>
      <c r="AM381" s="213"/>
      <c r="AN381" s="169"/>
      <c r="AO381" s="110"/>
      <c r="AP381" s="110"/>
      <c r="AQ381" s="211"/>
      <c r="AR381" s="169"/>
    </row>
    <row r="382" spans="1:44" s="141" customFormat="1" ht="69" hidden="1" customHeight="1" x14ac:dyDescent="0.25">
      <c r="A382" s="299"/>
      <c r="B382" s="297"/>
      <c r="C382" s="275"/>
      <c r="D382" s="356"/>
      <c r="E382" s="283"/>
      <c r="F382" s="306"/>
      <c r="G382" s="306"/>
      <c r="H382" s="307"/>
      <c r="I382" s="268"/>
      <c r="J382" s="268"/>
      <c r="K382" s="268"/>
      <c r="L382" s="268"/>
      <c r="M382" s="283"/>
      <c r="N382" s="275"/>
      <c r="O382" s="271"/>
      <c r="P382" s="272"/>
      <c r="Q382" s="281"/>
      <c r="R382" s="282"/>
      <c r="S382" s="281">
        <f ca="1">IF(NOT(ISERROR(MATCH(R382,_xlfn.ANCHORARRAY(H393),0))),Q395&amp;"Por favor no seleccionar los criterios de impacto",R382)</f>
        <v>0</v>
      </c>
      <c r="T382" s="272"/>
      <c r="U382" s="281"/>
      <c r="V382" s="280"/>
      <c r="W382" s="169">
        <v>4</v>
      </c>
      <c r="X382" s="108"/>
      <c r="Y382" s="165" t="str">
        <f t="shared" si="465"/>
        <v/>
      </c>
      <c r="Z382" s="109"/>
      <c r="AA382" s="109"/>
      <c r="AB382" s="166" t="str">
        <f t="shared" si="466"/>
        <v/>
      </c>
      <c r="AC382" s="109"/>
      <c r="AD382" s="109"/>
      <c r="AE382" s="109"/>
      <c r="AF382" s="208" t="str">
        <f t="shared" si="500"/>
        <v/>
      </c>
      <c r="AG382" s="167" t="str">
        <f t="shared" si="468"/>
        <v/>
      </c>
      <c r="AH382" s="166" t="str">
        <f t="shared" si="469"/>
        <v/>
      </c>
      <c r="AI382" s="167" t="str">
        <f t="shared" si="470"/>
        <v/>
      </c>
      <c r="AJ382" s="166" t="str">
        <f t="shared" si="502"/>
        <v/>
      </c>
      <c r="AK382" s="168" t="str">
        <f t="shared" si="472"/>
        <v/>
      </c>
      <c r="AL382" s="212"/>
      <c r="AM382" s="213"/>
      <c r="AN382" s="169"/>
      <c r="AO382" s="110"/>
      <c r="AP382" s="110"/>
      <c r="AQ382" s="211"/>
      <c r="AR382" s="169"/>
    </row>
    <row r="383" spans="1:44" s="141" customFormat="1" ht="69" hidden="1" customHeight="1" x14ac:dyDescent="0.25">
      <c r="A383" s="299"/>
      <c r="B383" s="297"/>
      <c r="C383" s="275"/>
      <c r="D383" s="356"/>
      <c r="E383" s="283"/>
      <c r="F383" s="306"/>
      <c r="G383" s="306"/>
      <c r="H383" s="307"/>
      <c r="I383" s="268"/>
      <c r="J383" s="268"/>
      <c r="K383" s="268"/>
      <c r="L383" s="268"/>
      <c r="M383" s="283"/>
      <c r="N383" s="275"/>
      <c r="O383" s="271"/>
      <c r="P383" s="272"/>
      <c r="Q383" s="281"/>
      <c r="R383" s="282"/>
      <c r="S383" s="281">
        <f ca="1">IF(NOT(ISERROR(MATCH(R383,_xlfn.ANCHORARRAY(H394),0))),Q396&amp;"Por favor no seleccionar los criterios de impacto",R383)</f>
        <v>0</v>
      </c>
      <c r="T383" s="272"/>
      <c r="U383" s="281"/>
      <c r="V383" s="280"/>
      <c r="W383" s="169">
        <v>5</v>
      </c>
      <c r="X383" s="108"/>
      <c r="Y383" s="165" t="str">
        <f t="shared" si="465"/>
        <v/>
      </c>
      <c r="Z383" s="109"/>
      <c r="AA383" s="109"/>
      <c r="AB383" s="166" t="str">
        <f t="shared" si="466"/>
        <v/>
      </c>
      <c r="AC383" s="109"/>
      <c r="AD383" s="109"/>
      <c r="AE383" s="109"/>
      <c r="AF383" s="208" t="str">
        <f t="shared" si="500"/>
        <v/>
      </c>
      <c r="AG383" s="167" t="str">
        <f t="shared" si="468"/>
        <v/>
      </c>
      <c r="AH383" s="166" t="str">
        <f t="shared" si="469"/>
        <v/>
      </c>
      <c r="AI383" s="167" t="str">
        <f t="shared" si="470"/>
        <v/>
      </c>
      <c r="AJ383" s="166" t="str">
        <f t="shared" si="502"/>
        <v/>
      </c>
      <c r="AK383" s="168" t="str">
        <f t="shared" si="472"/>
        <v/>
      </c>
      <c r="AL383" s="212"/>
      <c r="AM383" s="213"/>
      <c r="AN383" s="169"/>
      <c r="AO383" s="110"/>
      <c r="AP383" s="110"/>
      <c r="AQ383" s="211"/>
      <c r="AR383" s="169"/>
    </row>
    <row r="384" spans="1:44" s="141" customFormat="1" ht="69" hidden="1" customHeight="1" x14ac:dyDescent="0.25">
      <c r="A384" s="299"/>
      <c r="B384" s="298"/>
      <c r="C384" s="276"/>
      <c r="D384" s="357"/>
      <c r="E384" s="283"/>
      <c r="F384" s="306"/>
      <c r="G384" s="306"/>
      <c r="H384" s="307"/>
      <c r="I384" s="269"/>
      <c r="J384" s="269"/>
      <c r="K384" s="269"/>
      <c r="L384" s="269"/>
      <c r="M384" s="283"/>
      <c r="N384" s="276"/>
      <c r="O384" s="271"/>
      <c r="P384" s="272"/>
      <c r="Q384" s="281"/>
      <c r="R384" s="282"/>
      <c r="S384" s="281">
        <f ca="1">IF(NOT(ISERROR(MATCH(R384,_xlfn.ANCHORARRAY(H395),0))),Q397&amp;"Por favor no seleccionar los criterios de impacto",R384)</f>
        <v>0</v>
      </c>
      <c r="T384" s="272"/>
      <c r="U384" s="281"/>
      <c r="V384" s="280"/>
      <c r="W384" s="169">
        <v>6</v>
      </c>
      <c r="X384" s="108"/>
      <c r="Y384" s="165" t="str">
        <f t="shared" si="465"/>
        <v/>
      </c>
      <c r="Z384" s="109"/>
      <c r="AA384" s="109"/>
      <c r="AB384" s="166" t="str">
        <f t="shared" si="466"/>
        <v/>
      </c>
      <c r="AC384" s="109"/>
      <c r="AD384" s="109"/>
      <c r="AE384" s="109"/>
      <c r="AF384" s="208" t="str">
        <f t="shared" si="500"/>
        <v/>
      </c>
      <c r="AG384" s="167" t="str">
        <f t="shared" si="468"/>
        <v/>
      </c>
      <c r="AH384" s="166" t="str">
        <f t="shared" si="469"/>
        <v/>
      </c>
      <c r="AI384" s="167" t="str">
        <f t="shared" si="470"/>
        <v/>
      </c>
      <c r="AJ384" s="166" t="str">
        <f t="shared" si="502"/>
        <v/>
      </c>
      <c r="AK384" s="168" t="str">
        <f t="shared" si="472"/>
        <v/>
      </c>
      <c r="AL384" s="212"/>
      <c r="AM384" s="213"/>
      <c r="AN384" s="169"/>
      <c r="AO384" s="110"/>
      <c r="AP384" s="110"/>
      <c r="AQ384" s="211"/>
      <c r="AR384" s="169"/>
    </row>
    <row r="385" spans="1:44" s="141" customFormat="1" ht="116.25" customHeight="1" x14ac:dyDescent="0.25">
      <c r="A385" s="299">
        <v>63</v>
      </c>
      <c r="B385" s="296" t="s">
        <v>902</v>
      </c>
      <c r="C385" s="274" t="s">
        <v>284</v>
      </c>
      <c r="D385" s="355" t="s">
        <v>890</v>
      </c>
      <c r="E385" s="283" t="s">
        <v>246</v>
      </c>
      <c r="F385" s="306" t="s">
        <v>903</v>
      </c>
      <c r="G385" s="306" t="s">
        <v>904</v>
      </c>
      <c r="H385" s="307" t="s">
        <v>905</v>
      </c>
      <c r="I385" s="267"/>
      <c r="J385" s="267"/>
      <c r="K385" s="267"/>
      <c r="L385" s="267"/>
      <c r="M385" s="283" t="s">
        <v>247</v>
      </c>
      <c r="N385" s="274"/>
      <c r="O385" s="271">
        <v>365</v>
      </c>
      <c r="P385" s="272" t="str">
        <f t="shared" ref="P385" si="503">IF(O385&lt;=0,"",IF(O385&lt;=2,"Muy Baja",IF(O385&lt;=24,"Baja",IF(O385&lt;=500,"Media",IF(O385&lt;=5000,"Alta","Muy Alta")))))</f>
        <v>Media</v>
      </c>
      <c r="Q385" s="281">
        <f t="shared" ref="Q385" si="504">IF(P385="","",IF(P385="Muy Baja",0.2,IF(P385="Baja",0.4,IF(P385="Media",0.6,IF(P385="Alta",0.8,IF(P385="Muy Alta",1,))))))</f>
        <v>0.6</v>
      </c>
      <c r="R385" s="282" t="s">
        <v>198</v>
      </c>
      <c r="S385" s="281" t="str">
        <f>IF(NOT(ISERROR(MATCH(R385,'Tabla Impacto'!$B$221:$B$223,0))),'Tabla Impacto'!$F$223&amp;"Por favor no seleccionar los criterios de impacto(Afectación Económica o presupuestal y Pérdida Reputacional)",R385)</f>
        <v>El riesgo afecta la imagen de la entidad con algunos usuarios de relevancia frente al logro de los objetivos</v>
      </c>
      <c r="T385" s="272" t="str">
        <f>+IF(OR(S385='[1]Tabla Impacto'!$C$11,S385='[1]Tabla Impacto'!$D$11),"Leve",IF(OR(S385='[1]Tabla Impacto'!$C$12,S385='[1]Tabla Impacto'!$D$12),"Menor",IF(OR(S385='[1]Tabla Impacto'!$C$13,S385='[1]Tabla Impacto'!$D$13),"Moderado",IF(OR(S385='[1]Tabla Impacto'!$C$14,S385='[1]Tabla Impacto'!$D$14),"Mayor",IF(OR(S385='[1]Tabla Impacto'!$C$15,S385='[1]Tabla Impacto'!$D$15),"Catastrófico","")))))</f>
        <v>Moderado</v>
      </c>
      <c r="U385" s="281">
        <f t="shared" ref="U385" si="505">IF(T385="","",IF(T385="Leve",0.2,IF(T385="Menor",0.4,IF(T385="Moderado",0.6,IF(T385="Mayor",0.8,IF(T385="Catastrófico",1,))))))</f>
        <v>0.6</v>
      </c>
      <c r="V385" s="280" t="str">
        <f t="shared" ref="V385" si="506">IF(OR(AND(P385="Muy Baja",T385="Leve"),AND(P385="Muy Baja",T385="Menor"),AND(P385="Baja",T385="Leve")),"Bajo",IF(OR(AND(P385="Muy baja",T385="Moderado"),AND(P385="Baja",T385="Menor"),AND(P385="Baja",T385="Moderado"),AND(P385="Media",T385="Leve"),AND(P385="Media",T385="Menor"),AND(P385="Media",T385="Moderado"),AND(P385="Alta",T385="Leve"),AND(P385="Alta",T385="Menor")),"Moderado",IF(OR(AND(P385="Muy Baja",T385="Mayor"),AND(P385="Baja",T385="Mayor"),AND(P385="Media",T385="Mayor"),AND(P385="Alta",T385="Moderado"),AND(P385="Alta",T385="Mayor"),AND(P385="Muy Alta",T385="Leve"),AND(P385="Muy Alta",T385="Menor"),AND(P385="Muy Alta",T385="Moderado"),AND(P385="Muy Alta",T385="Mayor")),"Alto",IF(OR(AND(P385="Muy Baja",T385="Catastrófico"),AND(P385="Baja",T385="Catastrófico"),AND(P385="Media",T385="Catastrófico"),AND(P385="Alta",T385="Catastrófico"),AND(P385="Muy Alta",T385="Catastrófico")),"Extremo",""))))</f>
        <v>Moderado</v>
      </c>
      <c r="W385" s="169">
        <v>1</v>
      </c>
      <c r="X385" s="225" t="s">
        <v>906</v>
      </c>
      <c r="Y385" s="165" t="str">
        <f t="shared" si="465"/>
        <v>Probabilidad</v>
      </c>
      <c r="Z385" s="109" t="s">
        <v>216</v>
      </c>
      <c r="AA385" s="109" t="s">
        <v>224</v>
      </c>
      <c r="AB385" s="166" t="str">
        <f t="shared" si="466"/>
        <v>40%</v>
      </c>
      <c r="AC385" s="109" t="s">
        <v>227</v>
      </c>
      <c r="AD385" s="109" t="s">
        <v>232</v>
      </c>
      <c r="AE385" s="109" t="s">
        <v>236</v>
      </c>
      <c r="AF385" s="208">
        <f t="shared" ref="AF385" si="507">IFERROR(IF(Y385="Probabilidad",(Q385-(+Q385*AB385)),IF(Y385="Impacto",Q385,"")),"")</f>
        <v>0.36</v>
      </c>
      <c r="AG385" s="167" t="str">
        <f t="shared" si="468"/>
        <v>Baja</v>
      </c>
      <c r="AH385" s="166">
        <f t="shared" si="469"/>
        <v>0.36</v>
      </c>
      <c r="AI385" s="167" t="str">
        <f t="shared" si="470"/>
        <v>Moderado</v>
      </c>
      <c r="AJ385" s="166">
        <f t="shared" ref="AJ385" si="508">IFERROR(IF(Y385="Impacto",(U385-(+U385*AB385)),IF(Y385="Probabilidad",U385,"")),"")</f>
        <v>0.6</v>
      </c>
      <c r="AK385" s="168" t="str">
        <f t="shared" si="472"/>
        <v>Moderado</v>
      </c>
      <c r="AL385" s="212" t="s">
        <v>263</v>
      </c>
      <c r="AM385" s="213"/>
      <c r="AN385" s="169"/>
      <c r="AO385" s="110"/>
      <c r="AP385" s="110"/>
      <c r="AQ385" s="211"/>
      <c r="AR385" s="169"/>
    </row>
    <row r="386" spans="1:44" s="141" customFormat="1" ht="69" hidden="1" customHeight="1" x14ac:dyDescent="0.25">
      <c r="A386" s="299"/>
      <c r="B386" s="297"/>
      <c r="C386" s="275"/>
      <c r="D386" s="356"/>
      <c r="E386" s="283"/>
      <c r="F386" s="306"/>
      <c r="G386" s="306"/>
      <c r="H386" s="307"/>
      <c r="I386" s="268"/>
      <c r="J386" s="268"/>
      <c r="K386" s="268"/>
      <c r="L386" s="268"/>
      <c r="M386" s="283"/>
      <c r="N386" s="275"/>
      <c r="O386" s="271"/>
      <c r="P386" s="272"/>
      <c r="Q386" s="281"/>
      <c r="R386" s="282"/>
      <c r="S386" s="281">
        <f ca="1">IF(NOT(ISERROR(MATCH(R386,_xlfn.ANCHORARRAY(H397),0))),Q399&amp;"Por favor no seleccionar los criterios de impacto",R386)</f>
        <v>0</v>
      </c>
      <c r="T386" s="272"/>
      <c r="U386" s="281"/>
      <c r="V386" s="280"/>
      <c r="W386" s="169">
        <v>2</v>
      </c>
      <c r="X386" s="108"/>
      <c r="Y386" s="165" t="str">
        <f t="shared" si="465"/>
        <v/>
      </c>
      <c r="Z386" s="109"/>
      <c r="AA386" s="109"/>
      <c r="AB386" s="166" t="str">
        <f t="shared" si="466"/>
        <v/>
      </c>
      <c r="AC386" s="109"/>
      <c r="AD386" s="109"/>
      <c r="AE386" s="109"/>
      <c r="AF386" s="208" t="str">
        <f t="shared" ref="AF386:AF390" si="509">IFERROR(IF(AND(Y385="Probabilidad",Y386="Probabilidad"),(AH385-(+AH385*AB386)),IF(Y386="Probabilidad",(Q385-(+Q385*AB386)),IF(Y386="Impacto",AH385,""))),"")</f>
        <v/>
      </c>
      <c r="AG386" s="167" t="str">
        <f t="shared" si="468"/>
        <v/>
      </c>
      <c r="AH386" s="166" t="str">
        <f t="shared" si="469"/>
        <v/>
      </c>
      <c r="AI386" s="167" t="str">
        <f t="shared" si="470"/>
        <v/>
      </c>
      <c r="AJ386" s="166" t="str">
        <f t="shared" ref="AJ386" si="510">IFERROR(IF(AND(Y385="Impacto",Y386="Impacto"),(AJ385-(+AJ385*AB386)),IF(Y386="Impacto",(U385-(+U385*AB386)),IF(Y386="Probabilidad",AJ385,""))),"")</f>
        <v/>
      </c>
      <c r="AK386" s="168" t="str">
        <f t="shared" si="472"/>
        <v/>
      </c>
      <c r="AL386" s="212"/>
      <c r="AM386" s="213"/>
      <c r="AN386" s="169"/>
      <c r="AO386" s="110"/>
      <c r="AP386" s="110"/>
      <c r="AQ386" s="211"/>
      <c r="AR386" s="169"/>
    </row>
    <row r="387" spans="1:44" s="141" customFormat="1" ht="69" hidden="1" customHeight="1" x14ac:dyDescent="0.25">
      <c r="A387" s="299"/>
      <c r="B387" s="297"/>
      <c r="C387" s="275"/>
      <c r="D387" s="356"/>
      <c r="E387" s="283"/>
      <c r="F387" s="306"/>
      <c r="G387" s="306"/>
      <c r="H387" s="307"/>
      <c r="I387" s="268"/>
      <c r="J387" s="268"/>
      <c r="K387" s="268"/>
      <c r="L387" s="268"/>
      <c r="M387" s="283"/>
      <c r="N387" s="275"/>
      <c r="O387" s="271"/>
      <c r="P387" s="272"/>
      <c r="Q387" s="281"/>
      <c r="R387" s="282"/>
      <c r="S387" s="281">
        <f ca="1">IF(NOT(ISERROR(MATCH(R387,_xlfn.ANCHORARRAY(H398),0))),Q400&amp;"Por favor no seleccionar los criterios de impacto",R387)</f>
        <v>0</v>
      </c>
      <c r="T387" s="272"/>
      <c r="U387" s="281"/>
      <c r="V387" s="280"/>
      <c r="W387" s="169">
        <v>3</v>
      </c>
      <c r="X387" s="108"/>
      <c r="Y387" s="165" t="str">
        <f t="shared" si="465"/>
        <v/>
      </c>
      <c r="Z387" s="109"/>
      <c r="AA387" s="109"/>
      <c r="AB387" s="166" t="str">
        <f t="shared" si="466"/>
        <v/>
      </c>
      <c r="AC387" s="109"/>
      <c r="AD387" s="109"/>
      <c r="AE387" s="109"/>
      <c r="AF387" s="208" t="str">
        <f t="shared" si="509"/>
        <v/>
      </c>
      <c r="AG387" s="167" t="str">
        <f t="shared" si="468"/>
        <v/>
      </c>
      <c r="AH387" s="166" t="str">
        <f t="shared" si="469"/>
        <v/>
      </c>
      <c r="AI387" s="167" t="str">
        <f t="shared" si="470"/>
        <v/>
      </c>
      <c r="AJ387" s="166" t="str">
        <f t="shared" ref="AJ387:AJ390" si="511">IFERROR(IF(AND(Y386="Impacto",Y387="Impacto"),(AJ386-(+AJ386*AB387)),IF(AND(Y386="Probabilidad",Y387="Impacto"),(AJ385-(+AJ385*AB387)),IF(Y387="Probabilidad",AJ386,""))),"")</f>
        <v/>
      </c>
      <c r="AK387" s="168" t="str">
        <f t="shared" si="472"/>
        <v/>
      </c>
      <c r="AL387" s="212"/>
      <c r="AM387" s="213"/>
      <c r="AN387" s="169"/>
      <c r="AO387" s="110"/>
      <c r="AP387" s="110"/>
      <c r="AQ387" s="211"/>
      <c r="AR387" s="169"/>
    </row>
    <row r="388" spans="1:44" s="141" customFormat="1" ht="69" hidden="1" customHeight="1" x14ac:dyDescent="0.25">
      <c r="A388" s="299"/>
      <c r="B388" s="297"/>
      <c r="C388" s="275"/>
      <c r="D388" s="356"/>
      <c r="E388" s="283"/>
      <c r="F388" s="306"/>
      <c r="G388" s="306"/>
      <c r="H388" s="307"/>
      <c r="I388" s="268"/>
      <c r="J388" s="268"/>
      <c r="K388" s="268"/>
      <c r="L388" s="268"/>
      <c r="M388" s="283"/>
      <c r="N388" s="275"/>
      <c r="O388" s="271"/>
      <c r="P388" s="272"/>
      <c r="Q388" s="281"/>
      <c r="R388" s="282"/>
      <c r="S388" s="281">
        <f ca="1">IF(NOT(ISERROR(MATCH(R388,_xlfn.ANCHORARRAY(H399),0))),Q401&amp;"Por favor no seleccionar los criterios de impacto",R388)</f>
        <v>0</v>
      </c>
      <c r="T388" s="272"/>
      <c r="U388" s="281"/>
      <c r="V388" s="280"/>
      <c r="W388" s="169">
        <v>4</v>
      </c>
      <c r="X388" s="108"/>
      <c r="Y388" s="165" t="str">
        <f t="shared" si="465"/>
        <v/>
      </c>
      <c r="Z388" s="109"/>
      <c r="AA388" s="109"/>
      <c r="AB388" s="166" t="str">
        <f t="shared" si="466"/>
        <v/>
      </c>
      <c r="AC388" s="109"/>
      <c r="AD388" s="109"/>
      <c r="AE388" s="109"/>
      <c r="AF388" s="208" t="str">
        <f t="shared" si="509"/>
        <v/>
      </c>
      <c r="AG388" s="167" t="str">
        <f t="shared" si="468"/>
        <v/>
      </c>
      <c r="AH388" s="166" t="str">
        <f t="shared" si="469"/>
        <v/>
      </c>
      <c r="AI388" s="167" t="str">
        <f t="shared" si="470"/>
        <v/>
      </c>
      <c r="AJ388" s="166" t="str">
        <f t="shared" si="511"/>
        <v/>
      </c>
      <c r="AK388" s="168" t="str">
        <f t="shared" si="472"/>
        <v/>
      </c>
      <c r="AL388" s="212"/>
      <c r="AM388" s="213"/>
      <c r="AN388" s="169"/>
      <c r="AO388" s="110"/>
      <c r="AP388" s="110"/>
      <c r="AQ388" s="211"/>
      <c r="AR388" s="169"/>
    </row>
    <row r="389" spans="1:44" s="141" customFormat="1" ht="69" hidden="1" customHeight="1" x14ac:dyDescent="0.25">
      <c r="A389" s="299"/>
      <c r="B389" s="297"/>
      <c r="C389" s="275"/>
      <c r="D389" s="356"/>
      <c r="E389" s="283"/>
      <c r="F389" s="306"/>
      <c r="G389" s="306"/>
      <c r="H389" s="307"/>
      <c r="I389" s="268"/>
      <c r="J389" s="268"/>
      <c r="K389" s="268"/>
      <c r="L389" s="268"/>
      <c r="M389" s="283"/>
      <c r="N389" s="275"/>
      <c r="O389" s="271"/>
      <c r="P389" s="272"/>
      <c r="Q389" s="281"/>
      <c r="R389" s="282"/>
      <c r="S389" s="281">
        <f ca="1">IF(NOT(ISERROR(MATCH(R389,_xlfn.ANCHORARRAY(H400),0))),Q402&amp;"Por favor no seleccionar los criterios de impacto",R389)</f>
        <v>0</v>
      </c>
      <c r="T389" s="272"/>
      <c r="U389" s="281"/>
      <c r="V389" s="280"/>
      <c r="W389" s="169">
        <v>5</v>
      </c>
      <c r="X389" s="108"/>
      <c r="Y389" s="165" t="str">
        <f t="shared" si="465"/>
        <v/>
      </c>
      <c r="Z389" s="109"/>
      <c r="AA389" s="109"/>
      <c r="AB389" s="166" t="str">
        <f t="shared" si="466"/>
        <v/>
      </c>
      <c r="AC389" s="109"/>
      <c r="AD389" s="109"/>
      <c r="AE389" s="109"/>
      <c r="AF389" s="208" t="str">
        <f t="shared" si="509"/>
        <v/>
      </c>
      <c r="AG389" s="167" t="str">
        <f t="shared" si="468"/>
        <v/>
      </c>
      <c r="AH389" s="166" t="str">
        <f t="shared" si="469"/>
        <v/>
      </c>
      <c r="AI389" s="167" t="str">
        <f t="shared" si="470"/>
        <v/>
      </c>
      <c r="AJ389" s="166" t="str">
        <f t="shared" si="511"/>
        <v/>
      </c>
      <c r="AK389" s="168" t="str">
        <f t="shared" si="472"/>
        <v/>
      </c>
      <c r="AL389" s="212"/>
      <c r="AM389" s="213"/>
      <c r="AN389" s="169"/>
      <c r="AO389" s="110"/>
      <c r="AP389" s="110"/>
      <c r="AQ389" s="211"/>
      <c r="AR389" s="169"/>
    </row>
    <row r="390" spans="1:44" s="141" customFormat="1" ht="69" hidden="1" customHeight="1" x14ac:dyDescent="0.25">
      <c r="A390" s="299"/>
      <c r="B390" s="298"/>
      <c r="C390" s="276"/>
      <c r="D390" s="357"/>
      <c r="E390" s="283"/>
      <c r="F390" s="306"/>
      <c r="G390" s="306"/>
      <c r="H390" s="307"/>
      <c r="I390" s="269"/>
      <c r="J390" s="269"/>
      <c r="K390" s="269"/>
      <c r="L390" s="269"/>
      <c r="M390" s="283"/>
      <c r="N390" s="276"/>
      <c r="O390" s="271"/>
      <c r="P390" s="272"/>
      <c r="Q390" s="281"/>
      <c r="R390" s="282"/>
      <c r="S390" s="281">
        <f ca="1">IF(NOT(ISERROR(MATCH(R390,_xlfn.ANCHORARRAY(H401),0))),Q403&amp;"Por favor no seleccionar los criterios de impacto",R390)</f>
        <v>0</v>
      </c>
      <c r="T390" s="272"/>
      <c r="U390" s="281"/>
      <c r="V390" s="280"/>
      <c r="W390" s="169">
        <v>6</v>
      </c>
      <c r="X390" s="108"/>
      <c r="Y390" s="165" t="str">
        <f t="shared" si="465"/>
        <v/>
      </c>
      <c r="Z390" s="109"/>
      <c r="AA390" s="109"/>
      <c r="AB390" s="166" t="str">
        <f t="shared" si="466"/>
        <v/>
      </c>
      <c r="AC390" s="109"/>
      <c r="AD390" s="109"/>
      <c r="AE390" s="109"/>
      <c r="AF390" s="208" t="str">
        <f t="shared" si="509"/>
        <v/>
      </c>
      <c r="AG390" s="167" t="str">
        <f t="shared" si="468"/>
        <v/>
      </c>
      <c r="AH390" s="166" t="str">
        <f t="shared" si="469"/>
        <v/>
      </c>
      <c r="AI390" s="167" t="str">
        <f t="shared" si="470"/>
        <v/>
      </c>
      <c r="AJ390" s="166" t="str">
        <f t="shared" si="511"/>
        <v/>
      </c>
      <c r="AK390" s="168" t="str">
        <f t="shared" si="472"/>
        <v/>
      </c>
      <c r="AL390" s="212"/>
      <c r="AM390" s="213"/>
      <c r="AN390" s="169"/>
      <c r="AO390" s="110"/>
      <c r="AP390" s="110"/>
      <c r="AQ390" s="211"/>
      <c r="AR390" s="169"/>
    </row>
    <row r="391" spans="1:44" s="141" customFormat="1" ht="135.75" customHeight="1" x14ac:dyDescent="0.25">
      <c r="A391" s="299">
        <v>64</v>
      </c>
      <c r="B391" s="296" t="s">
        <v>907</v>
      </c>
      <c r="C391" s="274" t="s">
        <v>284</v>
      </c>
      <c r="D391" s="274" t="s">
        <v>908</v>
      </c>
      <c r="E391" s="283" t="s">
        <v>248</v>
      </c>
      <c r="F391" s="306" t="s">
        <v>909</v>
      </c>
      <c r="G391" s="306" t="s">
        <v>910</v>
      </c>
      <c r="H391" s="306" t="s">
        <v>911</v>
      </c>
      <c r="I391" s="267" t="s">
        <v>1081</v>
      </c>
      <c r="J391" s="267"/>
      <c r="K391" s="267"/>
      <c r="L391" s="267"/>
      <c r="M391" s="360" t="s">
        <v>252</v>
      </c>
      <c r="N391" s="274"/>
      <c r="O391" s="271">
        <v>365</v>
      </c>
      <c r="P391" s="272" t="str">
        <f t="shared" ref="P391:P427" si="512">IF(O391&lt;=0,"",IF(O391&lt;=2,"Muy Baja",IF(O391&lt;=24,"Baja",IF(O391&lt;=500,"Media",IF(O391&lt;=5000,"Alta","Muy Alta")))))</f>
        <v>Media</v>
      </c>
      <c r="Q391" s="281">
        <f t="shared" ref="Q391:Q427" si="513">IF(P391="","",IF(P391="Muy Baja",0.2,IF(P391="Baja",0.4,IF(P391="Media",0.6,IF(P391="Alta",0.8,IF(P391="Muy Alta",1,))))))</f>
        <v>0.6</v>
      </c>
      <c r="R391" s="282" t="s">
        <v>198</v>
      </c>
      <c r="S391" s="281" t="str">
        <f>IF(NOT(ISERROR(MATCH(R391,'Tabla Impacto'!$B$221:$B$223,0))),'Tabla Impacto'!$F$223&amp;"Por favor no seleccionar los criterios de impacto(Afectación Económica o presupuestal y Pérdida Reputacional)",R391)</f>
        <v>El riesgo afecta la imagen de la entidad con algunos usuarios de relevancia frente al logro de los objetivos</v>
      </c>
      <c r="T391" s="272" t="str">
        <f>+IF(OR(S391='[1]Tabla Impacto'!$C$11,S391='[1]Tabla Impacto'!$D$11),"Leve",IF(OR(S391='[1]Tabla Impacto'!$C$12,S391='[1]Tabla Impacto'!$D$12),"Menor",IF(OR(S391='[1]Tabla Impacto'!$C$13,S391='[1]Tabla Impacto'!$D$13),"Moderado",IF(OR(S391='[1]Tabla Impacto'!$C$14,S391='[1]Tabla Impacto'!$D$14),"Mayor",IF(OR(S391='[1]Tabla Impacto'!$C$15,S391='[1]Tabla Impacto'!$D$15),"Catastrófico","")))))</f>
        <v>Moderado</v>
      </c>
      <c r="U391" s="281">
        <f t="shared" ref="U391" si="514">IF(T391="","",IF(T391="Leve",0.2,IF(T391="Menor",0.4,IF(T391="Moderado",0.6,IF(T391="Mayor",0.8,IF(T391="Catastrófico",1,))))))</f>
        <v>0.6</v>
      </c>
      <c r="V391" s="280" t="str">
        <f t="shared" ref="V391" si="515">IF(OR(AND(P391="Muy Baja",T391="Leve"),AND(P391="Muy Baja",T391="Menor"),AND(P391="Baja",T391="Leve")),"Bajo",IF(OR(AND(P391="Muy baja",T391="Moderado"),AND(P391="Baja",T391="Menor"),AND(P391="Baja",T391="Moderado"),AND(P391="Media",T391="Leve"),AND(P391="Media",T391="Menor"),AND(P391="Media",T391="Moderado"),AND(P391="Alta",T391="Leve"),AND(P391="Alta",T391="Menor")),"Moderado",IF(OR(AND(P391="Muy Baja",T391="Mayor"),AND(P391="Baja",T391="Mayor"),AND(P391="Media",T391="Mayor"),AND(P391="Alta",T391="Moderado"),AND(P391="Alta",T391="Mayor"),AND(P391="Muy Alta",T391="Leve"),AND(P391="Muy Alta",T391="Menor"),AND(P391="Muy Alta",T391="Moderado"),AND(P391="Muy Alta",T391="Mayor")),"Alto",IF(OR(AND(P391="Muy Baja",T391="Catastrófico"),AND(P391="Baja",T391="Catastrófico"),AND(P391="Media",T391="Catastrófico"),AND(P391="Alta",T391="Catastrófico"),AND(P391="Muy Alta",T391="Catastrófico")),"Extremo",""))))</f>
        <v>Moderado</v>
      </c>
      <c r="W391" s="169">
        <v>1</v>
      </c>
      <c r="X391" s="225" t="s">
        <v>912</v>
      </c>
      <c r="Y391" s="165" t="str">
        <f t="shared" si="465"/>
        <v>Probabilidad</v>
      </c>
      <c r="Z391" s="109" t="s">
        <v>216</v>
      </c>
      <c r="AA391" s="109" t="s">
        <v>224</v>
      </c>
      <c r="AB391" s="166" t="str">
        <f t="shared" si="466"/>
        <v>40%</v>
      </c>
      <c r="AC391" s="109" t="s">
        <v>227</v>
      </c>
      <c r="AD391" s="109" t="s">
        <v>232</v>
      </c>
      <c r="AE391" s="109" t="s">
        <v>236</v>
      </c>
      <c r="AF391" s="208">
        <f t="shared" ref="AF391" si="516">IFERROR(IF(Y391="Probabilidad",(Q391-(+Q391*AB391)),IF(Y391="Impacto",Q391,"")),"")</f>
        <v>0.36</v>
      </c>
      <c r="AG391" s="167" t="str">
        <f t="shared" si="468"/>
        <v>Baja</v>
      </c>
      <c r="AH391" s="166">
        <f t="shared" si="469"/>
        <v>0.36</v>
      </c>
      <c r="AI391" s="167" t="str">
        <f t="shared" si="470"/>
        <v>Moderado</v>
      </c>
      <c r="AJ391" s="166">
        <f t="shared" ref="AJ391" si="517">IFERROR(IF(Y391="Impacto",(U391-(+U391*AB391)),IF(Y391="Probabilidad",U391,"")),"")</f>
        <v>0.6</v>
      </c>
      <c r="AK391" s="168" t="str">
        <f t="shared" si="472"/>
        <v>Moderado</v>
      </c>
      <c r="AL391" s="212" t="s">
        <v>263</v>
      </c>
      <c r="AM391" s="213"/>
      <c r="AN391" s="169"/>
      <c r="AO391" s="110"/>
      <c r="AP391" s="110"/>
      <c r="AQ391" s="211"/>
      <c r="AR391" s="169"/>
    </row>
    <row r="392" spans="1:44" s="141" customFormat="1" ht="177.75" customHeight="1" x14ac:dyDescent="0.25">
      <c r="A392" s="299"/>
      <c r="B392" s="297"/>
      <c r="C392" s="275"/>
      <c r="D392" s="275"/>
      <c r="E392" s="283"/>
      <c r="F392" s="306"/>
      <c r="G392" s="306"/>
      <c r="H392" s="306"/>
      <c r="I392" s="268"/>
      <c r="J392" s="268"/>
      <c r="K392" s="268"/>
      <c r="L392" s="268"/>
      <c r="M392" s="360"/>
      <c r="N392" s="275"/>
      <c r="O392" s="271"/>
      <c r="P392" s="272"/>
      <c r="Q392" s="281"/>
      <c r="R392" s="282"/>
      <c r="S392" s="281">
        <f ca="1">IF(NOT(ISERROR(MATCH(R392,_xlfn.ANCHORARRAY(H403),0))),Q405&amp;"Por favor no seleccionar los criterios de impacto",R392)</f>
        <v>0</v>
      </c>
      <c r="T392" s="272"/>
      <c r="U392" s="281"/>
      <c r="V392" s="280"/>
      <c r="W392" s="169">
        <v>2</v>
      </c>
      <c r="X392" s="225" t="s">
        <v>913</v>
      </c>
      <c r="Y392" s="165" t="str">
        <f t="shared" si="465"/>
        <v>Probabilidad</v>
      </c>
      <c r="Z392" s="109" t="s">
        <v>216</v>
      </c>
      <c r="AA392" s="109" t="s">
        <v>224</v>
      </c>
      <c r="AB392" s="166" t="str">
        <f t="shared" si="466"/>
        <v>40%</v>
      </c>
      <c r="AC392" s="109" t="s">
        <v>227</v>
      </c>
      <c r="AD392" s="109" t="s">
        <v>232</v>
      </c>
      <c r="AE392" s="109" t="s">
        <v>236</v>
      </c>
      <c r="AF392" s="208">
        <f t="shared" ref="AF392:AF396" si="518">IFERROR(IF(AND(Y391="Probabilidad",Y392="Probabilidad"),(AH391-(+AH391*AB392)),IF(Y392="Probabilidad",(Q391-(+Q391*AB392)),IF(Y392="Impacto",AH391,""))),"")</f>
        <v>0.216</v>
      </c>
      <c r="AG392" s="167" t="str">
        <f t="shared" si="468"/>
        <v>Baja</v>
      </c>
      <c r="AH392" s="166">
        <f t="shared" si="469"/>
        <v>0.216</v>
      </c>
      <c r="AI392" s="167" t="str">
        <f t="shared" si="470"/>
        <v>Moderado</v>
      </c>
      <c r="AJ392" s="166">
        <f t="shared" ref="AJ392" si="519">IFERROR(IF(AND(Y391="Impacto",Y392="Impacto"),(AJ391-(+AJ391*AB392)),IF(Y392="Impacto",(U391-(+U391*AB392)),IF(Y392="Probabilidad",AJ391,""))),"")</f>
        <v>0.6</v>
      </c>
      <c r="AK392" s="168" t="str">
        <f t="shared" si="472"/>
        <v>Moderado</v>
      </c>
      <c r="AL392" s="212" t="s">
        <v>263</v>
      </c>
      <c r="AM392" s="213"/>
      <c r="AN392" s="169"/>
      <c r="AO392" s="110"/>
      <c r="AP392" s="110"/>
      <c r="AQ392" s="211"/>
      <c r="AR392" s="169"/>
    </row>
    <row r="393" spans="1:44" s="141" customFormat="1" ht="69" hidden="1" customHeight="1" x14ac:dyDescent="0.25">
      <c r="A393" s="299"/>
      <c r="B393" s="297"/>
      <c r="C393" s="275"/>
      <c r="D393" s="275"/>
      <c r="E393" s="283"/>
      <c r="F393" s="306"/>
      <c r="G393" s="306"/>
      <c r="H393" s="306"/>
      <c r="I393" s="268"/>
      <c r="J393" s="268"/>
      <c r="K393" s="268"/>
      <c r="L393" s="268"/>
      <c r="M393" s="360"/>
      <c r="N393" s="275"/>
      <c r="O393" s="271"/>
      <c r="P393" s="272"/>
      <c r="Q393" s="281"/>
      <c r="R393" s="282"/>
      <c r="S393" s="281">
        <f ca="1">IF(NOT(ISERROR(MATCH(R393,_xlfn.ANCHORARRAY(H404),0))),Q406&amp;"Por favor no seleccionar los criterios de impacto",R393)</f>
        <v>0</v>
      </c>
      <c r="T393" s="272"/>
      <c r="U393" s="281"/>
      <c r="V393" s="280"/>
      <c r="W393" s="169">
        <v>3</v>
      </c>
      <c r="X393" s="108"/>
      <c r="Y393" s="165" t="str">
        <f t="shared" si="465"/>
        <v/>
      </c>
      <c r="Z393" s="109"/>
      <c r="AA393" s="109"/>
      <c r="AB393" s="166" t="str">
        <f t="shared" si="466"/>
        <v/>
      </c>
      <c r="AC393" s="109"/>
      <c r="AD393" s="109"/>
      <c r="AE393" s="109"/>
      <c r="AF393" s="208" t="str">
        <f t="shared" si="518"/>
        <v/>
      </c>
      <c r="AG393" s="167" t="str">
        <f t="shared" si="468"/>
        <v/>
      </c>
      <c r="AH393" s="166" t="str">
        <f t="shared" si="469"/>
        <v/>
      </c>
      <c r="AI393" s="167" t="str">
        <f t="shared" si="470"/>
        <v/>
      </c>
      <c r="AJ393" s="166" t="str">
        <f t="shared" ref="AJ393:AJ396" si="520">IFERROR(IF(AND(Y392="Impacto",Y393="Impacto"),(AJ392-(+AJ392*AB393)),IF(AND(Y392="Probabilidad",Y393="Impacto"),(AJ391-(+AJ391*AB393)),IF(Y393="Probabilidad",AJ392,""))),"")</f>
        <v/>
      </c>
      <c r="AK393" s="168" t="str">
        <f t="shared" si="472"/>
        <v/>
      </c>
      <c r="AL393" s="212"/>
      <c r="AM393" s="213"/>
      <c r="AN393" s="169"/>
      <c r="AO393" s="110"/>
      <c r="AP393" s="110"/>
      <c r="AQ393" s="211"/>
      <c r="AR393" s="169"/>
    </row>
    <row r="394" spans="1:44" s="141" customFormat="1" ht="69" hidden="1" customHeight="1" x14ac:dyDescent="0.25">
      <c r="A394" s="299"/>
      <c r="B394" s="297"/>
      <c r="C394" s="275"/>
      <c r="D394" s="275"/>
      <c r="E394" s="283"/>
      <c r="F394" s="306"/>
      <c r="G394" s="306"/>
      <c r="H394" s="306"/>
      <c r="I394" s="268"/>
      <c r="J394" s="268"/>
      <c r="K394" s="268"/>
      <c r="L394" s="268"/>
      <c r="M394" s="360"/>
      <c r="N394" s="275"/>
      <c r="O394" s="271"/>
      <c r="P394" s="272"/>
      <c r="Q394" s="281"/>
      <c r="R394" s="282"/>
      <c r="S394" s="281">
        <f ca="1">IF(NOT(ISERROR(MATCH(R394,_xlfn.ANCHORARRAY(H405),0))),Q407&amp;"Por favor no seleccionar los criterios de impacto",R394)</f>
        <v>0</v>
      </c>
      <c r="T394" s="272"/>
      <c r="U394" s="281"/>
      <c r="V394" s="280"/>
      <c r="W394" s="169">
        <v>4</v>
      </c>
      <c r="X394" s="108"/>
      <c r="Y394" s="165" t="str">
        <f t="shared" si="465"/>
        <v/>
      </c>
      <c r="Z394" s="109"/>
      <c r="AA394" s="109"/>
      <c r="AB394" s="166" t="str">
        <f t="shared" si="466"/>
        <v/>
      </c>
      <c r="AC394" s="109"/>
      <c r="AD394" s="109"/>
      <c r="AE394" s="109"/>
      <c r="AF394" s="208" t="str">
        <f t="shared" si="518"/>
        <v/>
      </c>
      <c r="AG394" s="167" t="str">
        <f t="shared" si="468"/>
        <v/>
      </c>
      <c r="AH394" s="166" t="str">
        <f t="shared" si="469"/>
        <v/>
      </c>
      <c r="AI394" s="167" t="str">
        <f t="shared" si="470"/>
        <v/>
      </c>
      <c r="AJ394" s="166" t="str">
        <f t="shared" si="520"/>
        <v/>
      </c>
      <c r="AK394" s="168" t="str">
        <f t="shared" si="472"/>
        <v/>
      </c>
      <c r="AL394" s="212"/>
      <c r="AM394" s="213"/>
      <c r="AN394" s="169"/>
      <c r="AO394" s="110"/>
      <c r="AP394" s="110"/>
      <c r="AQ394" s="211"/>
      <c r="AR394" s="169"/>
    </row>
    <row r="395" spans="1:44" s="141" customFormat="1" ht="69" hidden="1" customHeight="1" x14ac:dyDescent="0.25">
      <c r="A395" s="299"/>
      <c r="B395" s="297"/>
      <c r="C395" s="275"/>
      <c r="D395" s="275"/>
      <c r="E395" s="283"/>
      <c r="F395" s="306"/>
      <c r="G395" s="306"/>
      <c r="H395" s="306"/>
      <c r="I395" s="268"/>
      <c r="J395" s="268"/>
      <c r="K395" s="268"/>
      <c r="L395" s="268"/>
      <c r="M395" s="360"/>
      <c r="N395" s="275"/>
      <c r="O395" s="271"/>
      <c r="P395" s="272"/>
      <c r="Q395" s="281"/>
      <c r="R395" s="282"/>
      <c r="S395" s="281">
        <f ca="1">IF(NOT(ISERROR(MATCH(R395,_xlfn.ANCHORARRAY(H406),0))),Q408&amp;"Por favor no seleccionar los criterios de impacto",R395)</f>
        <v>0</v>
      </c>
      <c r="T395" s="272"/>
      <c r="U395" s="281"/>
      <c r="V395" s="280"/>
      <c r="W395" s="169">
        <v>5</v>
      </c>
      <c r="X395" s="108"/>
      <c r="Y395" s="165" t="str">
        <f t="shared" si="465"/>
        <v/>
      </c>
      <c r="Z395" s="109"/>
      <c r="AA395" s="109"/>
      <c r="AB395" s="166" t="str">
        <f t="shared" si="466"/>
        <v/>
      </c>
      <c r="AC395" s="109"/>
      <c r="AD395" s="109"/>
      <c r="AE395" s="109"/>
      <c r="AF395" s="208" t="str">
        <f t="shared" si="518"/>
        <v/>
      </c>
      <c r="AG395" s="167" t="str">
        <f t="shared" si="468"/>
        <v/>
      </c>
      <c r="AH395" s="166" t="str">
        <f t="shared" si="469"/>
        <v/>
      </c>
      <c r="AI395" s="167" t="str">
        <f t="shared" si="470"/>
        <v/>
      </c>
      <c r="AJ395" s="166" t="str">
        <f t="shared" si="520"/>
        <v/>
      </c>
      <c r="AK395" s="168" t="str">
        <f t="shared" si="472"/>
        <v/>
      </c>
      <c r="AL395" s="212"/>
      <c r="AM395" s="213"/>
      <c r="AN395" s="169"/>
      <c r="AO395" s="110"/>
      <c r="AP395" s="110"/>
      <c r="AQ395" s="211"/>
      <c r="AR395" s="169"/>
    </row>
    <row r="396" spans="1:44" s="141" customFormat="1" ht="69" hidden="1" customHeight="1" x14ac:dyDescent="0.25">
      <c r="A396" s="299"/>
      <c r="B396" s="298"/>
      <c r="C396" s="276"/>
      <c r="D396" s="276"/>
      <c r="E396" s="283"/>
      <c r="F396" s="306"/>
      <c r="G396" s="306"/>
      <c r="H396" s="306"/>
      <c r="I396" s="269"/>
      <c r="J396" s="269"/>
      <c r="K396" s="269"/>
      <c r="L396" s="269"/>
      <c r="M396" s="360"/>
      <c r="N396" s="276"/>
      <c r="O396" s="271"/>
      <c r="P396" s="272"/>
      <c r="Q396" s="281"/>
      <c r="R396" s="282"/>
      <c r="S396" s="281">
        <f ca="1">IF(NOT(ISERROR(MATCH(R396,_xlfn.ANCHORARRAY(H407),0))),Q409&amp;"Por favor no seleccionar los criterios de impacto",R396)</f>
        <v>0</v>
      </c>
      <c r="T396" s="272"/>
      <c r="U396" s="281"/>
      <c r="V396" s="280"/>
      <c r="W396" s="169">
        <v>6</v>
      </c>
      <c r="X396" s="108"/>
      <c r="Y396" s="165" t="str">
        <f t="shared" si="465"/>
        <v/>
      </c>
      <c r="Z396" s="109"/>
      <c r="AA396" s="109"/>
      <c r="AB396" s="166" t="str">
        <f t="shared" si="466"/>
        <v/>
      </c>
      <c r="AC396" s="109"/>
      <c r="AD396" s="109"/>
      <c r="AE396" s="109"/>
      <c r="AF396" s="208" t="str">
        <f t="shared" si="518"/>
        <v/>
      </c>
      <c r="AG396" s="167" t="str">
        <f t="shared" si="468"/>
        <v/>
      </c>
      <c r="AH396" s="166" t="str">
        <f t="shared" si="469"/>
        <v/>
      </c>
      <c r="AI396" s="167" t="str">
        <f t="shared" si="470"/>
        <v/>
      </c>
      <c r="AJ396" s="166" t="str">
        <f t="shared" si="520"/>
        <v/>
      </c>
      <c r="AK396" s="168" t="str">
        <f t="shared" si="472"/>
        <v/>
      </c>
      <c r="AL396" s="212"/>
      <c r="AM396" s="213"/>
      <c r="AN396" s="169"/>
      <c r="AO396" s="110"/>
      <c r="AP396" s="110"/>
      <c r="AQ396" s="211"/>
      <c r="AR396" s="169"/>
    </row>
    <row r="397" spans="1:44" s="141" customFormat="1" ht="87" customHeight="1" x14ac:dyDescent="0.25">
      <c r="A397" s="299">
        <v>65</v>
      </c>
      <c r="B397" s="296" t="s">
        <v>914</v>
      </c>
      <c r="C397" s="274" t="s">
        <v>284</v>
      </c>
      <c r="D397" s="355" t="s">
        <v>915</v>
      </c>
      <c r="E397" s="283" t="s">
        <v>248</v>
      </c>
      <c r="F397" s="306" t="s">
        <v>916</v>
      </c>
      <c r="G397" s="306" t="s">
        <v>917</v>
      </c>
      <c r="H397" s="307" t="s">
        <v>918</v>
      </c>
      <c r="I397" s="267"/>
      <c r="J397" s="267"/>
      <c r="K397" s="267"/>
      <c r="L397" s="267"/>
      <c r="M397" s="283" t="s">
        <v>247</v>
      </c>
      <c r="N397" s="274"/>
      <c r="O397" s="271">
        <v>365</v>
      </c>
      <c r="P397" s="272" t="str">
        <f t="shared" si="512"/>
        <v>Media</v>
      </c>
      <c r="Q397" s="281">
        <f t="shared" si="513"/>
        <v>0.6</v>
      </c>
      <c r="R397" s="282" t="s">
        <v>198</v>
      </c>
      <c r="S397" s="281" t="str">
        <f>IF(NOT(ISERROR(MATCH(R397,'Tabla Impacto'!$B$221:$B$223,0))),'Tabla Impacto'!$F$223&amp;"Por favor no seleccionar los criterios de impacto(Afectación Económica o presupuestal y Pérdida Reputacional)",R397)</f>
        <v>El riesgo afecta la imagen de la entidad con algunos usuarios de relevancia frente al logro de los objetivos</v>
      </c>
      <c r="T397" s="272" t="str">
        <f>+IF(OR(S397='[1]Tabla Impacto'!$C$11,S397='[1]Tabla Impacto'!$D$11),"Leve",IF(OR(S397='[1]Tabla Impacto'!$C$12,S397='[1]Tabla Impacto'!$D$12),"Menor",IF(OR(S397='[1]Tabla Impacto'!$C$13,S397='[1]Tabla Impacto'!$D$13),"Moderado",IF(OR(S397='[1]Tabla Impacto'!$C$14,S397='[1]Tabla Impacto'!$D$14),"Mayor",IF(OR(S397='[1]Tabla Impacto'!$C$15,S397='[1]Tabla Impacto'!$D$15),"Catastrófico","")))))</f>
        <v>Moderado</v>
      </c>
      <c r="U397" s="281">
        <f t="shared" ref="U397" si="521">IF(T397="","",IF(T397="Leve",0.2,IF(T397="Menor",0.4,IF(T397="Moderado",0.6,IF(T397="Mayor",0.8,IF(T397="Catastrófico",1,))))))</f>
        <v>0.6</v>
      </c>
      <c r="V397" s="280" t="str">
        <f t="shared" ref="V397" si="522">IF(OR(AND(P397="Muy Baja",T397="Leve"),AND(P397="Muy Baja",T397="Menor"),AND(P397="Baja",T397="Leve")),"Bajo",IF(OR(AND(P397="Muy baja",T397="Moderado"),AND(P397="Baja",T397="Menor"),AND(P397="Baja",T397="Moderado"),AND(P397="Media",T397="Leve"),AND(P397="Media",T397="Menor"),AND(P397="Media",T397="Moderado"),AND(P397="Alta",T397="Leve"),AND(P397="Alta",T397="Menor")),"Moderado",IF(OR(AND(P397="Muy Baja",T397="Mayor"),AND(P397="Baja",T397="Mayor"),AND(P397="Media",T397="Mayor"),AND(P397="Alta",T397="Moderado"),AND(P397="Alta",T397="Mayor"),AND(P397="Muy Alta",T397="Leve"),AND(P397="Muy Alta",T397="Menor"),AND(P397="Muy Alta",T397="Moderado"),AND(P397="Muy Alta",T397="Mayor")),"Alto",IF(OR(AND(P397="Muy Baja",T397="Catastrófico"),AND(P397="Baja",T397="Catastrófico"),AND(P397="Media",T397="Catastrófico"),AND(P397="Alta",T397="Catastrófico"),AND(P397="Muy Alta",T397="Catastrófico")),"Extremo",""))))</f>
        <v>Moderado</v>
      </c>
      <c r="W397" s="169">
        <v>1</v>
      </c>
      <c r="X397" s="225" t="s">
        <v>919</v>
      </c>
      <c r="Y397" s="165" t="str">
        <f t="shared" si="465"/>
        <v>Probabilidad</v>
      </c>
      <c r="Z397" s="109" t="s">
        <v>216</v>
      </c>
      <c r="AA397" s="109" t="s">
        <v>224</v>
      </c>
      <c r="AB397" s="166" t="str">
        <f t="shared" si="466"/>
        <v>40%</v>
      </c>
      <c r="AC397" s="109" t="s">
        <v>230</v>
      </c>
      <c r="AD397" s="109" t="s">
        <v>232</v>
      </c>
      <c r="AE397" s="109" t="s">
        <v>236</v>
      </c>
      <c r="AF397" s="208">
        <f t="shared" ref="AF397" si="523">IFERROR(IF(Y397="Probabilidad",(Q397-(+Q397*AB397)),IF(Y397="Impacto",Q397,"")),"")</f>
        <v>0.36</v>
      </c>
      <c r="AG397" s="167" t="str">
        <f t="shared" si="468"/>
        <v>Baja</v>
      </c>
      <c r="AH397" s="166">
        <f t="shared" si="469"/>
        <v>0.36</v>
      </c>
      <c r="AI397" s="167" t="str">
        <f t="shared" si="470"/>
        <v>Moderado</v>
      </c>
      <c r="AJ397" s="166">
        <f t="shared" ref="AJ397" si="524">IFERROR(IF(Y397="Impacto",(U397-(+U397*AB397)),IF(Y397="Probabilidad",U397,"")),"")</f>
        <v>0.6</v>
      </c>
      <c r="AK397" s="168" t="str">
        <f t="shared" si="472"/>
        <v>Moderado</v>
      </c>
      <c r="AL397" s="212" t="s">
        <v>263</v>
      </c>
      <c r="AM397" s="213"/>
      <c r="AN397" s="169"/>
      <c r="AO397" s="110"/>
      <c r="AP397" s="110"/>
      <c r="AQ397" s="211"/>
      <c r="AR397" s="169"/>
    </row>
    <row r="398" spans="1:44" s="141" customFormat="1" ht="87" customHeight="1" x14ac:dyDescent="0.25">
      <c r="A398" s="299"/>
      <c r="B398" s="297"/>
      <c r="C398" s="275"/>
      <c r="D398" s="356"/>
      <c r="E398" s="283"/>
      <c r="F398" s="306"/>
      <c r="G398" s="306"/>
      <c r="H398" s="307"/>
      <c r="I398" s="268"/>
      <c r="J398" s="268"/>
      <c r="K398" s="268"/>
      <c r="L398" s="268"/>
      <c r="M398" s="283"/>
      <c r="N398" s="275"/>
      <c r="O398" s="271"/>
      <c r="P398" s="272"/>
      <c r="Q398" s="281"/>
      <c r="R398" s="282"/>
      <c r="S398" s="281">
        <f ca="1">IF(NOT(ISERROR(MATCH(R398,_xlfn.ANCHORARRAY(H409),0))),Q411&amp;"Por favor no seleccionar los criterios de impacto",R398)</f>
        <v>0</v>
      </c>
      <c r="T398" s="272"/>
      <c r="U398" s="281"/>
      <c r="V398" s="280"/>
      <c r="W398" s="169">
        <v>2</v>
      </c>
      <c r="X398" s="225" t="s">
        <v>920</v>
      </c>
      <c r="Y398" s="165" t="str">
        <f t="shared" si="465"/>
        <v>Probabilidad</v>
      </c>
      <c r="Z398" s="109" t="s">
        <v>216</v>
      </c>
      <c r="AA398" s="109" t="s">
        <v>224</v>
      </c>
      <c r="AB398" s="166" t="str">
        <f t="shared" si="466"/>
        <v>40%</v>
      </c>
      <c r="AC398" s="109" t="s">
        <v>227</v>
      </c>
      <c r="AD398" s="109" t="s">
        <v>232</v>
      </c>
      <c r="AE398" s="109" t="s">
        <v>236</v>
      </c>
      <c r="AF398" s="208">
        <f t="shared" ref="AF398:AF402" si="525">IFERROR(IF(AND(Y397="Probabilidad",Y398="Probabilidad"),(AH397-(+AH397*AB398)),IF(Y398="Probabilidad",(Q397-(+Q397*AB398)),IF(Y398="Impacto",AH397,""))),"")</f>
        <v>0.216</v>
      </c>
      <c r="AG398" s="167" t="str">
        <f t="shared" si="468"/>
        <v>Baja</v>
      </c>
      <c r="AH398" s="166">
        <f t="shared" si="469"/>
        <v>0.216</v>
      </c>
      <c r="AI398" s="167" t="str">
        <f t="shared" si="470"/>
        <v>Moderado</v>
      </c>
      <c r="AJ398" s="166">
        <f t="shared" ref="AJ398" si="526">IFERROR(IF(AND(Y397="Impacto",Y398="Impacto"),(AJ397-(+AJ397*AB398)),IF(Y398="Impacto",(U397-(+U397*AB398)),IF(Y398="Probabilidad",AJ397,""))),"")</f>
        <v>0.6</v>
      </c>
      <c r="AK398" s="168" t="str">
        <f t="shared" si="472"/>
        <v>Moderado</v>
      </c>
      <c r="AL398" s="212" t="s">
        <v>263</v>
      </c>
      <c r="AM398" s="213"/>
      <c r="AN398" s="169"/>
      <c r="AO398" s="110"/>
      <c r="AP398" s="110"/>
      <c r="AQ398" s="211"/>
      <c r="AR398" s="169"/>
    </row>
    <row r="399" spans="1:44" s="141" customFormat="1" ht="87" customHeight="1" x14ac:dyDescent="0.25">
      <c r="A399" s="299"/>
      <c r="B399" s="297"/>
      <c r="C399" s="275"/>
      <c r="D399" s="356"/>
      <c r="E399" s="283"/>
      <c r="F399" s="306"/>
      <c r="G399" s="306"/>
      <c r="H399" s="307"/>
      <c r="I399" s="268"/>
      <c r="J399" s="268"/>
      <c r="K399" s="268"/>
      <c r="L399" s="268"/>
      <c r="M399" s="283"/>
      <c r="N399" s="275"/>
      <c r="O399" s="271"/>
      <c r="P399" s="272"/>
      <c r="Q399" s="281"/>
      <c r="R399" s="282"/>
      <c r="S399" s="281">
        <f ca="1">IF(NOT(ISERROR(MATCH(R399,_xlfn.ANCHORARRAY(H410),0))),Q412&amp;"Por favor no seleccionar los criterios de impacto",R399)</f>
        <v>0</v>
      </c>
      <c r="T399" s="272"/>
      <c r="U399" s="281"/>
      <c r="V399" s="280"/>
      <c r="W399" s="169">
        <v>3</v>
      </c>
      <c r="X399" s="225" t="s">
        <v>921</v>
      </c>
      <c r="Y399" s="165" t="str">
        <f t="shared" si="465"/>
        <v>Impacto</v>
      </c>
      <c r="Z399" s="109" t="s">
        <v>220</v>
      </c>
      <c r="AA399" s="109" t="s">
        <v>224</v>
      </c>
      <c r="AB399" s="166" t="str">
        <f t="shared" si="466"/>
        <v>25%</v>
      </c>
      <c r="AC399" s="109" t="s">
        <v>227</v>
      </c>
      <c r="AD399" s="109" t="s">
        <v>234</v>
      </c>
      <c r="AE399" s="109" t="s">
        <v>236</v>
      </c>
      <c r="AF399" s="208">
        <f t="shared" si="525"/>
        <v>0.216</v>
      </c>
      <c r="AG399" s="167" t="str">
        <f t="shared" si="468"/>
        <v>Baja</v>
      </c>
      <c r="AH399" s="166">
        <f t="shared" si="469"/>
        <v>0.216</v>
      </c>
      <c r="AI399" s="167" t="str">
        <f t="shared" si="470"/>
        <v>Moderado</v>
      </c>
      <c r="AJ399" s="166">
        <f t="shared" ref="AJ399:AJ402" si="527">IFERROR(IF(AND(Y398="Impacto",Y399="Impacto"),(AJ398-(+AJ398*AB399)),IF(AND(Y398="Probabilidad",Y399="Impacto"),(AJ397-(+AJ397*AB399)),IF(Y399="Probabilidad",AJ398,""))),"")</f>
        <v>0.44999999999999996</v>
      </c>
      <c r="AK399" s="168" t="str">
        <f t="shared" si="472"/>
        <v>Moderado</v>
      </c>
      <c r="AL399" s="212" t="s">
        <v>263</v>
      </c>
      <c r="AM399" s="213"/>
      <c r="AN399" s="169"/>
      <c r="AO399" s="110"/>
      <c r="AP399" s="110"/>
      <c r="AQ399" s="211"/>
      <c r="AR399" s="169"/>
    </row>
    <row r="400" spans="1:44" s="141" customFormat="1" ht="69" hidden="1" customHeight="1" x14ac:dyDescent="0.25">
      <c r="A400" s="299"/>
      <c r="B400" s="297"/>
      <c r="C400" s="275"/>
      <c r="D400" s="356"/>
      <c r="E400" s="283"/>
      <c r="F400" s="306"/>
      <c r="G400" s="306"/>
      <c r="H400" s="307"/>
      <c r="I400" s="268"/>
      <c r="J400" s="268"/>
      <c r="K400" s="268"/>
      <c r="L400" s="268"/>
      <c r="M400" s="283"/>
      <c r="N400" s="275"/>
      <c r="O400" s="271"/>
      <c r="P400" s="272"/>
      <c r="Q400" s="281"/>
      <c r="R400" s="282"/>
      <c r="S400" s="281">
        <f ca="1">IF(NOT(ISERROR(MATCH(R400,_xlfn.ANCHORARRAY(H411),0))),Q413&amp;"Por favor no seleccionar los criterios de impacto",R400)</f>
        <v>0</v>
      </c>
      <c r="T400" s="272"/>
      <c r="U400" s="281"/>
      <c r="V400" s="280"/>
      <c r="W400" s="169">
        <v>4</v>
      </c>
      <c r="X400" s="108"/>
      <c r="Y400" s="165" t="str">
        <f t="shared" si="465"/>
        <v/>
      </c>
      <c r="Z400" s="109"/>
      <c r="AA400" s="109"/>
      <c r="AB400" s="166" t="str">
        <f t="shared" si="466"/>
        <v/>
      </c>
      <c r="AC400" s="109"/>
      <c r="AD400" s="109"/>
      <c r="AE400" s="109"/>
      <c r="AF400" s="208" t="str">
        <f t="shared" si="525"/>
        <v/>
      </c>
      <c r="AG400" s="167" t="str">
        <f t="shared" si="468"/>
        <v/>
      </c>
      <c r="AH400" s="166" t="str">
        <f t="shared" si="469"/>
        <v/>
      </c>
      <c r="AI400" s="167" t="str">
        <f t="shared" si="470"/>
        <v/>
      </c>
      <c r="AJ400" s="166" t="str">
        <f t="shared" si="527"/>
        <v/>
      </c>
      <c r="AK400" s="168" t="str">
        <f t="shared" si="472"/>
        <v/>
      </c>
      <c r="AL400" s="212"/>
      <c r="AM400" s="213"/>
      <c r="AN400" s="169"/>
      <c r="AO400" s="110"/>
      <c r="AP400" s="110"/>
      <c r="AQ400" s="211"/>
      <c r="AR400" s="169"/>
    </row>
    <row r="401" spans="1:44" s="141" customFormat="1" ht="69" hidden="1" customHeight="1" x14ac:dyDescent="0.25">
      <c r="A401" s="299"/>
      <c r="B401" s="297"/>
      <c r="C401" s="275"/>
      <c r="D401" s="356"/>
      <c r="E401" s="283"/>
      <c r="F401" s="306"/>
      <c r="G401" s="306"/>
      <c r="H401" s="307"/>
      <c r="I401" s="268"/>
      <c r="J401" s="268"/>
      <c r="K401" s="268"/>
      <c r="L401" s="268"/>
      <c r="M401" s="283"/>
      <c r="N401" s="275"/>
      <c r="O401" s="271"/>
      <c r="P401" s="272"/>
      <c r="Q401" s="281"/>
      <c r="R401" s="282"/>
      <c r="S401" s="281">
        <f ca="1">IF(NOT(ISERROR(MATCH(R401,_xlfn.ANCHORARRAY(H412),0))),Q414&amp;"Por favor no seleccionar los criterios de impacto",R401)</f>
        <v>0</v>
      </c>
      <c r="T401" s="272"/>
      <c r="U401" s="281"/>
      <c r="V401" s="280"/>
      <c r="W401" s="169">
        <v>5</v>
      </c>
      <c r="X401" s="108"/>
      <c r="Y401" s="165" t="str">
        <f t="shared" si="465"/>
        <v/>
      </c>
      <c r="Z401" s="109"/>
      <c r="AA401" s="109"/>
      <c r="AB401" s="166" t="str">
        <f t="shared" si="466"/>
        <v/>
      </c>
      <c r="AC401" s="109"/>
      <c r="AD401" s="109"/>
      <c r="AE401" s="109"/>
      <c r="AF401" s="208" t="str">
        <f t="shared" si="525"/>
        <v/>
      </c>
      <c r="AG401" s="167" t="str">
        <f t="shared" si="468"/>
        <v/>
      </c>
      <c r="AH401" s="166" t="str">
        <f t="shared" si="469"/>
        <v/>
      </c>
      <c r="AI401" s="167" t="str">
        <f t="shared" si="470"/>
        <v/>
      </c>
      <c r="AJ401" s="166" t="str">
        <f t="shared" si="527"/>
        <v/>
      </c>
      <c r="AK401" s="168" t="str">
        <f t="shared" si="472"/>
        <v/>
      </c>
      <c r="AL401" s="212"/>
      <c r="AM401" s="213"/>
      <c r="AN401" s="169"/>
      <c r="AO401" s="110"/>
      <c r="AP401" s="110"/>
      <c r="AQ401" s="211"/>
      <c r="AR401" s="169"/>
    </row>
    <row r="402" spans="1:44" s="141" customFormat="1" ht="69" hidden="1" customHeight="1" x14ac:dyDescent="0.25">
      <c r="A402" s="299"/>
      <c r="B402" s="298"/>
      <c r="C402" s="276"/>
      <c r="D402" s="357"/>
      <c r="E402" s="283"/>
      <c r="F402" s="306"/>
      <c r="G402" s="306"/>
      <c r="H402" s="307"/>
      <c r="I402" s="269"/>
      <c r="J402" s="269"/>
      <c r="K402" s="269"/>
      <c r="L402" s="269"/>
      <c r="M402" s="283"/>
      <c r="N402" s="276"/>
      <c r="O402" s="271"/>
      <c r="P402" s="272"/>
      <c r="Q402" s="281"/>
      <c r="R402" s="282"/>
      <c r="S402" s="281">
        <f ca="1">IF(NOT(ISERROR(MATCH(R402,_xlfn.ANCHORARRAY(H413),0))),Q415&amp;"Por favor no seleccionar los criterios de impacto",R402)</f>
        <v>0</v>
      </c>
      <c r="T402" s="272"/>
      <c r="U402" s="281"/>
      <c r="V402" s="280"/>
      <c r="W402" s="169">
        <v>6</v>
      </c>
      <c r="X402" s="108"/>
      <c r="Y402" s="165" t="str">
        <f t="shared" si="465"/>
        <v/>
      </c>
      <c r="Z402" s="109"/>
      <c r="AA402" s="109"/>
      <c r="AB402" s="166" t="str">
        <f t="shared" si="466"/>
        <v/>
      </c>
      <c r="AC402" s="109"/>
      <c r="AD402" s="109"/>
      <c r="AE402" s="109"/>
      <c r="AF402" s="208" t="str">
        <f t="shared" si="525"/>
        <v/>
      </c>
      <c r="AG402" s="167" t="str">
        <f t="shared" si="468"/>
        <v/>
      </c>
      <c r="AH402" s="166" t="str">
        <f t="shared" si="469"/>
        <v/>
      </c>
      <c r="AI402" s="167" t="str">
        <f t="shared" si="470"/>
        <v/>
      </c>
      <c r="AJ402" s="166" t="str">
        <f t="shared" si="527"/>
        <v/>
      </c>
      <c r="AK402" s="168" t="str">
        <f t="shared" si="472"/>
        <v/>
      </c>
      <c r="AL402" s="212"/>
      <c r="AM402" s="213"/>
      <c r="AN402" s="169"/>
      <c r="AO402" s="110"/>
      <c r="AP402" s="110"/>
      <c r="AQ402" s="211"/>
      <c r="AR402" s="169"/>
    </row>
    <row r="403" spans="1:44" s="141" customFormat="1" ht="79.5" customHeight="1" x14ac:dyDescent="0.25">
      <c r="A403" s="299">
        <v>66</v>
      </c>
      <c r="B403" s="296" t="s">
        <v>922</v>
      </c>
      <c r="C403" s="274" t="s">
        <v>284</v>
      </c>
      <c r="D403" s="355" t="s">
        <v>923</v>
      </c>
      <c r="E403" s="283" t="s">
        <v>248</v>
      </c>
      <c r="F403" s="306" t="s">
        <v>924</v>
      </c>
      <c r="G403" s="306" t="s">
        <v>925</v>
      </c>
      <c r="H403" s="307" t="s">
        <v>926</v>
      </c>
      <c r="I403" s="267"/>
      <c r="J403" s="267"/>
      <c r="K403" s="267"/>
      <c r="L403" s="267"/>
      <c r="M403" s="283" t="s">
        <v>247</v>
      </c>
      <c r="N403" s="274"/>
      <c r="O403" s="271">
        <v>2</v>
      </c>
      <c r="P403" s="272" t="str">
        <f t="shared" si="512"/>
        <v>Muy Baja</v>
      </c>
      <c r="Q403" s="281">
        <f t="shared" si="513"/>
        <v>0.2</v>
      </c>
      <c r="R403" s="282" t="s">
        <v>198</v>
      </c>
      <c r="S403" s="281" t="str">
        <f>IF(NOT(ISERROR(MATCH(R403,'Tabla Impacto'!$B$221:$B$223,0))),'Tabla Impacto'!$F$223&amp;"Por favor no seleccionar los criterios de impacto(Afectación Económica o presupuestal y Pérdida Reputacional)",R403)</f>
        <v>El riesgo afecta la imagen de la entidad con algunos usuarios de relevancia frente al logro de los objetivos</v>
      </c>
      <c r="T403" s="272" t="str">
        <f>+IF(OR(S403='[1]Tabla Impacto'!$C$11,S403='[1]Tabla Impacto'!$D$11),"Leve",IF(OR(S403='[1]Tabla Impacto'!$C$12,S403='[1]Tabla Impacto'!$D$12),"Menor",IF(OR(S403='[1]Tabla Impacto'!$C$13,S403='[1]Tabla Impacto'!$D$13),"Moderado",IF(OR(S403='[1]Tabla Impacto'!$C$14,S403='[1]Tabla Impacto'!$D$14),"Mayor",IF(OR(S403='[1]Tabla Impacto'!$C$15,S403='[1]Tabla Impacto'!$D$15),"Catastrófico","")))))</f>
        <v>Moderado</v>
      </c>
      <c r="U403" s="281">
        <f t="shared" ref="U403" si="528">IF(T403="","",IF(T403="Leve",0.2,IF(T403="Menor",0.4,IF(T403="Moderado",0.6,IF(T403="Mayor",0.8,IF(T403="Catastrófico",1,))))))</f>
        <v>0.6</v>
      </c>
      <c r="V403" s="280" t="str">
        <f t="shared" ref="V403" si="529">IF(OR(AND(P403="Muy Baja",T403="Leve"),AND(P403="Muy Baja",T403="Menor"),AND(P403="Baja",T403="Leve")),"Bajo",IF(OR(AND(P403="Muy baja",T403="Moderado"),AND(P403="Baja",T403="Menor"),AND(P403="Baja",T403="Moderado"),AND(P403="Media",T403="Leve"),AND(P403="Media",T403="Menor"),AND(P403="Media",T403="Moderado"),AND(P403="Alta",T403="Leve"),AND(P403="Alta",T403="Menor")),"Moderado",IF(OR(AND(P403="Muy Baja",T403="Mayor"),AND(P403="Baja",T403="Mayor"),AND(P403="Media",T403="Mayor"),AND(P403="Alta",T403="Moderado"),AND(P403="Alta",T403="Mayor"),AND(P403="Muy Alta",T403="Leve"),AND(P403="Muy Alta",T403="Menor"),AND(P403="Muy Alta",T403="Moderado"),AND(P403="Muy Alta",T403="Mayor")),"Alto",IF(OR(AND(P403="Muy Baja",T403="Catastrófico"),AND(P403="Baja",T403="Catastrófico"),AND(P403="Media",T403="Catastrófico"),AND(P403="Alta",T403="Catastrófico"),AND(P403="Muy Alta",T403="Catastrófico")),"Extremo",""))))</f>
        <v>Moderado</v>
      </c>
      <c r="W403" s="169">
        <v>1</v>
      </c>
      <c r="X403" s="225" t="s">
        <v>927</v>
      </c>
      <c r="Y403" s="165" t="str">
        <f t="shared" si="465"/>
        <v>Probabilidad</v>
      </c>
      <c r="Z403" s="109" t="s">
        <v>216</v>
      </c>
      <c r="AA403" s="109" t="s">
        <v>224</v>
      </c>
      <c r="AB403" s="166" t="str">
        <f t="shared" si="466"/>
        <v>40%</v>
      </c>
      <c r="AC403" s="109" t="s">
        <v>227</v>
      </c>
      <c r="AD403" s="109" t="s">
        <v>232</v>
      </c>
      <c r="AE403" s="109" t="s">
        <v>236</v>
      </c>
      <c r="AF403" s="208">
        <f t="shared" ref="AF403" si="530">IFERROR(IF(Y403="Probabilidad",(Q403-(+Q403*AB403)),IF(Y403="Impacto",Q403,"")),"")</f>
        <v>0.12</v>
      </c>
      <c r="AG403" s="167" t="str">
        <f t="shared" si="468"/>
        <v>Muy Baja</v>
      </c>
      <c r="AH403" s="166">
        <f t="shared" si="469"/>
        <v>0.12</v>
      </c>
      <c r="AI403" s="167" t="str">
        <f t="shared" si="470"/>
        <v>Moderado</v>
      </c>
      <c r="AJ403" s="166">
        <f t="shared" ref="AJ403" si="531">IFERROR(IF(Y403="Impacto",(U403-(+U403*AB403)),IF(Y403="Probabilidad",U403,"")),"")</f>
        <v>0.6</v>
      </c>
      <c r="AK403" s="168" t="str">
        <f t="shared" si="472"/>
        <v>Moderado</v>
      </c>
      <c r="AL403" s="212" t="s">
        <v>263</v>
      </c>
      <c r="AM403" s="213"/>
      <c r="AN403" s="169"/>
      <c r="AO403" s="110"/>
      <c r="AP403" s="110"/>
      <c r="AQ403" s="211"/>
      <c r="AR403" s="169"/>
    </row>
    <row r="404" spans="1:44" s="141" customFormat="1" ht="79.5" customHeight="1" x14ac:dyDescent="0.25">
      <c r="A404" s="299"/>
      <c r="B404" s="297"/>
      <c r="C404" s="275"/>
      <c r="D404" s="356"/>
      <c r="E404" s="283"/>
      <c r="F404" s="306"/>
      <c r="G404" s="306"/>
      <c r="H404" s="307"/>
      <c r="I404" s="268"/>
      <c r="J404" s="268"/>
      <c r="K404" s="268"/>
      <c r="L404" s="268"/>
      <c r="M404" s="283"/>
      <c r="N404" s="275"/>
      <c r="O404" s="271"/>
      <c r="P404" s="272"/>
      <c r="Q404" s="281"/>
      <c r="R404" s="282"/>
      <c r="S404" s="281">
        <f ca="1">IF(NOT(ISERROR(MATCH(R404,_xlfn.ANCHORARRAY(H415),0))),Q417&amp;"Por favor no seleccionar los criterios de impacto",R404)</f>
        <v>0</v>
      </c>
      <c r="T404" s="272"/>
      <c r="U404" s="281"/>
      <c r="V404" s="280"/>
      <c r="W404" s="169">
        <v>2</v>
      </c>
      <c r="X404" s="225" t="s">
        <v>928</v>
      </c>
      <c r="Y404" s="165" t="str">
        <f t="shared" si="465"/>
        <v>Probabilidad</v>
      </c>
      <c r="Z404" s="109" t="s">
        <v>216</v>
      </c>
      <c r="AA404" s="109" t="s">
        <v>224</v>
      </c>
      <c r="AB404" s="166" t="str">
        <f t="shared" si="466"/>
        <v>40%</v>
      </c>
      <c r="AC404" s="109" t="s">
        <v>227</v>
      </c>
      <c r="AD404" s="109" t="s">
        <v>232</v>
      </c>
      <c r="AE404" s="109" t="s">
        <v>236</v>
      </c>
      <c r="AF404" s="208">
        <f t="shared" ref="AF404:AF408" si="532">IFERROR(IF(AND(Y403="Probabilidad",Y404="Probabilidad"),(AH403-(+AH403*AB404)),IF(Y404="Probabilidad",(Q403-(+Q403*AB404)),IF(Y404="Impacto",AH403,""))),"")</f>
        <v>7.1999999999999995E-2</v>
      </c>
      <c r="AG404" s="167" t="str">
        <f t="shared" si="468"/>
        <v>Muy Baja</v>
      </c>
      <c r="AH404" s="166">
        <f t="shared" si="469"/>
        <v>7.1999999999999995E-2</v>
      </c>
      <c r="AI404" s="167" t="str">
        <f t="shared" si="470"/>
        <v>Moderado</v>
      </c>
      <c r="AJ404" s="166">
        <f t="shared" ref="AJ404" si="533">IFERROR(IF(AND(Y403="Impacto",Y404="Impacto"),(AJ403-(+AJ403*AB404)),IF(Y404="Impacto",(U403-(+U403*AB404)),IF(Y404="Probabilidad",AJ403,""))),"")</f>
        <v>0.6</v>
      </c>
      <c r="AK404" s="168" t="str">
        <f t="shared" si="472"/>
        <v>Moderado</v>
      </c>
      <c r="AL404" s="212" t="s">
        <v>263</v>
      </c>
      <c r="AM404" s="213"/>
      <c r="AN404" s="169"/>
      <c r="AO404" s="110"/>
      <c r="AP404" s="110"/>
      <c r="AQ404" s="211"/>
      <c r="AR404" s="169"/>
    </row>
    <row r="405" spans="1:44" s="141" customFormat="1" ht="69" hidden="1" customHeight="1" x14ac:dyDescent="0.25">
      <c r="A405" s="299"/>
      <c r="B405" s="297"/>
      <c r="C405" s="275"/>
      <c r="D405" s="356"/>
      <c r="E405" s="283"/>
      <c r="F405" s="306"/>
      <c r="G405" s="306"/>
      <c r="H405" s="307"/>
      <c r="I405" s="268"/>
      <c r="J405" s="268"/>
      <c r="K405" s="268"/>
      <c r="L405" s="268"/>
      <c r="M405" s="283"/>
      <c r="N405" s="275"/>
      <c r="O405" s="271"/>
      <c r="P405" s="272"/>
      <c r="Q405" s="281"/>
      <c r="R405" s="282"/>
      <c r="S405" s="281">
        <f ca="1">IF(NOT(ISERROR(MATCH(R405,_xlfn.ANCHORARRAY(H416),0))),Q418&amp;"Por favor no seleccionar los criterios de impacto",R405)</f>
        <v>0</v>
      </c>
      <c r="T405" s="272"/>
      <c r="U405" s="281"/>
      <c r="V405" s="280"/>
      <c r="W405" s="169">
        <v>3</v>
      </c>
      <c r="X405" s="108"/>
      <c r="Y405" s="165" t="str">
        <f t="shared" si="465"/>
        <v/>
      </c>
      <c r="Z405" s="109"/>
      <c r="AA405" s="109"/>
      <c r="AB405" s="166" t="str">
        <f t="shared" si="466"/>
        <v/>
      </c>
      <c r="AC405" s="109"/>
      <c r="AD405" s="109"/>
      <c r="AE405" s="109"/>
      <c r="AF405" s="208" t="str">
        <f t="shared" si="532"/>
        <v/>
      </c>
      <c r="AG405" s="167" t="str">
        <f t="shared" si="468"/>
        <v/>
      </c>
      <c r="AH405" s="166" t="str">
        <f t="shared" si="469"/>
        <v/>
      </c>
      <c r="AI405" s="167" t="str">
        <f t="shared" si="470"/>
        <v/>
      </c>
      <c r="AJ405" s="166" t="str">
        <f t="shared" ref="AJ405:AJ408" si="534">IFERROR(IF(AND(Y404="Impacto",Y405="Impacto"),(AJ404-(+AJ404*AB405)),IF(AND(Y404="Probabilidad",Y405="Impacto"),(AJ403-(+AJ403*AB405)),IF(Y405="Probabilidad",AJ404,""))),"")</f>
        <v/>
      </c>
      <c r="AK405" s="168" t="str">
        <f t="shared" si="472"/>
        <v/>
      </c>
      <c r="AL405" s="212"/>
      <c r="AM405" s="213"/>
      <c r="AN405" s="169"/>
      <c r="AO405" s="110"/>
      <c r="AP405" s="110"/>
      <c r="AQ405" s="211"/>
      <c r="AR405" s="169"/>
    </row>
    <row r="406" spans="1:44" s="141" customFormat="1" ht="69" hidden="1" customHeight="1" x14ac:dyDescent="0.25">
      <c r="A406" s="299"/>
      <c r="B406" s="297"/>
      <c r="C406" s="275"/>
      <c r="D406" s="356"/>
      <c r="E406" s="283"/>
      <c r="F406" s="306"/>
      <c r="G406" s="306"/>
      <c r="H406" s="307"/>
      <c r="I406" s="268"/>
      <c r="J406" s="268"/>
      <c r="K406" s="268"/>
      <c r="L406" s="268"/>
      <c r="M406" s="283"/>
      <c r="N406" s="275"/>
      <c r="O406" s="271"/>
      <c r="P406" s="272"/>
      <c r="Q406" s="281"/>
      <c r="R406" s="282"/>
      <c r="S406" s="281">
        <f ca="1">IF(NOT(ISERROR(MATCH(R406,_xlfn.ANCHORARRAY(H417),0))),Q419&amp;"Por favor no seleccionar los criterios de impacto",R406)</f>
        <v>0</v>
      </c>
      <c r="T406" s="272"/>
      <c r="U406" s="281"/>
      <c r="V406" s="280"/>
      <c r="W406" s="169">
        <v>4</v>
      </c>
      <c r="X406" s="108"/>
      <c r="Y406" s="165" t="str">
        <f t="shared" si="465"/>
        <v/>
      </c>
      <c r="Z406" s="109"/>
      <c r="AA406" s="109"/>
      <c r="AB406" s="166" t="str">
        <f t="shared" si="466"/>
        <v/>
      </c>
      <c r="AC406" s="109"/>
      <c r="AD406" s="109"/>
      <c r="AE406" s="109"/>
      <c r="AF406" s="208" t="str">
        <f t="shared" si="532"/>
        <v/>
      </c>
      <c r="AG406" s="167" t="str">
        <f t="shared" si="468"/>
        <v/>
      </c>
      <c r="AH406" s="166" t="str">
        <f t="shared" si="469"/>
        <v/>
      </c>
      <c r="AI406" s="167" t="str">
        <f t="shared" si="470"/>
        <v/>
      </c>
      <c r="AJ406" s="166" t="str">
        <f t="shared" si="534"/>
        <v/>
      </c>
      <c r="AK406" s="168" t="str">
        <f t="shared" si="472"/>
        <v/>
      </c>
      <c r="AL406" s="212"/>
      <c r="AM406" s="213"/>
      <c r="AN406" s="169"/>
      <c r="AO406" s="110"/>
      <c r="AP406" s="110"/>
      <c r="AQ406" s="211"/>
      <c r="AR406" s="169"/>
    </row>
    <row r="407" spans="1:44" s="141" customFormat="1" ht="69" hidden="1" customHeight="1" x14ac:dyDescent="0.25">
      <c r="A407" s="299"/>
      <c r="B407" s="297"/>
      <c r="C407" s="275"/>
      <c r="D407" s="356"/>
      <c r="E407" s="283"/>
      <c r="F407" s="306"/>
      <c r="G407" s="306"/>
      <c r="H407" s="307"/>
      <c r="I407" s="268"/>
      <c r="J407" s="268"/>
      <c r="K407" s="268"/>
      <c r="L407" s="268"/>
      <c r="M407" s="283"/>
      <c r="N407" s="275"/>
      <c r="O407" s="271"/>
      <c r="P407" s="272"/>
      <c r="Q407" s="281"/>
      <c r="R407" s="282"/>
      <c r="S407" s="281">
        <f ca="1">IF(NOT(ISERROR(MATCH(R407,_xlfn.ANCHORARRAY(H418),0))),Q420&amp;"Por favor no seleccionar los criterios de impacto",R407)</f>
        <v>0</v>
      </c>
      <c r="T407" s="272"/>
      <c r="U407" s="281"/>
      <c r="V407" s="280"/>
      <c r="W407" s="169">
        <v>5</v>
      </c>
      <c r="X407" s="108"/>
      <c r="Y407" s="165" t="str">
        <f t="shared" si="465"/>
        <v/>
      </c>
      <c r="Z407" s="109"/>
      <c r="AA407" s="109"/>
      <c r="AB407" s="166" t="str">
        <f t="shared" si="466"/>
        <v/>
      </c>
      <c r="AC407" s="109"/>
      <c r="AD407" s="109"/>
      <c r="AE407" s="109"/>
      <c r="AF407" s="208" t="str">
        <f t="shared" si="532"/>
        <v/>
      </c>
      <c r="AG407" s="167" t="str">
        <f t="shared" si="468"/>
        <v/>
      </c>
      <c r="AH407" s="166" t="str">
        <f t="shared" si="469"/>
        <v/>
      </c>
      <c r="AI407" s="167" t="str">
        <f t="shared" si="470"/>
        <v/>
      </c>
      <c r="AJ407" s="166" t="str">
        <f t="shared" si="534"/>
        <v/>
      </c>
      <c r="AK407" s="168" t="str">
        <f t="shared" si="472"/>
        <v/>
      </c>
      <c r="AL407" s="212"/>
      <c r="AM407" s="213"/>
      <c r="AN407" s="169"/>
      <c r="AO407" s="110"/>
      <c r="AP407" s="110"/>
      <c r="AQ407" s="211"/>
      <c r="AR407" s="169"/>
    </row>
    <row r="408" spans="1:44" s="141" customFormat="1" ht="69" hidden="1" customHeight="1" x14ac:dyDescent="0.25">
      <c r="A408" s="299"/>
      <c r="B408" s="298"/>
      <c r="C408" s="276"/>
      <c r="D408" s="357"/>
      <c r="E408" s="283"/>
      <c r="F408" s="306"/>
      <c r="G408" s="306"/>
      <c r="H408" s="307"/>
      <c r="I408" s="269"/>
      <c r="J408" s="269"/>
      <c r="K408" s="269"/>
      <c r="L408" s="269"/>
      <c r="M408" s="283"/>
      <c r="N408" s="276"/>
      <c r="O408" s="271"/>
      <c r="P408" s="272"/>
      <c r="Q408" s="281"/>
      <c r="R408" s="282"/>
      <c r="S408" s="281">
        <f ca="1">IF(NOT(ISERROR(MATCH(R408,_xlfn.ANCHORARRAY(H419),0))),Q421&amp;"Por favor no seleccionar los criterios de impacto",R408)</f>
        <v>0</v>
      </c>
      <c r="T408" s="272"/>
      <c r="U408" s="281"/>
      <c r="V408" s="280"/>
      <c r="W408" s="169">
        <v>6</v>
      </c>
      <c r="X408" s="108"/>
      <c r="Y408" s="165" t="str">
        <f t="shared" si="465"/>
        <v/>
      </c>
      <c r="Z408" s="109"/>
      <c r="AA408" s="109"/>
      <c r="AB408" s="166" t="str">
        <f t="shared" si="466"/>
        <v/>
      </c>
      <c r="AC408" s="109"/>
      <c r="AD408" s="109"/>
      <c r="AE408" s="109"/>
      <c r="AF408" s="208" t="str">
        <f t="shared" si="532"/>
        <v/>
      </c>
      <c r="AG408" s="167" t="str">
        <f t="shared" si="468"/>
        <v/>
      </c>
      <c r="AH408" s="166" t="str">
        <f t="shared" si="469"/>
        <v/>
      </c>
      <c r="AI408" s="167" t="str">
        <f t="shared" si="470"/>
        <v/>
      </c>
      <c r="AJ408" s="166" t="str">
        <f t="shared" si="534"/>
        <v/>
      </c>
      <c r="AK408" s="168" t="str">
        <f t="shared" si="472"/>
        <v/>
      </c>
      <c r="AL408" s="212"/>
      <c r="AM408" s="213"/>
      <c r="AN408" s="169"/>
      <c r="AO408" s="110"/>
      <c r="AP408" s="110"/>
      <c r="AQ408" s="211"/>
      <c r="AR408" s="169"/>
    </row>
    <row r="409" spans="1:44" s="141" customFormat="1" ht="78.75" customHeight="1" x14ac:dyDescent="0.25">
      <c r="A409" s="299">
        <v>67</v>
      </c>
      <c r="B409" s="296" t="s">
        <v>929</v>
      </c>
      <c r="C409" s="274" t="s">
        <v>284</v>
      </c>
      <c r="D409" s="355" t="s">
        <v>932</v>
      </c>
      <c r="E409" s="283" t="s">
        <v>248</v>
      </c>
      <c r="F409" s="306" t="s">
        <v>688</v>
      </c>
      <c r="G409" s="306" t="s">
        <v>933</v>
      </c>
      <c r="H409" s="307" t="s">
        <v>934</v>
      </c>
      <c r="I409" s="267"/>
      <c r="J409" s="267"/>
      <c r="K409" s="267"/>
      <c r="L409" s="267"/>
      <c r="M409" s="283" t="s">
        <v>249</v>
      </c>
      <c r="N409" s="274"/>
      <c r="O409" s="271">
        <v>300</v>
      </c>
      <c r="P409" s="272" t="str">
        <f t="shared" si="512"/>
        <v>Media</v>
      </c>
      <c r="Q409" s="281">
        <f t="shared" si="513"/>
        <v>0.6</v>
      </c>
      <c r="R409" s="282" t="s">
        <v>198</v>
      </c>
      <c r="S409" s="281" t="str">
        <f>IF(NOT(ISERROR(MATCH(R409,'Tabla Impacto'!$B$221:$B$223,0))),'Tabla Impacto'!$F$223&amp;"Por favor no seleccionar los criterios de impacto(Afectación Económica o presupuestal y Pérdida Reputacional)",R409)</f>
        <v>El riesgo afecta la imagen de la entidad con algunos usuarios de relevancia frente al logro de los objetivos</v>
      </c>
      <c r="T409" s="272" t="str">
        <f>+IF(OR(S409='[1]Tabla Impacto'!$C$11,S409='[1]Tabla Impacto'!$D$11),"Leve",IF(OR(S409='[1]Tabla Impacto'!$C$12,S409='[1]Tabla Impacto'!$D$12),"Menor",IF(OR(S409='[1]Tabla Impacto'!$C$13,S409='[1]Tabla Impacto'!$D$13),"Moderado",IF(OR(S409='[1]Tabla Impacto'!$C$14,S409='[1]Tabla Impacto'!$D$14),"Mayor",IF(OR(S409='[1]Tabla Impacto'!$C$15,S409='[1]Tabla Impacto'!$D$15),"Catastrófico","")))))</f>
        <v>Moderado</v>
      </c>
      <c r="U409" s="281">
        <f t="shared" ref="U409" si="535">IF(T409="","",IF(T409="Leve",0.2,IF(T409="Menor",0.4,IF(T409="Moderado",0.6,IF(T409="Mayor",0.8,IF(T409="Catastrófico",1,))))))</f>
        <v>0.6</v>
      </c>
      <c r="V409" s="280" t="str">
        <f t="shared" ref="V409" si="536">IF(OR(AND(P409="Muy Baja",T409="Leve"),AND(P409="Muy Baja",T409="Menor"),AND(P409="Baja",T409="Leve")),"Bajo",IF(OR(AND(P409="Muy baja",T409="Moderado"),AND(P409="Baja",T409="Menor"),AND(P409="Baja",T409="Moderado"),AND(P409="Media",T409="Leve"),AND(P409="Media",T409="Menor"),AND(P409="Media",T409="Moderado"),AND(P409="Alta",T409="Leve"),AND(P409="Alta",T409="Menor")),"Moderado",IF(OR(AND(P409="Muy Baja",T409="Mayor"),AND(P409="Baja",T409="Mayor"),AND(P409="Media",T409="Mayor"),AND(P409="Alta",T409="Moderado"),AND(P409="Alta",T409="Mayor"),AND(P409="Muy Alta",T409="Leve"),AND(P409="Muy Alta",T409="Menor"),AND(P409="Muy Alta",T409="Moderado"),AND(P409="Muy Alta",T409="Mayor")),"Alto",IF(OR(AND(P409="Muy Baja",T409="Catastrófico"),AND(P409="Baja",T409="Catastrófico"),AND(P409="Media",T409="Catastrófico"),AND(P409="Alta",T409="Catastrófico"),AND(P409="Muy Alta",T409="Catastrófico")),"Extremo",""))))</f>
        <v>Moderado</v>
      </c>
      <c r="W409" s="169">
        <v>1</v>
      </c>
      <c r="X409" s="225" t="s">
        <v>935</v>
      </c>
      <c r="Y409" s="165" t="str">
        <f t="shared" si="465"/>
        <v>Probabilidad</v>
      </c>
      <c r="Z409" s="109" t="s">
        <v>216</v>
      </c>
      <c r="AA409" s="109" t="s">
        <v>224</v>
      </c>
      <c r="AB409" s="166" t="str">
        <f t="shared" si="466"/>
        <v>40%</v>
      </c>
      <c r="AC409" s="109" t="s">
        <v>227</v>
      </c>
      <c r="AD409" s="109" t="s">
        <v>232</v>
      </c>
      <c r="AE409" s="109" t="s">
        <v>236</v>
      </c>
      <c r="AF409" s="208">
        <f t="shared" ref="AF409" si="537">IFERROR(IF(Y409="Probabilidad",(Q409-(+Q409*AB409)),IF(Y409="Impacto",Q409,"")),"")</f>
        <v>0.36</v>
      </c>
      <c r="AG409" s="167" t="str">
        <f t="shared" si="468"/>
        <v>Baja</v>
      </c>
      <c r="AH409" s="166">
        <f t="shared" si="469"/>
        <v>0.36</v>
      </c>
      <c r="AI409" s="167" t="str">
        <f t="shared" si="470"/>
        <v>Moderado</v>
      </c>
      <c r="AJ409" s="166">
        <f t="shared" ref="AJ409" si="538">IFERROR(IF(Y409="Impacto",(U409-(+U409*AB409)),IF(Y409="Probabilidad",U409,"")),"")</f>
        <v>0.6</v>
      </c>
      <c r="AK409" s="168" t="str">
        <f t="shared" si="472"/>
        <v>Moderado</v>
      </c>
      <c r="AL409" s="212" t="s">
        <v>263</v>
      </c>
      <c r="AM409" s="213"/>
      <c r="AN409" s="169"/>
      <c r="AO409" s="110"/>
      <c r="AP409" s="110"/>
      <c r="AQ409" s="211"/>
      <c r="AR409" s="169"/>
    </row>
    <row r="410" spans="1:44" s="141" customFormat="1" ht="78.75" customHeight="1" x14ac:dyDescent="0.25">
      <c r="A410" s="299"/>
      <c r="B410" s="297"/>
      <c r="C410" s="275"/>
      <c r="D410" s="356"/>
      <c r="E410" s="283"/>
      <c r="F410" s="306"/>
      <c r="G410" s="306"/>
      <c r="H410" s="307"/>
      <c r="I410" s="268"/>
      <c r="J410" s="268"/>
      <c r="K410" s="268"/>
      <c r="L410" s="268"/>
      <c r="M410" s="283"/>
      <c r="N410" s="275"/>
      <c r="O410" s="271"/>
      <c r="P410" s="272"/>
      <c r="Q410" s="281"/>
      <c r="R410" s="282"/>
      <c r="S410" s="281">
        <f ca="1">IF(NOT(ISERROR(MATCH(R410,_xlfn.ANCHORARRAY(H421),0))),Q423&amp;"Por favor no seleccionar los criterios de impacto",R410)</f>
        <v>0</v>
      </c>
      <c r="T410" s="272"/>
      <c r="U410" s="281"/>
      <c r="V410" s="280"/>
      <c r="W410" s="169">
        <v>2</v>
      </c>
      <c r="X410" s="225" t="s">
        <v>936</v>
      </c>
      <c r="Y410" s="165" t="str">
        <f t="shared" si="465"/>
        <v>Probabilidad</v>
      </c>
      <c r="Z410" s="109" t="s">
        <v>216</v>
      </c>
      <c r="AA410" s="109" t="s">
        <v>224</v>
      </c>
      <c r="AB410" s="166" t="str">
        <f t="shared" si="466"/>
        <v>40%</v>
      </c>
      <c r="AC410" s="109" t="s">
        <v>227</v>
      </c>
      <c r="AD410" s="109" t="s">
        <v>232</v>
      </c>
      <c r="AE410" s="109" t="s">
        <v>236</v>
      </c>
      <c r="AF410" s="208">
        <f t="shared" ref="AF410:AF414" si="539">IFERROR(IF(AND(Y409="Probabilidad",Y410="Probabilidad"),(AH409-(+AH409*AB410)),IF(Y410="Probabilidad",(Q409-(+Q409*AB410)),IF(Y410="Impacto",AH409,""))),"")</f>
        <v>0.216</v>
      </c>
      <c r="AG410" s="167" t="str">
        <f t="shared" si="468"/>
        <v>Baja</v>
      </c>
      <c r="AH410" s="166">
        <f t="shared" si="469"/>
        <v>0.216</v>
      </c>
      <c r="AI410" s="167" t="str">
        <f t="shared" si="470"/>
        <v>Moderado</v>
      </c>
      <c r="AJ410" s="166">
        <f t="shared" ref="AJ410" si="540">IFERROR(IF(AND(Y409="Impacto",Y410="Impacto"),(AJ409-(+AJ409*AB410)),IF(Y410="Impacto",(U409-(+U409*AB410)),IF(Y410="Probabilidad",AJ409,""))),"")</f>
        <v>0.6</v>
      </c>
      <c r="AK410" s="168" t="str">
        <f t="shared" si="472"/>
        <v>Moderado</v>
      </c>
      <c r="AL410" s="212" t="s">
        <v>263</v>
      </c>
      <c r="AM410" s="213"/>
      <c r="AN410" s="169"/>
      <c r="AO410" s="110"/>
      <c r="AP410" s="110"/>
      <c r="AQ410" s="211"/>
      <c r="AR410" s="169"/>
    </row>
    <row r="411" spans="1:44" s="141" customFormat="1" ht="78.75" customHeight="1" x14ac:dyDescent="0.25">
      <c r="A411" s="299"/>
      <c r="B411" s="297"/>
      <c r="C411" s="275"/>
      <c r="D411" s="356"/>
      <c r="E411" s="283"/>
      <c r="F411" s="306"/>
      <c r="G411" s="306"/>
      <c r="H411" s="307"/>
      <c r="I411" s="268"/>
      <c r="J411" s="268"/>
      <c r="K411" s="268"/>
      <c r="L411" s="268"/>
      <c r="M411" s="283"/>
      <c r="N411" s="275"/>
      <c r="O411" s="271"/>
      <c r="P411" s="272"/>
      <c r="Q411" s="281"/>
      <c r="R411" s="282"/>
      <c r="S411" s="281">
        <f ca="1">IF(NOT(ISERROR(MATCH(R411,_xlfn.ANCHORARRAY(H422),0))),Q424&amp;"Por favor no seleccionar los criterios de impacto",R411)</f>
        <v>0</v>
      </c>
      <c r="T411" s="272"/>
      <c r="U411" s="281"/>
      <c r="V411" s="280"/>
      <c r="W411" s="169">
        <v>3</v>
      </c>
      <c r="X411" s="225" t="s">
        <v>937</v>
      </c>
      <c r="Y411" s="165" t="str">
        <f t="shared" si="465"/>
        <v>Probabilidad</v>
      </c>
      <c r="Z411" s="109" t="s">
        <v>218</v>
      </c>
      <c r="AA411" s="109" t="s">
        <v>224</v>
      </c>
      <c r="AB411" s="166" t="str">
        <f t="shared" si="466"/>
        <v>30%</v>
      </c>
      <c r="AC411" s="109" t="s">
        <v>227</v>
      </c>
      <c r="AD411" s="109" t="s">
        <v>232</v>
      </c>
      <c r="AE411" s="109" t="s">
        <v>236</v>
      </c>
      <c r="AF411" s="208">
        <f t="shared" si="539"/>
        <v>0.1512</v>
      </c>
      <c r="AG411" s="167" t="str">
        <f t="shared" si="468"/>
        <v>Muy Baja</v>
      </c>
      <c r="AH411" s="166">
        <f t="shared" si="469"/>
        <v>0.1512</v>
      </c>
      <c r="AI411" s="167" t="str">
        <f t="shared" si="470"/>
        <v>Moderado</v>
      </c>
      <c r="AJ411" s="166">
        <f t="shared" ref="AJ411:AJ414" si="541">IFERROR(IF(AND(Y410="Impacto",Y411="Impacto"),(AJ410-(+AJ410*AB411)),IF(AND(Y410="Probabilidad",Y411="Impacto"),(AJ409-(+AJ409*AB411)),IF(Y411="Probabilidad",AJ410,""))),"")</f>
        <v>0.6</v>
      </c>
      <c r="AK411" s="168" t="str">
        <f t="shared" si="472"/>
        <v>Moderado</v>
      </c>
      <c r="AL411" s="212" t="s">
        <v>263</v>
      </c>
      <c r="AM411" s="213"/>
      <c r="AN411" s="169"/>
      <c r="AO411" s="110"/>
      <c r="AP411" s="110"/>
      <c r="AQ411" s="211"/>
      <c r="AR411" s="169"/>
    </row>
    <row r="412" spans="1:44" s="141" customFormat="1" ht="69" hidden="1" customHeight="1" x14ac:dyDescent="0.25">
      <c r="A412" s="299"/>
      <c r="B412" s="297"/>
      <c r="C412" s="275"/>
      <c r="D412" s="356"/>
      <c r="E412" s="283"/>
      <c r="F412" s="306"/>
      <c r="G412" s="306"/>
      <c r="H412" s="307"/>
      <c r="I412" s="268"/>
      <c r="J412" s="268"/>
      <c r="K412" s="268"/>
      <c r="L412" s="268"/>
      <c r="M412" s="283"/>
      <c r="N412" s="275"/>
      <c r="O412" s="271"/>
      <c r="P412" s="272"/>
      <c r="Q412" s="281"/>
      <c r="R412" s="282"/>
      <c r="S412" s="281">
        <f ca="1">IF(NOT(ISERROR(MATCH(R412,_xlfn.ANCHORARRAY(H423),0))),Q425&amp;"Por favor no seleccionar los criterios de impacto",R412)</f>
        <v>0</v>
      </c>
      <c r="T412" s="272"/>
      <c r="U412" s="281"/>
      <c r="V412" s="280"/>
      <c r="W412" s="169">
        <v>4</v>
      </c>
      <c r="X412" s="108"/>
      <c r="Y412" s="165" t="str">
        <f t="shared" si="465"/>
        <v/>
      </c>
      <c r="Z412" s="109"/>
      <c r="AA412" s="109"/>
      <c r="AB412" s="166" t="str">
        <f t="shared" si="466"/>
        <v/>
      </c>
      <c r="AC412" s="109"/>
      <c r="AD412" s="109"/>
      <c r="AE412" s="109"/>
      <c r="AF412" s="208" t="str">
        <f t="shared" si="539"/>
        <v/>
      </c>
      <c r="AG412" s="167" t="str">
        <f t="shared" si="468"/>
        <v/>
      </c>
      <c r="AH412" s="166" t="str">
        <f t="shared" si="469"/>
        <v/>
      </c>
      <c r="AI412" s="167" t="str">
        <f t="shared" si="470"/>
        <v/>
      </c>
      <c r="AJ412" s="166" t="str">
        <f t="shared" si="541"/>
        <v/>
      </c>
      <c r="AK412" s="168" t="str">
        <f t="shared" si="472"/>
        <v/>
      </c>
      <c r="AL412" s="212"/>
      <c r="AM412" s="213"/>
      <c r="AN412" s="169"/>
      <c r="AO412" s="110"/>
      <c r="AP412" s="110"/>
      <c r="AQ412" s="211"/>
      <c r="AR412" s="169"/>
    </row>
    <row r="413" spans="1:44" s="141" customFormat="1" ht="69" hidden="1" customHeight="1" x14ac:dyDescent="0.25">
      <c r="A413" s="299"/>
      <c r="B413" s="297"/>
      <c r="C413" s="275"/>
      <c r="D413" s="356"/>
      <c r="E413" s="283"/>
      <c r="F413" s="306"/>
      <c r="G413" s="306"/>
      <c r="H413" s="307"/>
      <c r="I413" s="268"/>
      <c r="J413" s="268"/>
      <c r="K413" s="268"/>
      <c r="L413" s="268"/>
      <c r="M413" s="283"/>
      <c r="N413" s="275"/>
      <c r="O413" s="271"/>
      <c r="P413" s="272"/>
      <c r="Q413" s="281"/>
      <c r="R413" s="282"/>
      <c r="S413" s="281">
        <f ca="1">IF(NOT(ISERROR(MATCH(R413,_xlfn.ANCHORARRAY(H424),0))),Q426&amp;"Por favor no seleccionar los criterios de impacto",R413)</f>
        <v>0</v>
      </c>
      <c r="T413" s="272"/>
      <c r="U413" s="281"/>
      <c r="V413" s="280"/>
      <c r="W413" s="169">
        <v>5</v>
      </c>
      <c r="X413" s="108"/>
      <c r="Y413" s="165" t="str">
        <f t="shared" si="465"/>
        <v/>
      </c>
      <c r="Z413" s="109"/>
      <c r="AA413" s="109"/>
      <c r="AB413" s="166" t="str">
        <f t="shared" si="466"/>
        <v/>
      </c>
      <c r="AC413" s="109"/>
      <c r="AD413" s="109"/>
      <c r="AE413" s="109"/>
      <c r="AF413" s="208" t="str">
        <f t="shared" si="539"/>
        <v/>
      </c>
      <c r="AG413" s="167" t="str">
        <f t="shared" si="468"/>
        <v/>
      </c>
      <c r="AH413" s="166" t="str">
        <f t="shared" si="469"/>
        <v/>
      </c>
      <c r="AI413" s="167" t="str">
        <f t="shared" si="470"/>
        <v/>
      </c>
      <c r="AJ413" s="166" t="str">
        <f t="shared" si="541"/>
        <v/>
      </c>
      <c r="AK413" s="168" t="str">
        <f t="shared" si="472"/>
        <v/>
      </c>
      <c r="AL413" s="212"/>
      <c r="AM413" s="213"/>
      <c r="AN413" s="169"/>
      <c r="AO413" s="110"/>
      <c r="AP413" s="110"/>
      <c r="AQ413" s="211"/>
      <c r="AR413" s="169"/>
    </row>
    <row r="414" spans="1:44" s="141" customFormat="1" ht="69" hidden="1" customHeight="1" x14ac:dyDescent="0.25">
      <c r="A414" s="299"/>
      <c r="B414" s="298"/>
      <c r="C414" s="276"/>
      <c r="D414" s="357"/>
      <c r="E414" s="283"/>
      <c r="F414" s="306"/>
      <c r="G414" s="306"/>
      <c r="H414" s="307"/>
      <c r="I414" s="269"/>
      <c r="J414" s="269"/>
      <c r="K414" s="269"/>
      <c r="L414" s="269"/>
      <c r="M414" s="283"/>
      <c r="N414" s="276"/>
      <c r="O414" s="271"/>
      <c r="P414" s="272"/>
      <c r="Q414" s="281"/>
      <c r="R414" s="282"/>
      <c r="S414" s="281">
        <f ca="1">IF(NOT(ISERROR(MATCH(R414,_xlfn.ANCHORARRAY(H425),0))),Q427&amp;"Por favor no seleccionar los criterios de impacto",R414)</f>
        <v>0</v>
      </c>
      <c r="T414" s="272"/>
      <c r="U414" s="281"/>
      <c r="V414" s="280"/>
      <c r="W414" s="169">
        <v>6</v>
      </c>
      <c r="X414" s="108"/>
      <c r="Y414" s="165" t="str">
        <f t="shared" si="465"/>
        <v/>
      </c>
      <c r="Z414" s="109"/>
      <c r="AA414" s="109"/>
      <c r="AB414" s="166" t="str">
        <f t="shared" si="466"/>
        <v/>
      </c>
      <c r="AC414" s="109"/>
      <c r="AD414" s="109"/>
      <c r="AE414" s="109"/>
      <c r="AF414" s="208" t="str">
        <f t="shared" si="539"/>
        <v/>
      </c>
      <c r="AG414" s="167" t="str">
        <f t="shared" si="468"/>
        <v/>
      </c>
      <c r="AH414" s="166" t="str">
        <f t="shared" si="469"/>
        <v/>
      </c>
      <c r="AI414" s="167" t="str">
        <f t="shared" si="470"/>
        <v/>
      </c>
      <c r="AJ414" s="166" t="str">
        <f t="shared" si="541"/>
        <v/>
      </c>
      <c r="AK414" s="168" t="str">
        <f t="shared" si="472"/>
        <v/>
      </c>
      <c r="AL414" s="212"/>
      <c r="AM414" s="213"/>
      <c r="AN414" s="169"/>
      <c r="AO414" s="110"/>
      <c r="AP414" s="110"/>
      <c r="AQ414" s="211"/>
      <c r="AR414" s="169"/>
    </row>
    <row r="415" spans="1:44" s="141" customFormat="1" ht="88.5" customHeight="1" x14ac:dyDescent="0.25">
      <c r="A415" s="299">
        <v>68</v>
      </c>
      <c r="B415" s="296" t="s">
        <v>930</v>
      </c>
      <c r="C415" s="274" t="s">
        <v>284</v>
      </c>
      <c r="D415" s="355" t="s">
        <v>932</v>
      </c>
      <c r="E415" s="283" t="s">
        <v>244</v>
      </c>
      <c r="F415" s="306" t="s">
        <v>938</v>
      </c>
      <c r="G415" s="306" t="s">
        <v>939</v>
      </c>
      <c r="H415" s="307" t="s">
        <v>940</v>
      </c>
      <c r="I415" s="267"/>
      <c r="J415" s="267"/>
      <c r="K415" s="267"/>
      <c r="L415" s="267"/>
      <c r="M415" s="283" t="s">
        <v>249</v>
      </c>
      <c r="N415" s="274"/>
      <c r="O415" s="271">
        <v>365</v>
      </c>
      <c r="P415" s="272" t="str">
        <f t="shared" si="512"/>
        <v>Media</v>
      </c>
      <c r="Q415" s="281">
        <f t="shared" si="513"/>
        <v>0.6</v>
      </c>
      <c r="R415" s="282" t="s">
        <v>194</v>
      </c>
      <c r="S415" s="281" t="str">
        <f>IF(NOT(ISERROR(MATCH(R415,'Tabla Impacto'!$B$221:$B$223,0))),'Tabla Impacto'!$F$223&amp;"Por favor no seleccionar los criterios de impacto(Afectación Económica o presupuestal y Pérdida Reputacional)",R415)</f>
        <v xml:space="preserve">Entre 10 y 50 SMLMV </v>
      </c>
      <c r="T415" s="272" t="str">
        <f>+IF(OR(S415='[1]Tabla Impacto'!$C$11,S415='[1]Tabla Impacto'!$D$11),"Leve",IF(OR(S415='[1]Tabla Impacto'!$C$12,S415='[1]Tabla Impacto'!$D$12),"Menor",IF(OR(S415='[1]Tabla Impacto'!$C$13,S415='[1]Tabla Impacto'!$D$13),"Moderado",IF(OR(S415='[1]Tabla Impacto'!$C$14,S415='[1]Tabla Impacto'!$D$14),"Mayor",IF(OR(S415='[1]Tabla Impacto'!$C$15,S415='[1]Tabla Impacto'!$D$15),"Catastrófico","")))))</f>
        <v>Menor</v>
      </c>
      <c r="U415" s="281">
        <f t="shared" ref="U415" si="542">IF(T415="","",IF(T415="Leve",0.2,IF(T415="Menor",0.4,IF(T415="Moderado",0.6,IF(T415="Mayor",0.8,IF(T415="Catastrófico",1,))))))</f>
        <v>0.4</v>
      </c>
      <c r="V415" s="280" t="str">
        <f t="shared" ref="V415" si="543">IF(OR(AND(P415="Muy Baja",T415="Leve"),AND(P415="Muy Baja",T415="Menor"),AND(P415="Baja",T415="Leve")),"Bajo",IF(OR(AND(P415="Muy baja",T415="Moderado"),AND(P415="Baja",T415="Menor"),AND(P415="Baja",T415="Moderado"),AND(P415="Media",T415="Leve"),AND(P415="Media",T415="Menor"),AND(P415="Media",T415="Moderado"),AND(P415="Alta",T415="Leve"),AND(P415="Alta",T415="Menor")),"Moderado",IF(OR(AND(P415="Muy Baja",T415="Mayor"),AND(P415="Baja",T415="Mayor"),AND(P415="Media",T415="Mayor"),AND(P415="Alta",T415="Moderado"),AND(P415="Alta",T415="Mayor"),AND(P415="Muy Alta",T415="Leve"),AND(P415="Muy Alta",T415="Menor"),AND(P415="Muy Alta",T415="Moderado"),AND(P415="Muy Alta",T415="Mayor")),"Alto",IF(OR(AND(P415="Muy Baja",T415="Catastrófico"),AND(P415="Baja",T415="Catastrófico"),AND(P415="Media",T415="Catastrófico"),AND(P415="Alta",T415="Catastrófico"),AND(P415="Muy Alta",T415="Catastrófico")),"Extremo",""))))</f>
        <v>Moderado</v>
      </c>
      <c r="W415" s="169">
        <v>1</v>
      </c>
      <c r="X415" s="225" t="s">
        <v>941</v>
      </c>
      <c r="Y415" s="165" t="str">
        <f t="shared" si="465"/>
        <v>Probabilidad</v>
      </c>
      <c r="Z415" s="109" t="s">
        <v>216</v>
      </c>
      <c r="AA415" s="109" t="s">
        <v>224</v>
      </c>
      <c r="AB415" s="166" t="str">
        <f t="shared" si="466"/>
        <v>40%</v>
      </c>
      <c r="AC415" s="109" t="s">
        <v>227</v>
      </c>
      <c r="AD415" s="109" t="s">
        <v>232</v>
      </c>
      <c r="AE415" s="109" t="s">
        <v>236</v>
      </c>
      <c r="AF415" s="208">
        <f t="shared" ref="AF415" si="544">IFERROR(IF(Y415="Probabilidad",(Q415-(+Q415*AB415)),IF(Y415="Impacto",Q415,"")),"")</f>
        <v>0.36</v>
      </c>
      <c r="AG415" s="167" t="str">
        <f t="shared" si="468"/>
        <v>Baja</v>
      </c>
      <c r="AH415" s="166">
        <f t="shared" si="469"/>
        <v>0.36</v>
      </c>
      <c r="AI415" s="167" t="str">
        <f t="shared" si="470"/>
        <v>Menor</v>
      </c>
      <c r="AJ415" s="166">
        <f t="shared" ref="AJ415" si="545">IFERROR(IF(Y415="Impacto",(U415-(+U415*AB415)),IF(Y415="Probabilidad",U415,"")),"")</f>
        <v>0.4</v>
      </c>
      <c r="AK415" s="168" t="str">
        <f t="shared" si="472"/>
        <v>Moderado</v>
      </c>
      <c r="AL415" s="212" t="s">
        <v>263</v>
      </c>
      <c r="AM415" s="213"/>
      <c r="AN415" s="169"/>
      <c r="AO415" s="110"/>
      <c r="AP415" s="110"/>
      <c r="AQ415" s="211"/>
      <c r="AR415" s="169"/>
    </row>
    <row r="416" spans="1:44" s="141" customFormat="1" ht="102" customHeight="1" x14ac:dyDescent="0.25">
      <c r="A416" s="299"/>
      <c r="B416" s="297"/>
      <c r="C416" s="275"/>
      <c r="D416" s="356"/>
      <c r="E416" s="283"/>
      <c r="F416" s="306"/>
      <c r="G416" s="306"/>
      <c r="H416" s="307"/>
      <c r="I416" s="268"/>
      <c r="J416" s="268"/>
      <c r="K416" s="268"/>
      <c r="L416" s="268"/>
      <c r="M416" s="283"/>
      <c r="N416" s="275"/>
      <c r="O416" s="271"/>
      <c r="P416" s="272"/>
      <c r="Q416" s="281"/>
      <c r="R416" s="282"/>
      <c r="S416" s="281">
        <f ca="1">IF(NOT(ISERROR(MATCH(R416,_xlfn.ANCHORARRAY(H427),0))),Q429&amp;"Por favor no seleccionar los criterios de impacto",R416)</f>
        <v>0</v>
      </c>
      <c r="T416" s="272"/>
      <c r="U416" s="281"/>
      <c r="V416" s="280"/>
      <c r="W416" s="169">
        <v>2</v>
      </c>
      <c r="X416" s="225" t="s">
        <v>942</v>
      </c>
      <c r="Y416" s="165" t="str">
        <f t="shared" si="465"/>
        <v>Probabilidad</v>
      </c>
      <c r="Z416" s="109" t="s">
        <v>216</v>
      </c>
      <c r="AA416" s="109" t="s">
        <v>224</v>
      </c>
      <c r="AB416" s="166" t="str">
        <f t="shared" si="466"/>
        <v>40%</v>
      </c>
      <c r="AC416" s="109" t="s">
        <v>227</v>
      </c>
      <c r="AD416" s="109" t="s">
        <v>232</v>
      </c>
      <c r="AE416" s="109" t="s">
        <v>236</v>
      </c>
      <c r="AF416" s="208">
        <f t="shared" ref="AF416:AF420" si="546">IFERROR(IF(AND(Y415="Probabilidad",Y416="Probabilidad"),(AH415-(+AH415*AB416)),IF(Y416="Probabilidad",(Q415-(+Q415*AB416)),IF(Y416="Impacto",AH415,""))),"")</f>
        <v>0.216</v>
      </c>
      <c r="AG416" s="167" t="str">
        <f t="shared" si="468"/>
        <v>Baja</v>
      </c>
      <c r="AH416" s="166">
        <f t="shared" si="469"/>
        <v>0.216</v>
      </c>
      <c r="AI416" s="167" t="str">
        <f t="shared" si="470"/>
        <v>Menor</v>
      </c>
      <c r="AJ416" s="166">
        <f t="shared" ref="AJ416" si="547">IFERROR(IF(AND(Y415="Impacto",Y416="Impacto"),(AJ415-(+AJ415*AB416)),IF(Y416="Impacto",(U415-(+U415*AB416)),IF(Y416="Probabilidad",AJ415,""))),"")</f>
        <v>0.4</v>
      </c>
      <c r="AK416" s="168" t="str">
        <f t="shared" si="472"/>
        <v>Moderado</v>
      </c>
      <c r="AL416" s="212" t="s">
        <v>263</v>
      </c>
      <c r="AM416" s="213"/>
      <c r="AN416" s="169"/>
      <c r="AO416" s="110"/>
      <c r="AP416" s="110"/>
      <c r="AQ416" s="211"/>
      <c r="AR416" s="169"/>
    </row>
    <row r="417" spans="1:44" s="141" customFormat="1" ht="84" customHeight="1" x14ac:dyDescent="0.25">
      <c r="A417" s="299"/>
      <c r="B417" s="297"/>
      <c r="C417" s="275"/>
      <c r="D417" s="356"/>
      <c r="E417" s="283"/>
      <c r="F417" s="306"/>
      <c r="G417" s="306"/>
      <c r="H417" s="307"/>
      <c r="I417" s="268"/>
      <c r="J417" s="268"/>
      <c r="K417" s="268"/>
      <c r="L417" s="268"/>
      <c r="M417" s="283"/>
      <c r="N417" s="275"/>
      <c r="O417" s="271"/>
      <c r="P417" s="272"/>
      <c r="Q417" s="281"/>
      <c r="R417" s="282"/>
      <c r="S417" s="281">
        <f ca="1">IF(NOT(ISERROR(MATCH(R417,_xlfn.ANCHORARRAY(H428),0))),Q430&amp;"Por favor no seleccionar los criterios de impacto",R417)</f>
        <v>0</v>
      </c>
      <c r="T417" s="272"/>
      <c r="U417" s="281"/>
      <c r="V417" s="280"/>
      <c r="W417" s="169">
        <v>3</v>
      </c>
      <c r="X417" s="225" t="s">
        <v>943</v>
      </c>
      <c r="Y417" s="165" t="str">
        <f t="shared" si="465"/>
        <v>Probabilidad</v>
      </c>
      <c r="Z417" s="109" t="s">
        <v>216</v>
      </c>
      <c r="AA417" s="109" t="s">
        <v>224</v>
      </c>
      <c r="AB417" s="166" t="str">
        <f t="shared" si="466"/>
        <v>40%</v>
      </c>
      <c r="AC417" s="109" t="s">
        <v>227</v>
      </c>
      <c r="AD417" s="109" t="s">
        <v>232</v>
      </c>
      <c r="AE417" s="109" t="s">
        <v>236</v>
      </c>
      <c r="AF417" s="208">
        <f t="shared" si="546"/>
        <v>0.12959999999999999</v>
      </c>
      <c r="AG417" s="167" t="str">
        <f t="shared" si="468"/>
        <v>Muy Baja</v>
      </c>
      <c r="AH417" s="166">
        <f t="shared" si="469"/>
        <v>0.12959999999999999</v>
      </c>
      <c r="AI417" s="167" t="str">
        <f t="shared" si="470"/>
        <v>Menor</v>
      </c>
      <c r="AJ417" s="166">
        <f t="shared" ref="AJ417:AJ420" si="548">IFERROR(IF(AND(Y416="Impacto",Y417="Impacto"),(AJ416-(+AJ416*AB417)),IF(AND(Y416="Probabilidad",Y417="Impacto"),(AJ415-(+AJ415*AB417)),IF(Y417="Probabilidad",AJ416,""))),"")</f>
        <v>0.4</v>
      </c>
      <c r="AK417" s="168" t="str">
        <f t="shared" si="472"/>
        <v>Bajo</v>
      </c>
      <c r="AL417" s="212" t="s">
        <v>263</v>
      </c>
      <c r="AM417" s="213"/>
      <c r="AN417" s="169"/>
      <c r="AO417" s="110"/>
      <c r="AP417" s="110"/>
      <c r="AQ417" s="211"/>
      <c r="AR417" s="169"/>
    </row>
    <row r="418" spans="1:44" s="141" customFormat="1" ht="84.75" customHeight="1" x14ac:dyDescent="0.25">
      <c r="A418" s="299"/>
      <c r="B418" s="297"/>
      <c r="C418" s="275"/>
      <c r="D418" s="356"/>
      <c r="E418" s="283"/>
      <c r="F418" s="306"/>
      <c r="G418" s="306"/>
      <c r="H418" s="307"/>
      <c r="I418" s="268"/>
      <c r="J418" s="268"/>
      <c r="K418" s="268"/>
      <c r="L418" s="268"/>
      <c r="M418" s="283"/>
      <c r="N418" s="275"/>
      <c r="O418" s="271"/>
      <c r="P418" s="272"/>
      <c r="Q418" s="281"/>
      <c r="R418" s="282"/>
      <c r="S418" s="281">
        <f ca="1">IF(NOT(ISERROR(MATCH(R418,_xlfn.ANCHORARRAY(H429),0))),Q431&amp;"Por favor no seleccionar los criterios de impacto",R418)</f>
        <v>0</v>
      </c>
      <c r="T418" s="272"/>
      <c r="U418" s="281"/>
      <c r="V418" s="280"/>
      <c r="W418" s="169">
        <v>4</v>
      </c>
      <c r="X418" s="225" t="s">
        <v>944</v>
      </c>
      <c r="Y418" s="165" t="str">
        <f t="shared" ref="Y418:Y481" si="549">IF(OR(Z418="Preventivo",Z418="Detectivo"),"Probabilidad",IF(Z418="Correctivo","Impacto",""))</f>
        <v>Probabilidad</v>
      </c>
      <c r="Z418" s="109" t="s">
        <v>216</v>
      </c>
      <c r="AA418" s="109" t="s">
        <v>224</v>
      </c>
      <c r="AB418" s="166" t="str">
        <f t="shared" si="466"/>
        <v>40%</v>
      </c>
      <c r="AC418" s="109" t="s">
        <v>227</v>
      </c>
      <c r="AD418" s="109" t="s">
        <v>232</v>
      </c>
      <c r="AE418" s="109" t="s">
        <v>236</v>
      </c>
      <c r="AF418" s="208">
        <f t="shared" si="546"/>
        <v>7.7759999999999996E-2</v>
      </c>
      <c r="AG418" s="167" t="str">
        <f t="shared" ref="AG418:AG481" si="550">IFERROR(IF(AF418="","",IF(AF418&lt;=0.2,"Muy Baja",IF(AF418&lt;=0.4,"Baja",IF(AF418&lt;=0.6,"Media",IF(AF418&lt;=0.8,"Alta","Muy Alta"))))),"")</f>
        <v>Muy Baja</v>
      </c>
      <c r="AH418" s="166">
        <f t="shared" ref="AH418:AH481" si="551">+AF418</f>
        <v>7.7759999999999996E-2</v>
      </c>
      <c r="AI418" s="167" t="str">
        <f t="shared" ref="AI418:AI481" si="552">IFERROR(IF(AJ418="","",IF(AJ418&lt;=0.2,"Leve",IF(AJ418&lt;=0.4,"Menor",IF(AJ418&lt;=0.6,"Moderado",IF(AJ418&lt;=0.8,"Mayor","Catastrófico"))))),"")</f>
        <v>Menor</v>
      </c>
      <c r="AJ418" s="166">
        <f t="shared" si="548"/>
        <v>0.4</v>
      </c>
      <c r="AK418" s="168" t="str">
        <f t="shared" ref="AK418:AK481" si="553">IFERROR(IF(OR(AND(AG418="Muy Baja",AI418="Leve"),AND(AG418="Muy Baja",AI418="Menor"),AND(AG418="Baja",AI418="Leve")),"Bajo",IF(OR(AND(AG418="Muy baja",AI418="Moderado"),AND(AG418="Baja",AI418="Menor"),AND(AG418="Baja",AI418="Moderado"),AND(AG418="Media",AI418="Leve"),AND(AG418="Media",AI418="Menor"),AND(AG418="Media",AI418="Moderado"),AND(AG418="Alta",AI418="Leve"),AND(AG418="Alta",AI418="Menor")),"Moderado",IF(OR(AND(AG418="Muy Baja",AI418="Mayor"),AND(AG418="Baja",AI418="Mayor"),AND(AG418="Media",AI418="Mayor"),AND(AG418="Alta",AI418="Moderado"),AND(AG418="Alta",AI418="Mayor"),AND(AG418="Muy Alta",AI418="Leve"),AND(AG418="Muy Alta",AI418="Menor"),AND(AG418="Muy Alta",AI418="Moderado"),AND(AG418="Muy Alta",AI418="Mayor")),"Alto",IF(OR(AND(AG418="Muy Baja",AI418="Catastrófico"),AND(AG418="Baja",AI418="Catastrófico"),AND(AG418="Media",AI418="Catastrófico"),AND(AG418="Alta",AI418="Catastrófico"),AND(AG418="Muy Alta",AI418="Catastrófico")),"Extremo","")))),"")</f>
        <v>Bajo</v>
      </c>
      <c r="AL418" s="212" t="s">
        <v>263</v>
      </c>
      <c r="AM418" s="213"/>
      <c r="AN418" s="169"/>
      <c r="AO418" s="110"/>
      <c r="AP418" s="110"/>
      <c r="AQ418" s="211"/>
      <c r="AR418" s="169"/>
    </row>
    <row r="419" spans="1:44" s="141" customFormat="1" ht="69" hidden="1" customHeight="1" x14ac:dyDescent="0.25">
      <c r="A419" s="299"/>
      <c r="B419" s="297"/>
      <c r="C419" s="275"/>
      <c r="D419" s="356"/>
      <c r="E419" s="283"/>
      <c r="F419" s="306"/>
      <c r="G419" s="306"/>
      <c r="H419" s="307"/>
      <c r="I419" s="268"/>
      <c r="J419" s="268"/>
      <c r="K419" s="268"/>
      <c r="L419" s="268"/>
      <c r="M419" s="283"/>
      <c r="N419" s="275"/>
      <c r="O419" s="271"/>
      <c r="P419" s="272"/>
      <c r="Q419" s="281"/>
      <c r="R419" s="282"/>
      <c r="S419" s="281">
        <f ca="1">IF(NOT(ISERROR(MATCH(R419,_xlfn.ANCHORARRAY(H430),0))),Q432&amp;"Por favor no seleccionar los criterios de impacto",R419)</f>
        <v>0</v>
      </c>
      <c r="T419" s="272"/>
      <c r="U419" s="281"/>
      <c r="V419" s="280"/>
      <c r="W419" s="169">
        <v>5</v>
      </c>
      <c r="X419" s="108"/>
      <c r="Y419" s="165" t="str">
        <f t="shared" si="549"/>
        <v/>
      </c>
      <c r="Z419" s="109"/>
      <c r="AA419" s="109"/>
      <c r="AB419" s="166" t="str">
        <f t="shared" ref="AB419:AB482" si="554">IF(AND(Z419="Preventivo",AA419="Automático"),"50%",IF(AND(Z419="Preventivo",AA419="Manual"),"40%",IF(AND(Z419="Detectivo",AA419="Automático"),"40%",IF(AND(Z419="Detectivo",AA419="Manual"),"30%",IF(AND(Z419="Correctivo",AA419="Automático"),"35%",IF(AND(Z419="Correctivo",AA419="Manual"),"25%",""))))))</f>
        <v/>
      </c>
      <c r="AC419" s="109"/>
      <c r="AD419" s="109"/>
      <c r="AE419" s="109"/>
      <c r="AF419" s="208" t="str">
        <f t="shared" si="546"/>
        <v/>
      </c>
      <c r="AG419" s="167" t="str">
        <f t="shared" si="550"/>
        <v/>
      </c>
      <c r="AH419" s="166" t="str">
        <f t="shared" si="551"/>
        <v/>
      </c>
      <c r="AI419" s="167" t="str">
        <f t="shared" si="552"/>
        <v/>
      </c>
      <c r="AJ419" s="166" t="str">
        <f t="shared" si="548"/>
        <v/>
      </c>
      <c r="AK419" s="168" t="str">
        <f t="shared" si="553"/>
        <v/>
      </c>
      <c r="AL419" s="212"/>
      <c r="AM419" s="213"/>
      <c r="AN419" s="169"/>
      <c r="AO419" s="110"/>
      <c r="AP419" s="110"/>
      <c r="AQ419" s="211"/>
      <c r="AR419" s="169"/>
    </row>
    <row r="420" spans="1:44" s="141" customFormat="1" ht="69" hidden="1" customHeight="1" x14ac:dyDescent="0.25">
      <c r="A420" s="299"/>
      <c r="B420" s="298"/>
      <c r="C420" s="276"/>
      <c r="D420" s="357"/>
      <c r="E420" s="283"/>
      <c r="F420" s="306"/>
      <c r="G420" s="306"/>
      <c r="H420" s="307"/>
      <c r="I420" s="269"/>
      <c r="J420" s="269"/>
      <c r="K420" s="269"/>
      <c r="L420" s="269"/>
      <c r="M420" s="283"/>
      <c r="N420" s="276"/>
      <c r="O420" s="271"/>
      <c r="P420" s="272"/>
      <c r="Q420" s="281"/>
      <c r="R420" s="282"/>
      <c r="S420" s="281">
        <f ca="1">IF(NOT(ISERROR(MATCH(R420,_xlfn.ANCHORARRAY(H431),0))),Q433&amp;"Por favor no seleccionar los criterios de impacto",R420)</f>
        <v>0</v>
      </c>
      <c r="T420" s="272"/>
      <c r="U420" s="281"/>
      <c r="V420" s="280"/>
      <c r="W420" s="169">
        <v>6</v>
      </c>
      <c r="X420" s="108"/>
      <c r="Y420" s="165" t="str">
        <f t="shared" si="549"/>
        <v/>
      </c>
      <c r="Z420" s="109"/>
      <c r="AA420" s="109"/>
      <c r="AB420" s="166" t="str">
        <f t="shared" si="554"/>
        <v/>
      </c>
      <c r="AC420" s="109"/>
      <c r="AD420" s="109"/>
      <c r="AE420" s="109"/>
      <c r="AF420" s="208" t="str">
        <f t="shared" si="546"/>
        <v/>
      </c>
      <c r="AG420" s="167" t="str">
        <f t="shared" si="550"/>
        <v/>
      </c>
      <c r="AH420" s="166" t="str">
        <f t="shared" si="551"/>
        <v/>
      </c>
      <c r="AI420" s="167" t="str">
        <f t="shared" si="552"/>
        <v/>
      </c>
      <c r="AJ420" s="166" t="str">
        <f t="shared" si="548"/>
        <v/>
      </c>
      <c r="AK420" s="168" t="str">
        <f t="shared" si="553"/>
        <v/>
      </c>
      <c r="AL420" s="212"/>
      <c r="AM420" s="213"/>
      <c r="AN420" s="169"/>
      <c r="AO420" s="110"/>
      <c r="AP420" s="110"/>
      <c r="AQ420" s="211"/>
      <c r="AR420" s="169"/>
    </row>
    <row r="421" spans="1:44" s="141" customFormat="1" ht="117" customHeight="1" x14ac:dyDescent="0.25">
      <c r="A421" s="299">
        <v>69</v>
      </c>
      <c r="B421" s="296" t="s">
        <v>931</v>
      </c>
      <c r="C421" s="274" t="s">
        <v>284</v>
      </c>
      <c r="D421" s="355" t="s">
        <v>945</v>
      </c>
      <c r="E421" s="283" t="s">
        <v>248</v>
      </c>
      <c r="F421" s="306" t="s">
        <v>946</v>
      </c>
      <c r="G421" s="306" t="s">
        <v>947</v>
      </c>
      <c r="H421" s="307" t="s">
        <v>948</v>
      </c>
      <c r="I421" s="267"/>
      <c r="J421" s="267"/>
      <c r="K421" s="267"/>
      <c r="L421" s="267"/>
      <c r="M421" s="283" t="s">
        <v>247</v>
      </c>
      <c r="N421" s="274"/>
      <c r="O421" s="271">
        <v>365</v>
      </c>
      <c r="P421" s="272" t="str">
        <f t="shared" si="512"/>
        <v>Media</v>
      </c>
      <c r="Q421" s="281">
        <f t="shared" si="513"/>
        <v>0.6</v>
      </c>
      <c r="R421" s="282" t="s">
        <v>198</v>
      </c>
      <c r="S421" s="281" t="str">
        <f>IF(NOT(ISERROR(MATCH(R421,'Tabla Impacto'!$B$221:$B$223,0))),'Tabla Impacto'!$F$223&amp;"Por favor no seleccionar los criterios de impacto(Afectación Económica o presupuestal y Pérdida Reputacional)",R421)</f>
        <v>El riesgo afecta la imagen de la entidad con algunos usuarios de relevancia frente al logro de los objetivos</v>
      </c>
      <c r="T421" s="272" t="str">
        <f>+IF(OR(S421='[1]Tabla Impacto'!$C$11,S421='[1]Tabla Impacto'!$D$11),"Leve",IF(OR(S421='[1]Tabla Impacto'!$C$12,S421='[1]Tabla Impacto'!$D$12),"Menor",IF(OR(S421='[1]Tabla Impacto'!$C$13,S421='[1]Tabla Impacto'!$D$13),"Moderado",IF(OR(S421='[1]Tabla Impacto'!$C$14,S421='[1]Tabla Impacto'!$D$14),"Mayor",IF(OR(S421='[1]Tabla Impacto'!$C$15,S421='[1]Tabla Impacto'!$D$15),"Catastrófico","")))))</f>
        <v>Moderado</v>
      </c>
      <c r="U421" s="281">
        <f t="shared" ref="U421" si="555">IF(T421="","",IF(T421="Leve",0.2,IF(T421="Menor",0.4,IF(T421="Moderado",0.6,IF(T421="Mayor",0.8,IF(T421="Catastrófico",1,))))))</f>
        <v>0.6</v>
      </c>
      <c r="V421" s="280" t="str">
        <f t="shared" ref="V421" si="556">IF(OR(AND(P421="Muy Baja",T421="Leve"),AND(P421="Muy Baja",T421="Menor"),AND(P421="Baja",T421="Leve")),"Bajo",IF(OR(AND(P421="Muy baja",T421="Moderado"),AND(P421="Baja",T421="Menor"),AND(P421="Baja",T421="Moderado"),AND(P421="Media",T421="Leve"),AND(P421="Media",T421="Menor"),AND(P421="Media",T421="Moderado"),AND(P421="Alta",T421="Leve"),AND(P421="Alta",T421="Menor")),"Moderado",IF(OR(AND(P421="Muy Baja",T421="Mayor"),AND(P421="Baja",T421="Mayor"),AND(P421="Media",T421="Mayor"),AND(P421="Alta",T421="Moderado"),AND(P421="Alta",T421="Mayor"),AND(P421="Muy Alta",T421="Leve"),AND(P421="Muy Alta",T421="Menor"),AND(P421="Muy Alta",T421="Moderado"),AND(P421="Muy Alta",T421="Mayor")),"Alto",IF(OR(AND(P421="Muy Baja",T421="Catastrófico"),AND(P421="Baja",T421="Catastrófico"),AND(P421="Media",T421="Catastrófico"),AND(P421="Alta",T421="Catastrófico"),AND(P421="Muy Alta",T421="Catastrófico")),"Extremo",""))))</f>
        <v>Moderado</v>
      </c>
      <c r="W421" s="169">
        <v>1</v>
      </c>
      <c r="X421" s="225" t="s">
        <v>949</v>
      </c>
      <c r="Y421" s="165" t="str">
        <f t="shared" si="549"/>
        <v>Probabilidad</v>
      </c>
      <c r="Z421" s="109" t="s">
        <v>216</v>
      </c>
      <c r="AA421" s="109" t="s">
        <v>631</v>
      </c>
      <c r="AB421" s="166" t="str">
        <f t="shared" si="554"/>
        <v>40%</v>
      </c>
      <c r="AC421" s="109" t="s">
        <v>227</v>
      </c>
      <c r="AD421" s="109" t="s">
        <v>232</v>
      </c>
      <c r="AE421" s="109" t="s">
        <v>236</v>
      </c>
      <c r="AF421" s="208">
        <f t="shared" ref="AF421" si="557">IFERROR(IF(Y421="Probabilidad",(Q421-(+Q421*AB421)),IF(Y421="Impacto",Q421,"")),"")</f>
        <v>0.36</v>
      </c>
      <c r="AG421" s="167" t="str">
        <f t="shared" si="550"/>
        <v>Baja</v>
      </c>
      <c r="AH421" s="166">
        <f t="shared" si="551"/>
        <v>0.36</v>
      </c>
      <c r="AI421" s="167" t="str">
        <f t="shared" si="552"/>
        <v>Moderado</v>
      </c>
      <c r="AJ421" s="166">
        <f t="shared" ref="AJ421" si="558">IFERROR(IF(Y421="Impacto",(U421-(+U421*AB421)),IF(Y421="Probabilidad",U421,"")),"")</f>
        <v>0.6</v>
      </c>
      <c r="AK421" s="168" t="str">
        <f t="shared" si="553"/>
        <v>Moderado</v>
      </c>
      <c r="AL421" s="212" t="s">
        <v>263</v>
      </c>
      <c r="AM421" s="213"/>
      <c r="AN421" s="169"/>
      <c r="AO421" s="110"/>
      <c r="AP421" s="110"/>
      <c r="AQ421" s="211"/>
      <c r="AR421" s="169"/>
    </row>
    <row r="422" spans="1:44" s="141" customFormat="1" ht="117" customHeight="1" x14ac:dyDescent="0.25">
      <c r="A422" s="299"/>
      <c r="B422" s="297"/>
      <c r="C422" s="275"/>
      <c r="D422" s="356"/>
      <c r="E422" s="283"/>
      <c r="F422" s="306"/>
      <c r="G422" s="306"/>
      <c r="H422" s="307"/>
      <c r="I422" s="268"/>
      <c r="J422" s="268"/>
      <c r="K422" s="268"/>
      <c r="L422" s="268"/>
      <c r="M422" s="283"/>
      <c r="N422" s="275"/>
      <c r="O422" s="271"/>
      <c r="P422" s="272"/>
      <c r="Q422" s="281"/>
      <c r="R422" s="282"/>
      <c r="S422" s="281">
        <f ca="1">IF(NOT(ISERROR(MATCH(R422,_xlfn.ANCHORARRAY(H433),0))),Q435&amp;"Por favor no seleccionar los criterios de impacto",R422)</f>
        <v>0</v>
      </c>
      <c r="T422" s="272"/>
      <c r="U422" s="281"/>
      <c r="V422" s="280"/>
      <c r="W422" s="169">
        <v>2</v>
      </c>
      <c r="X422" s="225" t="s">
        <v>950</v>
      </c>
      <c r="Y422" s="165" t="str">
        <f t="shared" si="549"/>
        <v>Probabilidad</v>
      </c>
      <c r="Z422" s="109" t="s">
        <v>216</v>
      </c>
      <c r="AA422" s="109" t="s">
        <v>631</v>
      </c>
      <c r="AB422" s="166" t="str">
        <f t="shared" si="554"/>
        <v>40%</v>
      </c>
      <c r="AC422" s="109" t="s">
        <v>227</v>
      </c>
      <c r="AD422" s="109" t="s">
        <v>232</v>
      </c>
      <c r="AE422" s="109" t="s">
        <v>236</v>
      </c>
      <c r="AF422" s="208">
        <f t="shared" ref="AF422:AF426" si="559">IFERROR(IF(AND(Y421="Probabilidad",Y422="Probabilidad"),(AH421-(+AH421*AB422)),IF(Y422="Probabilidad",(Q421-(+Q421*AB422)),IF(Y422="Impacto",AH421,""))),"")</f>
        <v>0.216</v>
      </c>
      <c r="AG422" s="167" t="str">
        <f t="shared" si="550"/>
        <v>Baja</v>
      </c>
      <c r="AH422" s="166">
        <f t="shared" si="551"/>
        <v>0.216</v>
      </c>
      <c r="AI422" s="167" t="str">
        <f t="shared" si="552"/>
        <v>Moderado</v>
      </c>
      <c r="AJ422" s="166">
        <f t="shared" ref="AJ422" si="560">IFERROR(IF(AND(Y421="Impacto",Y422="Impacto"),(AJ421-(+AJ421*AB422)),IF(Y422="Impacto",(U421-(+U421*AB422)),IF(Y422="Probabilidad",AJ421,""))),"")</f>
        <v>0.6</v>
      </c>
      <c r="AK422" s="168" t="str">
        <f t="shared" si="553"/>
        <v>Moderado</v>
      </c>
      <c r="AL422" s="212" t="s">
        <v>263</v>
      </c>
      <c r="AM422" s="213"/>
      <c r="AN422" s="169"/>
      <c r="AO422" s="110"/>
      <c r="AP422" s="110"/>
      <c r="AQ422" s="211"/>
      <c r="AR422" s="169"/>
    </row>
    <row r="423" spans="1:44" s="141" customFormat="1" ht="69" hidden="1" customHeight="1" x14ac:dyDescent="0.25">
      <c r="A423" s="299"/>
      <c r="B423" s="297"/>
      <c r="C423" s="275"/>
      <c r="D423" s="356"/>
      <c r="E423" s="283"/>
      <c r="F423" s="306"/>
      <c r="G423" s="306"/>
      <c r="H423" s="307"/>
      <c r="I423" s="268"/>
      <c r="J423" s="268"/>
      <c r="K423" s="268"/>
      <c r="L423" s="268"/>
      <c r="M423" s="283"/>
      <c r="N423" s="275"/>
      <c r="O423" s="271"/>
      <c r="P423" s="272"/>
      <c r="Q423" s="281"/>
      <c r="R423" s="282"/>
      <c r="S423" s="281">
        <f ca="1">IF(NOT(ISERROR(MATCH(R423,_xlfn.ANCHORARRAY(H434),0))),Q436&amp;"Por favor no seleccionar los criterios de impacto",R423)</f>
        <v>0</v>
      </c>
      <c r="T423" s="272"/>
      <c r="U423" s="281"/>
      <c r="V423" s="280"/>
      <c r="W423" s="169">
        <v>3</v>
      </c>
      <c r="X423" s="108"/>
      <c r="Y423" s="165" t="str">
        <f t="shared" si="549"/>
        <v/>
      </c>
      <c r="Z423" s="109"/>
      <c r="AA423" s="109"/>
      <c r="AB423" s="166" t="str">
        <f t="shared" si="554"/>
        <v/>
      </c>
      <c r="AC423" s="109"/>
      <c r="AD423" s="109"/>
      <c r="AE423" s="109"/>
      <c r="AF423" s="208" t="str">
        <f t="shared" si="559"/>
        <v/>
      </c>
      <c r="AG423" s="167" t="str">
        <f t="shared" si="550"/>
        <v/>
      </c>
      <c r="AH423" s="166" t="str">
        <f t="shared" si="551"/>
        <v/>
      </c>
      <c r="AI423" s="167" t="str">
        <f t="shared" si="552"/>
        <v/>
      </c>
      <c r="AJ423" s="166" t="str">
        <f t="shared" ref="AJ423:AJ426" si="561">IFERROR(IF(AND(Y422="Impacto",Y423="Impacto"),(AJ422-(+AJ422*AB423)),IF(AND(Y422="Probabilidad",Y423="Impacto"),(AJ421-(+AJ421*AB423)),IF(Y423="Probabilidad",AJ422,""))),"")</f>
        <v/>
      </c>
      <c r="AK423" s="168" t="str">
        <f t="shared" si="553"/>
        <v/>
      </c>
      <c r="AL423" s="212"/>
      <c r="AM423" s="213"/>
      <c r="AN423" s="169"/>
      <c r="AO423" s="110"/>
      <c r="AP423" s="110"/>
      <c r="AQ423" s="211"/>
      <c r="AR423" s="169"/>
    </row>
    <row r="424" spans="1:44" s="141" customFormat="1" ht="69" hidden="1" customHeight="1" x14ac:dyDescent="0.25">
      <c r="A424" s="299"/>
      <c r="B424" s="297"/>
      <c r="C424" s="275"/>
      <c r="D424" s="356"/>
      <c r="E424" s="283"/>
      <c r="F424" s="306"/>
      <c r="G424" s="306"/>
      <c r="H424" s="307"/>
      <c r="I424" s="268"/>
      <c r="J424" s="268"/>
      <c r="K424" s="268"/>
      <c r="L424" s="268"/>
      <c r="M424" s="283"/>
      <c r="N424" s="275"/>
      <c r="O424" s="271"/>
      <c r="P424" s="272"/>
      <c r="Q424" s="281"/>
      <c r="R424" s="282"/>
      <c r="S424" s="281">
        <f ca="1">IF(NOT(ISERROR(MATCH(R424,_xlfn.ANCHORARRAY(H435),0))),Q437&amp;"Por favor no seleccionar los criterios de impacto",R424)</f>
        <v>0</v>
      </c>
      <c r="T424" s="272"/>
      <c r="U424" s="281"/>
      <c r="V424" s="280"/>
      <c r="W424" s="169">
        <v>4</v>
      </c>
      <c r="X424" s="108"/>
      <c r="Y424" s="165" t="str">
        <f t="shared" si="549"/>
        <v/>
      </c>
      <c r="Z424" s="109"/>
      <c r="AA424" s="109"/>
      <c r="AB424" s="166" t="str">
        <f t="shared" si="554"/>
        <v/>
      </c>
      <c r="AC424" s="109"/>
      <c r="AD424" s="109"/>
      <c r="AE424" s="109"/>
      <c r="AF424" s="208" t="str">
        <f t="shared" si="559"/>
        <v/>
      </c>
      <c r="AG424" s="167" t="str">
        <f t="shared" si="550"/>
        <v/>
      </c>
      <c r="AH424" s="166" t="str">
        <f t="shared" si="551"/>
        <v/>
      </c>
      <c r="AI424" s="167" t="str">
        <f t="shared" si="552"/>
        <v/>
      </c>
      <c r="AJ424" s="166" t="str">
        <f t="shared" si="561"/>
        <v/>
      </c>
      <c r="AK424" s="168" t="str">
        <f t="shared" si="553"/>
        <v/>
      </c>
      <c r="AL424" s="212"/>
      <c r="AM424" s="213"/>
      <c r="AN424" s="169"/>
      <c r="AO424" s="110"/>
      <c r="AP424" s="110"/>
      <c r="AQ424" s="211"/>
      <c r="AR424" s="169"/>
    </row>
    <row r="425" spans="1:44" s="141" customFormat="1" ht="69" hidden="1" customHeight="1" x14ac:dyDescent="0.25">
      <c r="A425" s="299"/>
      <c r="B425" s="297"/>
      <c r="C425" s="275"/>
      <c r="D425" s="356"/>
      <c r="E425" s="283"/>
      <c r="F425" s="306"/>
      <c r="G425" s="306"/>
      <c r="H425" s="307"/>
      <c r="I425" s="268"/>
      <c r="J425" s="268"/>
      <c r="K425" s="268"/>
      <c r="L425" s="268"/>
      <c r="M425" s="283"/>
      <c r="N425" s="275"/>
      <c r="O425" s="271"/>
      <c r="P425" s="272"/>
      <c r="Q425" s="281"/>
      <c r="R425" s="282"/>
      <c r="S425" s="281">
        <f ca="1">IF(NOT(ISERROR(MATCH(R425,_xlfn.ANCHORARRAY(H436),0))),Q438&amp;"Por favor no seleccionar los criterios de impacto",R425)</f>
        <v>0</v>
      </c>
      <c r="T425" s="272"/>
      <c r="U425" s="281"/>
      <c r="V425" s="280"/>
      <c r="W425" s="169">
        <v>5</v>
      </c>
      <c r="X425" s="108"/>
      <c r="Y425" s="165" t="str">
        <f t="shared" si="549"/>
        <v/>
      </c>
      <c r="Z425" s="109"/>
      <c r="AA425" s="109"/>
      <c r="AB425" s="166" t="str">
        <f t="shared" si="554"/>
        <v/>
      </c>
      <c r="AC425" s="109"/>
      <c r="AD425" s="109"/>
      <c r="AE425" s="109"/>
      <c r="AF425" s="208" t="str">
        <f t="shared" si="559"/>
        <v/>
      </c>
      <c r="AG425" s="167" t="str">
        <f t="shared" si="550"/>
        <v/>
      </c>
      <c r="AH425" s="166" t="str">
        <f t="shared" si="551"/>
        <v/>
      </c>
      <c r="AI425" s="167" t="str">
        <f t="shared" si="552"/>
        <v/>
      </c>
      <c r="AJ425" s="166" t="str">
        <f t="shared" si="561"/>
        <v/>
      </c>
      <c r="AK425" s="168" t="str">
        <f t="shared" si="553"/>
        <v/>
      </c>
      <c r="AL425" s="212"/>
      <c r="AM425" s="213"/>
      <c r="AN425" s="169"/>
      <c r="AO425" s="110"/>
      <c r="AP425" s="110"/>
      <c r="AQ425" s="211"/>
      <c r="AR425" s="169"/>
    </row>
    <row r="426" spans="1:44" s="141" customFormat="1" ht="69" hidden="1" customHeight="1" x14ac:dyDescent="0.25">
      <c r="A426" s="299"/>
      <c r="B426" s="298"/>
      <c r="C426" s="276"/>
      <c r="D426" s="357"/>
      <c r="E426" s="283"/>
      <c r="F426" s="306"/>
      <c r="G426" s="306"/>
      <c r="H426" s="307"/>
      <c r="I426" s="269"/>
      <c r="J426" s="269"/>
      <c r="K426" s="269"/>
      <c r="L426" s="269"/>
      <c r="M426" s="283"/>
      <c r="N426" s="276"/>
      <c r="O426" s="271"/>
      <c r="P426" s="272"/>
      <c r="Q426" s="281"/>
      <c r="R426" s="282"/>
      <c r="S426" s="281">
        <f ca="1">IF(NOT(ISERROR(MATCH(R426,_xlfn.ANCHORARRAY(H437),0))),Q439&amp;"Por favor no seleccionar los criterios de impacto",R426)</f>
        <v>0</v>
      </c>
      <c r="T426" s="272"/>
      <c r="U426" s="281"/>
      <c r="V426" s="280"/>
      <c r="W426" s="169">
        <v>6</v>
      </c>
      <c r="X426" s="108"/>
      <c r="Y426" s="165" t="str">
        <f t="shared" si="549"/>
        <v/>
      </c>
      <c r="Z426" s="109"/>
      <c r="AA426" s="109"/>
      <c r="AB426" s="166" t="str">
        <f t="shared" si="554"/>
        <v/>
      </c>
      <c r="AC426" s="109"/>
      <c r="AD426" s="109"/>
      <c r="AE426" s="109"/>
      <c r="AF426" s="208" t="str">
        <f t="shared" si="559"/>
        <v/>
      </c>
      <c r="AG426" s="167" t="str">
        <f t="shared" si="550"/>
        <v/>
      </c>
      <c r="AH426" s="166" t="str">
        <f t="shared" si="551"/>
        <v/>
      </c>
      <c r="AI426" s="167" t="str">
        <f t="shared" si="552"/>
        <v/>
      </c>
      <c r="AJ426" s="166" t="str">
        <f t="shared" si="561"/>
        <v/>
      </c>
      <c r="AK426" s="168" t="str">
        <f t="shared" si="553"/>
        <v/>
      </c>
      <c r="AL426" s="212"/>
      <c r="AM426" s="213"/>
      <c r="AN426" s="169"/>
      <c r="AO426" s="110"/>
      <c r="AP426" s="110"/>
      <c r="AQ426" s="211"/>
      <c r="AR426" s="169"/>
    </row>
    <row r="427" spans="1:44" s="141" customFormat="1" ht="82.5" customHeight="1" x14ac:dyDescent="0.25">
      <c r="A427" s="299">
        <v>70</v>
      </c>
      <c r="B427" s="296" t="s">
        <v>951</v>
      </c>
      <c r="C427" s="274" t="s">
        <v>285</v>
      </c>
      <c r="D427" s="355" t="s">
        <v>952</v>
      </c>
      <c r="E427" s="283" t="s">
        <v>248</v>
      </c>
      <c r="F427" s="306" t="s">
        <v>953</v>
      </c>
      <c r="G427" s="306" t="s">
        <v>1082</v>
      </c>
      <c r="H427" s="307" t="s">
        <v>954</v>
      </c>
      <c r="I427" s="267" t="s">
        <v>1081</v>
      </c>
      <c r="J427" s="267"/>
      <c r="K427" s="267"/>
      <c r="L427" s="267"/>
      <c r="M427" s="360" t="s">
        <v>252</v>
      </c>
      <c r="N427" s="274"/>
      <c r="O427" s="271">
        <v>52</v>
      </c>
      <c r="P427" s="272" t="str">
        <f t="shared" si="512"/>
        <v>Media</v>
      </c>
      <c r="Q427" s="281">
        <f t="shared" si="513"/>
        <v>0.6</v>
      </c>
      <c r="R427" s="282" t="s">
        <v>200</v>
      </c>
      <c r="S427" s="281" t="str">
        <f>IF(NOT(ISERROR(MATCH(R427,'Tabla Impacto'!$B$221:$B$223,0))),'Tabla Impacto'!$F$223&amp;"Por favor no seleccionar los criterios de impacto(Afectación Económica o presupuestal y Pérdida Reputacional)",R427)</f>
        <v xml:space="preserve">Entre 100 y 500 SMLMV </v>
      </c>
      <c r="T427" s="272" t="str">
        <f>+IF(OR(S427='[1]Tabla Impacto'!$C$11,S427='[1]Tabla Impacto'!$D$11),"Leve",IF(OR(S427='[1]Tabla Impacto'!$C$12,S427='[1]Tabla Impacto'!$D$12),"Menor",IF(OR(S427='[1]Tabla Impacto'!$C$13,S427='[1]Tabla Impacto'!$D$13),"Moderado",IF(OR(S427='[1]Tabla Impacto'!$C$14,S427='[1]Tabla Impacto'!$D$14),"Mayor",IF(OR(S427='[1]Tabla Impacto'!$C$15,S427='[1]Tabla Impacto'!$D$15),"Catastrófico","")))))</f>
        <v>Mayor</v>
      </c>
      <c r="U427" s="281">
        <f t="shared" ref="U427" si="562">IF(T427="","",IF(T427="Leve",0.2,IF(T427="Menor",0.4,IF(T427="Moderado",0.6,IF(T427="Mayor",0.8,IF(T427="Catastrófico",1,))))))</f>
        <v>0.8</v>
      </c>
      <c r="V427" s="280" t="str">
        <f t="shared" ref="V427" si="563">IF(OR(AND(P427="Muy Baja",T427="Leve"),AND(P427="Muy Baja",T427="Menor"),AND(P427="Baja",T427="Leve")),"Bajo",IF(OR(AND(P427="Muy baja",T427="Moderado"),AND(P427="Baja",T427="Menor"),AND(P427="Baja",T427="Moderado"),AND(P427="Media",T427="Leve"),AND(P427="Media",T427="Menor"),AND(P427="Media",T427="Moderado"),AND(P427="Alta",T427="Leve"),AND(P427="Alta",T427="Menor")),"Moderado",IF(OR(AND(P427="Muy Baja",T427="Mayor"),AND(P427="Baja",T427="Mayor"),AND(P427="Media",T427="Mayor"),AND(P427="Alta",T427="Moderado"),AND(P427="Alta",T427="Mayor"),AND(P427="Muy Alta",T427="Leve"),AND(P427="Muy Alta",T427="Menor"),AND(P427="Muy Alta",T427="Moderado"),AND(P427="Muy Alta",T427="Mayor")),"Alto",IF(OR(AND(P427="Muy Baja",T427="Catastrófico"),AND(P427="Baja",T427="Catastrófico"),AND(P427="Media",T427="Catastrófico"),AND(P427="Alta",T427="Catastrófico"),AND(P427="Muy Alta",T427="Catastrófico")),"Extremo",""))))</f>
        <v>Alto</v>
      </c>
      <c r="W427" s="169">
        <v>1</v>
      </c>
      <c r="X427" s="225" t="s">
        <v>955</v>
      </c>
      <c r="Y427" s="165" t="str">
        <f t="shared" si="549"/>
        <v>Probabilidad</v>
      </c>
      <c r="Z427" s="109" t="s">
        <v>216</v>
      </c>
      <c r="AA427" s="109" t="s">
        <v>224</v>
      </c>
      <c r="AB427" s="166" t="str">
        <f t="shared" si="554"/>
        <v>40%</v>
      </c>
      <c r="AC427" s="109" t="s">
        <v>227</v>
      </c>
      <c r="AD427" s="109" t="s">
        <v>232</v>
      </c>
      <c r="AE427" s="109" t="s">
        <v>236</v>
      </c>
      <c r="AF427" s="208">
        <f t="shared" ref="AF427" si="564">IFERROR(IF(Y427="Probabilidad",(Q427-(+Q427*AB427)),IF(Y427="Impacto",Q427,"")),"")</f>
        <v>0.36</v>
      </c>
      <c r="AG427" s="167" t="str">
        <f t="shared" si="550"/>
        <v>Baja</v>
      </c>
      <c r="AH427" s="166">
        <f t="shared" si="551"/>
        <v>0.36</v>
      </c>
      <c r="AI427" s="167" t="str">
        <f t="shared" si="552"/>
        <v>Mayor</v>
      </c>
      <c r="AJ427" s="166">
        <f t="shared" ref="AJ427" si="565">IFERROR(IF(Y427="Impacto",(U427-(+U427*AB427)),IF(Y427="Probabilidad",U427,"")),"")</f>
        <v>0.8</v>
      </c>
      <c r="AK427" s="168" t="str">
        <f t="shared" si="553"/>
        <v>Alto</v>
      </c>
      <c r="AL427" s="212" t="s">
        <v>270</v>
      </c>
      <c r="AM427" s="213"/>
      <c r="AN427" s="169"/>
      <c r="AO427" s="110"/>
      <c r="AP427" s="110"/>
      <c r="AQ427" s="211"/>
      <c r="AR427" s="169"/>
    </row>
    <row r="428" spans="1:44" s="141" customFormat="1" ht="82.5" customHeight="1" x14ac:dyDescent="0.25">
      <c r="A428" s="299"/>
      <c r="B428" s="297"/>
      <c r="C428" s="275"/>
      <c r="D428" s="356"/>
      <c r="E428" s="283"/>
      <c r="F428" s="306"/>
      <c r="G428" s="306"/>
      <c r="H428" s="307"/>
      <c r="I428" s="268"/>
      <c r="J428" s="268"/>
      <c r="K428" s="268"/>
      <c r="L428" s="268"/>
      <c r="M428" s="360"/>
      <c r="N428" s="275"/>
      <c r="O428" s="271"/>
      <c r="P428" s="272"/>
      <c r="Q428" s="281"/>
      <c r="R428" s="282"/>
      <c r="S428" s="281">
        <f ca="1">IF(NOT(ISERROR(MATCH(R428,_xlfn.ANCHORARRAY(H439),0))),Q441&amp;"Por favor no seleccionar los criterios de impacto",R428)</f>
        <v>0</v>
      </c>
      <c r="T428" s="272"/>
      <c r="U428" s="281"/>
      <c r="V428" s="280"/>
      <c r="W428" s="169">
        <v>2</v>
      </c>
      <c r="X428" s="225" t="s">
        <v>956</v>
      </c>
      <c r="Y428" s="165" t="str">
        <f t="shared" si="549"/>
        <v>Probabilidad</v>
      </c>
      <c r="Z428" s="109" t="s">
        <v>216</v>
      </c>
      <c r="AA428" s="109" t="s">
        <v>224</v>
      </c>
      <c r="AB428" s="166" t="str">
        <f t="shared" si="554"/>
        <v>40%</v>
      </c>
      <c r="AC428" s="109" t="s">
        <v>227</v>
      </c>
      <c r="AD428" s="109" t="s">
        <v>232</v>
      </c>
      <c r="AE428" s="109" t="s">
        <v>236</v>
      </c>
      <c r="AF428" s="208">
        <f t="shared" ref="AF428:AF432" si="566">IFERROR(IF(AND(Y427="Probabilidad",Y428="Probabilidad"),(AH427-(+AH427*AB428)),IF(Y428="Probabilidad",(Q427-(+Q427*AB428)),IF(Y428="Impacto",AH427,""))),"")</f>
        <v>0.216</v>
      </c>
      <c r="AG428" s="167" t="str">
        <f t="shared" si="550"/>
        <v>Baja</v>
      </c>
      <c r="AH428" s="166">
        <f t="shared" si="551"/>
        <v>0.216</v>
      </c>
      <c r="AI428" s="167" t="str">
        <f t="shared" si="552"/>
        <v>Mayor</v>
      </c>
      <c r="AJ428" s="166">
        <f t="shared" ref="AJ428" si="567">IFERROR(IF(AND(Y427="Impacto",Y428="Impacto"),(AJ427-(+AJ427*AB428)),IF(Y428="Impacto",(U427-(+U427*AB428)),IF(Y428="Probabilidad",AJ427,""))),"")</f>
        <v>0.8</v>
      </c>
      <c r="AK428" s="168" t="str">
        <f t="shared" si="553"/>
        <v>Alto</v>
      </c>
      <c r="AL428" s="212" t="s">
        <v>270</v>
      </c>
      <c r="AM428" s="213"/>
      <c r="AN428" s="169"/>
      <c r="AO428" s="110"/>
      <c r="AP428" s="110"/>
      <c r="AQ428" s="211"/>
      <c r="AR428" s="169"/>
    </row>
    <row r="429" spans="1:44" s="141" customFormat="1" ht="82.5" customHeight="1" x14ac:dyDescent="0.25">
      <c r="A429" s="299"/>
      <c r="B429" s="297"/>
      <c r="C429" s="275"/>
      <c r="D429" s="356"/>
      <c r="E429" s="283"/>
      <c r="F429" s="306"/>
      <c r="G429" s="306"/>
      <c r="H429" s="307"/>
      <c r="I429" s="268"/>
      <c r="J429" s="268"/>
      <c r="K429" s="268"/>
      <c r="L429" s="268"/>
      <c r="M429" s="360"/>
      <c r="N429" s="275"/>
      <c r="O429" s="271"/>
      <c r="P429" s="272"/>
      <c r="Q429" s="281"/>
      <c r="R429" s="282"/>
      <c r="S429" s="281">
        <f ca="1">IF(NOT(ISERROR(MATCH(R429,_xlfn.ANCHORARRAY(H440),0))),Q442&amp;"Por favor no seleccionar los criterios de impacto",R429)</f>
        <v>0</v>
      </c>
      <c r="T429" s="272"/>
      <c r="U429" s="281"/>
      <c r="V429" s="280"/>
      <c r="W429" s="169">
        <v>3</v>
      </c>
      <c r="X429" s="225" t="s">
        <v>957</v>
      </c>
      <c r="Y429" s="165" t="str">
        <f t="shared" si="549"/>
        <v>Probabilidad</v>
      </c>
      <c r="Z429" s="109" t="s">
        <v>216</v>
      </c>
      <c r="AA429" s="109" t="s">
        <v>224</v>
      </c>
      <c r="AB429" s="166" t="str">
        <f t="shared" si="554"/>
        <v>40%</v>
      </c>
      <c r="AC429" s="109" t="s">
        <v>227</v>
      </c>
      <c r="AD429" s="109" t="s">
        <v>232</v>
      </c>
      <c r="AE429" s="109" t="s">
        <v>236</v>
      </c>
      <c r="AF429" s="208">
        <f t="shared" si="566"/>
        <v>0.12959999999999999</v>
      </c>
      <c r="AG429" s="167" t="str">
        <f t="shared" si="550"/>
        <v>Muy Baja</v>
      </c>
      <c r="AH429" s="166">
        <f t="shared" si="551"/>
        <v>0.12959999999999999</v>
      </c>
      <c r="AI429" s="167" t="str">
        <f t="shared" si="552"/>
        <v>Mayor</v>
      </c>
      <c r="AJ429" s="166">
        <f t="shared" ref="AJ429:AJ432" si="568">IFERROR(IF(AND(Y428="Impacto",Y429="Impacto"),(AJ428-(+AJ428*AB429)),IF(AND(Y428="Probabilidad",Y429="Impacto"),(AJ427-(+AJ427*AB429)),IF(Y429="Probabilidad",AJ428,""))),"")</f>
        <v>0.8</v>
      </c>
      <c r="AK429" s="168" t="str">
        <f t="shared" si="553"/>
        <v>Alto</v>
      </c>
      <c r="AL429" s="212" t="s">
        <v>270</v>
      </c>
      <c r="AM429" s="213"/>
      <c r="AN429" s="169"/>
      <c r="AO429" s="110"/>
      <c r="AP429" s="110"/>
      <c r="AQ429" s="211"/>
      <c r="AR429" s="169"/>
    </row>
    <row r="430" spans="1:44" s="141" customFormat="1" ht="82.5" customHeight="1" x14ac:dyDescent="0.25">
      <c r="A430" s="299"/>
      <c r="B430" s="297"/>
      <c r="C430" s="275"/>
      <c r="D430" s="356"/>
      <c r="E430" s="283"/>
      <c r="F430" s="306"/>
      <c r="G430" s="306"/>
      <c r="H430" s="307"/>
      <c r="I430" s="268"/>
      <c r="J430" s="268"/>
      <c r="K430" s="268"/>
      <c r="L430" s="268"/>
      <c r="M430" s="360"/>
      <c r="N430" s="275"/>
      <c r="O430" s="271"/>
      <c r="P430" s="272"/>
      <c r="Q430" s="281"/>
      <c r="R430" s="282"/>
      <c r="S430" s="281">
        <f ca="1">IF(NOT(ISERROR(MATCH(R430,_xlfn.ANCHORARRAY(H441),0))),Q443&amp;"Por favor no seleccionar los criterios de impacto",R430)</f>
        <v>0</v>
      </c>
      <c r="T430" s="272"/>
      <c r="U430" s="281"/>
      <c r="V430" s="280"/>
      <c r="W430" s="169">
        <v>4</v>
      </c>
      <c r="X430" s="225" t="s">
        <v>958</v>
      </c>
      <c r="Y430" s="165" t="str">
        <f t="shared" si="549"/>
        <v>Probabilidad</v>
      </c>
      <c r="Z430" s="109" t="s">
        <v>216</v>
      </c>
      <c r="AA430" s="109" t="s">
        <v>224</v>
      </c>
      <c r="AB430" s="166" t="str">
        <f t="shared" si="554"/>
        <v>40%</v>
      </c>
      <c r="AC430" s="109" t="s">
        <v>227</v>
      </c>
      <c r="AD430" s="109" t="s">
        <v>232</v>
      </c>
      <c r="AE430" s="109" t="s">
        <v>236</v>
      </c>
      <c r="AF430" s="208">
        <f t="shared" si="566"/>
        <v>7.7759999999999996E-2</v>
      </c>
      <c r="AG430" s="167" t="str">
        <f t="shared" si="550"/>
        <v>Muy Baja</v>
      </c>
      <c r="AH430" s="166">
        <f t="shared" si="551"/>
        <v>7.7759999999999996E-2</v>
      </c>
      <c r="AI430" s="167" t="str">
        <f t="shared" si="552"/>
        <v>Mayor</v>
      </c>
      <c r="AJ430" s="166">
        <f t="shared" si="568"/>
        <v>0.8</v>
      </c>
      <c r="AK430" s="168" t="str">
        <f t="shared" si="553"/>
        <v>Alto</v>
      </c>
      <c r="AL430" s="212" t="s">
        <v>270</v>
      </c>
      <c r="AM430" s="213"/>
      <c r="AN430" s="169"/>
      <c r="AO430" s="110"/>
      <c r="AP430" s="110"/>
      <c r="AQ430" s="211"/>
      <c r="AR430" s="169"/>
    </row>
    <row r="431" spans="1:44" s="141" customFormat="1" ht="69" hidden="1" customHeight="1" x14ac:dyDescent="0.25">
      <c r="A431" s="299"/>
      <c r="B431" s="297"/>
      <c r="C431" s="275"/>
      <c r="D431" s="356"/>
      <c r="E431" s="283"/>
      <c r="F431" s="306"/>
      <c r="G431" s="306"/>
      <c r="H431" s="307"/>
      <c r="I431" s="268"/>
      <c r="J431" s="268"/>
      <c r="K431" s="268"/>
      <c r="L431" s="268"/>
      <c r="M431" s="360"/>
      <c r="N431" s="275"/>
      <c r="O431" s="271"/>
      <c r="P431" s="272"/>
      <c r="Q431" s="281"/>
      <c r="R431" s="282"/>
      <c r="S431" s="281">
        <f ca="1">IF(NOT(ISERROR(MATCH(R431,_xlfn.ANCHORARRAY(H442),0))),Q444&amp;"Por favor no seleccionar los criterios de impacto",R431)</f>
        <v>0</v>
      </c>
      <c r="T431" s="272"/>
      <c r="U431" s="281"/>
      <c r="V431" s="280"/>
      <c r="W431" s="169">
        <v>5</v>
      </c>
      <c r="X431" s="108"/>
      <c r="Y431" s="165" t="str">
        <f t="shared" si="549"/>
        <v/>
      </c>
      <c r="Z431" s="109"/>
      <c r="AA431" s="109"/>
      <c r="AB431" s="166" t="str">
        <f t="shared" si="554"/>
        <v/>
      </c>
      <c r="AC431" s="109"/>
      <c r="AD431" s="109"/>
      <c r="AE431" s="109"/>
      <c r="AF431" s="208" t="str">
        <f t="shared" si="566"/>
        <v/>
      </c>
      <c r="AG431" s="167" t="str">
        <f t="shared" si="550"/>
        <v/>
      </c>
      <c r="AH431" s="166" t="str">
        <f t="shared" si="551"/>
        <v/>
      </c>
      <c r="AI431" s="167" t="str">
        <f t="shared" si="552"/>
        <v/>
      </c>
      <c r="AJ431" s="166" t="str">
        <f t="shared" si="568"/>
        <v/>
      </c>
      <c r="AK431" s="168" t="str">
        <f t="shared" si="553"/>
        <v/>
      </c>
      <c r="AL431" s="212"/>
      <c r="AM431" s="213"/>
      <c r="AN431" s="169"/>
      <c r="AO431" s="110"/>
      <c r="AP431" s="110"/>
      <c r="AQ431" s="211"/>
      <c r="AR431" s="169"/>
    </row>
    <row r="432" spans="1:44" s="141" customFormat="1" ht="69" hidden="1" customHeight="1" x14ac:dyDescent="0.25">
      <c r="A432" s="299"/>
      <c r="B432" s="298"/>
      <c r="C432" s="276"/>
      <c r="D432" s="357"/>
      <c r="E432" s="283"/>
      <c r="F432" s="306"/>
      <c r="G432" s="306"/>
      <c r="H432" s="307"/>
      <c r="I432" s="269"/>
      <c r="J432" s="269"/>
      <c r="K432" s="269"/>
      <c r="L432" s="269"/>
      <c r="M432" s="360"/>
      <c r="N432" s="276"/>
      <c r="O432" s="271"/>
      <c r="P432" s="272"/>
      <c r="Q432" s="281"/>
      <c r="R432" s="282"/>
      <c r="S432" s="281">
        <f ca="1">IF(NOT(ISERROR(MATCH(R432,_xlfn.ANCHORARRAY(H443),0))),Q445&amp;"Por favor no seleccionar los criterios de impacto",R432)</f>
        <v>0</v>
      </c>
      <c r="T432" s="272"/>
      <c r="U432" s="281"/>
      <c r="V432" s="280"/>
      <c r="W432" s="169">
        <v>6</v>
      </c>
      <c r="X432" s="108"/>
      <c r="Y432" s="165" t="str">
        <f t="shared" si="549"/>
        <v/>
      </c>
      <c r="Z432" s="109"/>
      <c r="AA432" s="109"/>
      <c r="AB432" s="166" t="str">
        <f t="shared" si="554"/>
        <v/>
      </c>
      <c r="AC432" s="109"/>
      <c r="AD432" s="109"/>
      <c r="AE432" s="109"/>
      <c r="AF432" s="208" t="str">
        <f t="shared" si="566"/>
        <v/>
      </c>
      <c r="AG432" s="167" t="str">
        <f t="shared" si="550"/>
        <v/>
      </c>
      <c r="AH432" s="166" t="str">
        <f t="shared" si="551"/>
        <v/>
      </c>
      <c r="AI432" s="167" t="str">
        <f t="shared" si="552"/>
        <v/>
      </c>
      <c r="AJ432" s="166" t="str">
        <f t="shared" si="568"/>
        <v/>
      </c>
      <c r="AK432" s="168" t="str">
        <f t="shared" si="553"/>
        <v/>
      </c>
      <c r="AL432" s="212"/>
      <c r="AM432" s="213"/>
      <c r="AN432" s="169"/>
      <c r="AO432" s="110"/>
      <c r="AP432" s="110"/>
      <c r="AQ432" s="211"/>
      <c r="AR432" s="169"/>
    </row>
    <row r="433" spans="1:44" s="141" customFormat="1" ht="86.25" customHeight="1" x14ac:dyDescent="0.25">
      <c r="A433" s="299">
        <v>71</v>
      </c>
      <c r="B433" s="296" t="s">
        <v>959</v>
      </c>
      <c r="C433" s="274" t="s">
        <v>285</v>
      </c>
      <c r="D433" s="274" t="s">
        <v>960</v>
      </c>
      <c r="E433" s="283" t="s">
        <v>248</v>
      </c>
      <c r="F433" s="306" t="s">
        <v>961</v>
      </c>
      <c r="G433" s="306" t="s">
        <v>962</v>
      </c>
      <c r="H433" s="307" t="s">
        <v>963</v>
      </c>
      <c r="I433" s="267"/>
      <c r="J433" s="267"/>
      <c r="K433" s="267"/>
      <c r="L433" s="267"/>
      <c r="M433" s="283" t="s">
        <v>247</v>
      </c>
      <c r="N433" s="274"/>
      <c r="O433" s="271">
        <v>365</v>
      </c>
      <c r="P433" s="272" t="str">
        <f t="shared" ref="P433:P451" si="569">IF(O433&lt;=0,"",IF(O433&lt;=2,"Muy Baja",IF(O433&lt;=24,"Baja",IF(O433&lt;=500,"Media",IF(O433&lt;=5000,"Alta","Muy Alta")))))</f>
        <v>Media</v>
      </c>
      <c r="Q433" s="281">
        <f t="shared" ref="Q433:Q451" si="570">IF(P433="","",IF(P433="Muy Baja",0.2,IF(P433="Baja",0.4,IF(P433="Media",0.6,IF(P433="Alta",0.8,IF(P433="Muy Alta",1,))))))</f>
        <v>0.6</v>
      </c>
      <c r="R433" s="282" t="s">
        <v>200</v>
      </c>
      <c r="S433" s="281" t="str">
        <f>IF(NOT(ISERROR(MATCH(R433,'Tabla Impacto'!$B$221:$B$223,0))),'Tabla Impacto'!$F$223&amp;"Por favor no seleccionar los criterios de impacto(Afectación Económica o presupuestal y Pérdida Reputacional)",R433)</f>
        <v xml:space="preserve">Entre 100 y 500 SMLMV </v>
      </c>
      <c r="T433" s="272" t="str">
        <f>+IF(OR(S433='[1]Tabla Impacto'!$C$11,S433='[1]Tabla Impacto'!$D$11),"Leve",IF(OR(S433='[1]Tabla Impacto'!$C$12,S433='[1]Tabla Impacto'!$D$12),"Menor",IF(OR(S433='[1]Tabla Impacto'!$C$13,S433='[1]Tabla Impacto'!$D$13),"Moderado",IF(OR(S433='[1]Tabla Impacto'!$C$14,S433='[1]Tabla Impacto'!$D$14),"Mayor",IF(OR(S433='[1]Tabla Impacto'!$C$15,S433='[1]Tabla Impacto'!$D$15),"Catastrófico","")))))</f>
        <v>Mayor</v>
      </c>
      <c r="U433" s="281">
        <f t="shared" ref="U433" si="571">IF(T433="","",IF(T433="Leve",0.2,IF(T433="Menor",0.4,IF(T433="Moderado",0.6,IF(T433="Mayor",0.8,IF(T433="Catastrófico",1,))))))</f>
        <v>0.8</v>
      </c>
      <c r="V433" s="280" t="str">
        <f t="shared" ref="V433" si="572">IF(OR(AND(P433="Muy Baja",T433="Leve"),AND(P433="Muy Baja",T433="Menor"),AND(P433="Baja",T433="Leve")),"Bajo",IF(OR(AND(P433="Muy baja",T433="Moderado"),AND(P433="Baja",T433="Menor"),AND(P433="Baja",T433="Moderado"),AND(P433="Media",T433="Leve"),AND(P433="Media",T433="Menor"),AND(P433="Media",T433="Moderado"),AND(P433="Alta",T433="Leve"),AND(P433="Alta",T433="Menor")),"Moderado",IF(OR(AND(P433="Muy Baja",T433="Mayor"),AND(P433="Baja",T433="Mayor"),AND(P433="Media",T433="Mayor"),AND(P433="Alta",T433="Moderado"),AND(P433="Alta",T433="Mayor"),AND(P433="Muy Alta",T433="Leve"),AND(P433="Muy Alta",T433="Menor"),AND(P433="Muy Alta",T433="Moderado"),AND(P433="Muy Alta",T433="Mayor")),"Alto",IF(OR(AND(P433="Muy Baja",T433="Catastrófico"),AND(P433="Baja",T433="Catastrófico"),AND(P433="Media",T433="Catastrófico"),AND(P433="Alta",T433="Catastrófico"),AND(P433="Muy Alta",T433="Catastrófico")),"Extremo",""))))</f>
        <v>Alto</v>
      </c>
      <c r="W433" s="169">
        <v>1</v>
      </c>
      <c r="X433" s="225" t="s">
        <v>964</v>
      </c>
      <c r="Y433" s="165" t="str">
        <f t="shared" si="549"/>
        <v>Probabilidad</v>
      </c>
      <c r="Z433" s="109" t="s">
        <v>216</v>
      </c>
      <c r="AA433" s="109" t="s">
        <v>224</v>
      </c>
      <c r="AB433" s="166" t="str">
        <f t="shared" si="554"/>
        <v>40%</v>
      </c>
      <c r="AC433" s="109" t="s">
        <v>227</v>
      </c>
      <c r="AD433" s="109" t="s">
        <v>232</v>
      </c>
      <c r="AE433" s="109" t="s">
        <v>236</v>
      </c>
      <c r="AF433" s="208">
        <f t="shared" ref="AF433" si="573">IFERROR(IF(Y433="Probabilidad",(Q433-(+Q433*AB433)),IF(Y433="Impacto",Q433,"")),"")</f>
        <v>0.36</v>
      </c>
      <c r="AG433" s="167" t="str">
        <f t="shared" si="550"/>
        <v>Baja</v>
      </c>
      <c r="AH433" s="166">
        <f t="shared" si="551"/>
        <v>0.36</v>
      </c>
      <c r="AI433" s="167" t="str">
        <f t="shared" si="552"/>
        <v>Mayor</v>
      </c>
      <c r="AJ433" s="166">
        <f t="shared" ref="AJ433" si="574">IFERROR(IF(Y433="Impacto",(U433-(+U433*AB433)),IF(Y433="Probabilidad",U433,"")),"")</f>
        <v>0.8</v>
      </c>
      <c r="AK433" s="168" t="str">
        <f t="shared" si="553"/>
        <v>Alto</v>
      </c>
      <c r="AL433" s="212" t="s">
        <v>270</v>
      </c>
      <c r="AM433" s="213"/>
      <c r="AN433" s="169"/>
      <c r="AO433" s="110"/>
      <c r="AP433" s="110"/>
      <c r="AQ433" s="211"/>
      <c r="AR433" s="169"/>
    </row>
    <row r="434" spans="1:44" s="141" customFormat="1" ht="83.25" customHeight="1" x14ac:dyDescent="0.25">
      <c r="A434" s="299"/>
      <c r="B434" s="297"/>
      <c r="C434" s="275"/>
      <c r="D434" s="275"/>
      <c r="E434" s="283"/>
      <c r="F434" s="306"/>
      <c r="G434" s="306"/>
      <c r="H434" s="307"/>
      <c r="I434" s="268"/>
      <c r="J434" s="268"/>
      <c r="K434" s="268"/>
      <c r="L434" s="268"/>
      <c r="M434" s="283"/>
      <c r="N434" s="275"/>
      <c r="O434" s="271"/>
      <c r="P434" s="272"/>
      <c r="Q434" s="281"/>
      <c r="R434" s="282"/>
      <c r="S434" s="281">
        <f ca="1">IF(NOT(ISERROR(MATCH(R434,_xlfn.ANCHORARRAY(H445),0))),Q447&amp;"Por favor no seleccionar los criterios de impacto",R434)</f>
        <v>0</v>
      </c>
      <c r="T434" s="272"/>
      <c r="U434" s="281"/>
      <c r="V434" s="280"/>
      <c r="W434" s="169">
        <v>2</v>
      </c>
      <c r="X434" s="225" t="s">
        <v>965</v>
      </c>
      <c r="Y434" s="165" t="str">
        <f t="shared" si="549"/>
        <v>Probabilidad</v>
      </c>
      <c r="Z434" s="109" t="s">
        <v>216</v>
      </c>
      <c r="AA434" s="109" t="s">
        <v>224</v>
      </c>
      <c r="AB434" s="166" t="str">
        <f t="shared" si="554"/>
        <v>40%</v>
      </c>
      <c r="AC434" s="109" t="s">
        <v>227</v>
      </c>
      <c r="AD434" s="109" t="s">
        <v>232</v>
      </c>
      <c r="AE434" s="109" t="s">
        <v>236</v>
      </c>
      <c r="AF434" s="208">
        <f t="shared" ref="AF434:AF438" si="575">IFERROR(IF(AND(Y433="Probabilidad",Y434="Probabilidad"),(AH433-(+AH433*AB434)),IF(Y434="Probabilidad",(Q433-(+Q433*AB434)),IF(Y434="Impacto",AH433,""))),"")</f>
        <v>0.216</v>
      </c>
      <c r="AG434" s="167" t="str">
        <f t="shared" si="550"/>
        <v>Baja</v>
      </c>
      <c r="AH434" s="166">
        <f t="shared" si="551"/>
        <v>0.216</v>
      </c>
      <c r="AI434" s="167" t="str">
        <f t="shared" si="552"/>
        <v>Mayor</v>
      </c>
      <c r="AJ434" s="166">
        <f t="shared" ref="AJ434" si="576">IFERROR(IF(AND(Y433="Impacto",Y434="Impacto"),(AJ433-(+AJ433*AB434)),IF(Y434="Impacto",(U433-(+U433*AB434)),IF(Y434="Probabilidad",AJ433,""))),"")</f>
        <v>0.8</v>
      </c>
      <c r="AK434" s="168" t="str">
        <f t="shared" si="553"/>
        <v>Alto</v>
      </c>
      <c r="AL434" s="212" t="s">
        <v>270</v>
      </c>
      <c r="AM434" s="213"/>
      <c r="AN434" s="169"/>
      <c r="AO434" s="110"/>
      <c r="AP434" s="110"/>
      <c r="AQ434" s="211"/>
      <c r="AR434" s="169"/>
    </row>
    <row r="435" spans="1:44" s="141" customFormat="1" ht="102" customHeight="1" x14ac:dyDescent="0.25">
      <c r="A435" s="299"/>
      <c r="B435" s="297"/>
      <c r="C435" s="275"/>
      <c r="D435" s="275"/>
      <c r="E435" s="283"/>
      <c r="F435" s="306"/>
      <c r="G435" s="306"/>
      <c r="H435" s="307"/>
      <c r="I435" s="268"/>
      <c r="J435" s="268"/>
      <c r="K435" s="268"/>
      <c r="L435" s="268"/>
      <c r="M435" s="283"/>
      <c r="N435" s="275"/>
      <c r="O435" s="271"/>
      <c r="P435" s="272"/>
      <c r="Q435" s="281"/>
      <c r="R435" s="282"/>
      <c r="S435" s="281">
        <f ca="1">IF(NOT(ISERROR(MATCH(R435,_xlfn.ANCHORARRAY(H446),0))),Q448&amp;"Por favor no seleccionar los criterios de impacto",R435)</f>
        <v>0</v>
      </c>
      <c r="T435" s="272"/>
      <c r="U435" s="281"/>
      <c r="V435" s="280"/>
      <c r="W435" s="169">
        <v>3</v>
      </c>
      <c r="X435" s="225" t="s">
        <v>966</v>
      </c>
      <c r="Y435" s="165" t="str">
        <f t="shared" si="549"/>
        <v>Probabilidad</v>
      </c>
      <c r="Z435" s="109" t="s">
        <v>216</v>
      </c>
      <c r="AA435" s="109" t="s">
        <v>224</v>
      </c>
      <c r="AB435" s="166" t="str">
        <f t="shared" si="554"/>
        <v>40%</v>
      </c>
      <c r="AC435" s="109" t="s">
        <v>227</v>
      </c>
      <c r="AD435" s="109" t="s">
        <v>232</v>
      </c>
      <c r="AE435" s="109" t="s">
        <v>236</v>
      </c>
      <c r="AF435" s="208">
        <f t="shared" si="575"/>
        <v>0.12959999999999999</v>
      </c>
      <c r="AG435" s="167" t="str">
        <f t="shared" si="550"/>
        <v>Muy Baja</v>
      </c>
      <c r="AH435" s="166">
        <f t="shared" si="551"/>
        <v>0.12959999999999999</v>
      </c>
      <c r="AI435" s="167" t="str">
        <f t="shared" si="552"/>
        <v>Mayor</v>
      </c>
      <c r="AJ435" s="166">
        <f t="shared" ref="AJ435:AJ438" si="577">IFERROR(IF(AND(Y434="Impacto",Y435="Impacto"),(AJ434-(+AJ434*AB435)),IF(AND(Y434="Probabilidad",Y435="Impacto"),(AJ433-(+AJ433*AB435)),IF(Y435="Probabilidad",AJ434,""))),"")</f>
        <v>0.8</v>
      </c>
      <c r="AK435" s="168" t="str">
        <f t="shared" si="553"/>
        <v>Alto</v>
      </c>
      <c r="AL435" s="212" t="s">
        <v>270</v>
      </c>
      <c r="AM435" s="213"/>
      <c r="AN435" s="169"/>
      <c r="AO435" s="110"/>
      <c r="AP435" s="110"/>
      <c r="AQ435" s="211"/>
      <c r="AR435" s="169"/>
    </row>
    <row r="436" spans="1:44" s="141" customFormat="1" ht="76.5" customHeight="1" x14ac:dyDescent="0.25">
      <c r="A436" s="299"/>
      <c r="B436" s="297"/>
      <c r="C436" s="275"/>
      <c r="D436" s="275"/>
      <c r="E436" s="283"/>
      <c r="F436" s="306"/>
      <c r="G436" s="306"/>
      <c r="H436" s="307"/>
      <c r="I436" s="268"/>
      <c r="J436" s="268"/>
      <c r="K436" s="268"/>
      <c r="L436" s="268"/>
      <c r="M436" s="283"/>
      <c r="N436" s="275"/>
      <c r="O436" s="271"/>
      <c r="P436" s="272"/>
      <c r="Q436" s="281"/>
      <c r="R436" s="282"/>
      <c r="S436" s="281">
        <f ca="1">IF(NOT(ISERROR(MATCH(R436,_xlfn.ANCHORARRAY(H447),0))),Q449&amp;"Por favor no seleccionar los criterios de impacto",R436)</f>
        <v>0</v>
      </c>
      <c r="T436" s="272"/>
      <c r="U436" s="281"/>
      <c r="V436" s="280"/>
      <c r="W436" s="169">
        <v>4</v>
      </c>
      <c r="X436" s="225" t="s">
        <v>967</v>
      </c>
      <c r="Y436" s="165" t="str">
        <f t="shared" si="549"/>
        <v>Probabilidad</v>
      </c>
      <c r="Z436" s="109" t="s">
        <v>216</v>
      </c>
      <c r="AA436" s="109" t="s">
        <v>224</v>
      </c>
      <c r="AB436" s="166" t="str">
        <f t="shared" si="554"/>
        <v>40%</v>
      </c>
      <c r="AC436" s="109" t="s">
        <v>227</v>
      </c>
      <c r="AD436" s="109" t="s">
        <v>232</v>
      </c>
      <c r="AE436" s="109" t="s">
        <v>236</v>
      </c>
      <c r="AF436" s="208">
        <f t="shared" si="575"/>
        <v>7.7759999999999996E-2</v>
      </c>
      <c r="AG436" s="167" t="str">
        <f t="shared" si="550"/>
        <v>Muy Baja</v>
      </c>
      <c r="AH436" s="166">
        <f t="shared" si="551"/>
        <v>7.7759999999999996E-2</v>
      </c>
      <c r="AI436" s="167" t="str">
        <f t="shared" si="552"/>
        <v>Mayor</v>
      </c>
      <c r="AJ436" s="166">
        <f t="shared" si="577"/>
        <v>0.8</v>
      </c>
      <c r="AK436" s="168" t="str">
        <f t="shared" si="553"/>
        <v>Alto</v>
      </c>
      <c r="AL436" s="212" t="s">
        <v>270</v>
      </c>
      <c r="AM436" s="213"/>
      <c r="AN436" s="169"/>
      <c r="AO436" s="110"/>
      <c r="AP436" s="110"/>
      <c r="AQ436" s="211"/>
      <c r="AR436" s="169"/>
    </row>
    <row r="437" spans="1:44" s="141" customFormat="1" ht="69" customHeight="1" x14ac:dyDescent="0.25">
      <c r="A437" s="299"/>
      <c r="B437" s="297"/>
      <c r="C437" s="275"/>
      <c r="D437" s="275"/>
      <c r="E437" s="283"/>
      <c r="F437" s="306"/>
      <c r="G437" s="306"/>
      <c r="H437" s="307"/>
      <c r="I437" s="268"/>
      <c r="J437" s="268"/>
      <c r="K437" s="268"/>
      <c r="L437" s="268"/>
      <c r="M437" s="283"/>
      <c r="N437" s="275"/>
      <c r="O437" s="271"/>
      <c r="P437" s="272"/>
      <c r="Q437" s="281"/>
      <c r="R437" s="282"/>
      <c r="S437" s="281">
        <f ca="1">IF(NOT(ISERROR(MATCH(R437,_xlfn.ANCHORARRAY(H448),0))),Q450&amp;"Por favor no seleccionar los criterios de impacto",R437)</f>
        <v>0</v>
      </c>
      <c r="T437" s="272"/>
      <c r="U437" s="281"/>
      <c r="V437" s="280"/>
      <c r="W437" s="169">
        <v>5</v>
      </c>
      <c r="X437" s="225" t="s">
        <v>968</v>
      </c>
      <c r="Y437" s="165" t="str">
        <f t="shared" si="549"/>
        <v>Probabilidad</v>
      </c>
      <c r="Z437" s="109" t="s">
        <v>216</v>
      </c>
      <c r="AA437" s="109" t="s">
        <v>224</v>
      </c>
      <c r="AB437" s="166" t="str">
        <f t="shared" si="554"/>
        <v>40%</v>
      </c>
      <c r="AC437" s="109" t="s">
        <v>227</v>
      </c>
      <c r="AD437" s="109" t="s">
        <v>232</v>
      </c>
      <c r="AE437" s="109" t="s">
        <v>236</v>
      </c>
      <c r="AF437" s="208">
        <f t="shared" si="575"/>
        <v>4.6655999999999996E-2</v>
      </c>
      <c r="AG437" s="167" t="str">
        <f t="shared" si="550"/>
        <v>Muy Baja</v>
      </c>
      <c r="AH437" s="166">
        <f t="shared" si="551"/>
        <v>4.6655999999999996E-2</v>
      </c>
      <c r="AI437" s="167" t="str">
        <f t="shared" si="552"/>
        <v>Mayor</v>
      </c>
      <c r="AJ437" s="166">
        <f t="shared" si="577"/>
        <v>0.8</v>
      </c>
      <c r="AK437" s="168" t="str">
        <f t="shared" si="553"/>
        <v>Alto</v>
      </c>
      <c r="AL437" s="212" t="s">
        <v>270</v>
      </c>
      <c r="AM437" s="213"/>
      <c r="AN437" s="169"/>
      <c r="AO437" s="110"/>
      <c r="AP437" s="110"/>
      <c r="AQ437" s="211"/>
      <c r="AR437" s="169"/>
    </row>
    <row r="438" spans="1:44" s="141" customFormat="1" ht="94.5" customHeight="1" x14ac:dyDescent="0.25">
      <c r="A438" s="299"/>
      <c r="B438" s="298"/>
      <c r="C438" s="276"/>
      <c r="D438" s="276"/>
      <c r="E438" s="283"/>
      <c r="F438" s="306"/>
      <c r="G438" s="306"/>
      <c r="H438" s="307"/>
      <c r="I438" s="269"/>
      <c r="J438" s="269"/>
      <c r="K438" s="269"/>
      <c r="L438" s="269"/>
      <c r="M438" s="283"/>
      <c r="N438" s="276"/>
      <c r="O438" s="271"/>
      <c r="P438" s="272"/>
      <c r="Q438" s="281"/>
      <c r="R438" s="282"/>
      <c r="S438" s="281">
        <f ca="1">IF(NOT(ISERROR(MATCH(R438,_xlfn.ANCHORARRAY(H449),0))),Q451&amp;"Por favor no seleccionar los criterios de impacto",R438)</f>
        <v>0</v>
      </c>
      <c r="T438" s="272"/>
      <c r="U438" s="281"/>
      <c r="V438" s="280"/>
      <c r="W438" s="169">
        <v>6</v>
      </c>
      <c r="X438" s="225" t="s">
        <v>969</v>
      </c>
      <c r="Y438" s="165" t="str">
        <f t="shared" si="549"/>
        <v>Probabilidad</v>
      </c>
      <c r="Z438" s="109" t="s">
        <v>218</v>
      </c>
      <c r="AA438" s="109" t="s">
        <v>224</v>
      </c>
      <c r="AB438" s="166" t="str">
        <f t="shared" si="554"/>
        <v>30%</v>
      </c>
      <c r="AC438" s="109" t="s">
        <v>227</v>
      </c>
      <c r="AD438" s="109" t="s">
        <v>232</v>
      </c>
      <c r="AE438" s="109" t="s">
        <v>236</v>
      </c>
      <c r="AF438" s="208">
        <f t="shared" si="575"/>
        <v>3.2659199999999999E-2</v>
      </c>
      <c r="AG438" s="167" t="str">
        <f t="shared" si="550"/>
        <v>Muy Baja</v>
      </c>
      <c r="AH438" s="166">
        <f t="shared" si="551"/>
        <v>3.2659199999999999E-2</v>
      </c>
      <c r="AI438" s="167" t="str">
        <f t="shared" si="552"/>
        <v>Mayor</v>
      </c>
      <c r="AJ438" s="166">
        <f t="shared" si="577"/>
        <v>0.8</v>
      </c>
      <c r="AK438" s="168" t="str">
        <f t="shared" si="553"/>
        <v>Alto</v>
      </c>
      <c r="AL438" s="212" t="s">
        <v>270</v>
      </c>
      <c r="AM438" s="213"/>
      <c r="AN438" s="169"/>
      <c r="AO438" s="110"/>
      <c r="AP438" s="110"/>
      <c r="AQ438" s="211"/>
      <c r="AR438" s="169"/>
    </row>
    <row r="439" spans="1:44" s="141" customFormat="1" ht="91.5" customHeight="1" x14ac:dyDescent="0.25">
      <c r="A439" s="299">
        <v>72</v>
      </c>
      <c r="B439" s="296" t="s">
        <v>970</v>
      </c>
      <c r="C439" s="274" t="s">
        <v>285</v>
      </c>
      <c r="D439" s="274" t="s">
        <v>960</v>
      </c>
      <c r="E439" s="283" t="s">
        <v>244</v>
      </c>
      <c r="F439" s="306" t="s">
        <v>961</v>
      </c>
      <c r="G439" s="306" t="s">
        <v>971</v>
      </c>
      <c r="H439" s="307" t="s">
        <v>972</v>
      </c>
      <c r="I439" s="267"/>
      <c r="J439" s="267"/>
      <c r="K439" s="267"/>
      <c r="L439" s="267"/>
      <c r="M439" s="283" t="s">
        <v>245</v>
      </c>
      <c r="N439" s="274"/>
      <c r="O439" s="271">
        <v>365</v>
      </c>
      <c r="P439" s="272" t="str">
        <f t="shared" si="569"/>
        <v>Media</v>
      </c>
      <c r="Q439" s="281">
        <f t="shared" si="570"/>
        <v>0.6</v>
      </c>
      <c r="R439" s="282" t="s">
        <v>197</v>
      </c>
      <c r="S439" s="281" t="str">
        <f>IF(NOT(ISERROR(MATCH(R439,'Tabla Impacto'!$B$221:$B$223,0))),'Tabla Impacto'!$F$223&amp;"Por favor no seleccionar los criterios de impacto(Afectación Económica o presupuestal y Pérdida Reputacional)",R439)</f>
        <v xml:space="preserve">Entre 50 y 100 SMLMV </v>
      </c>
      <c r="T439" s="272" t="str">
        <f>+IF(OR(S439='[1]Tabla Impacto'!$C$11,S439='[1]Tabla Impacto'!$D$11),"Leve",IF(OR(S439='[1]Tabla Impacto'!$C$12,S439='[1]Tabla Impacto'!$D$12),"Menor",IF(OR(S439='[1]Tabla Impacto'!$C$13,S439='[1]Tabla Impacto'!$D$13),"Moderado",IF(OR(S439='[1]Tabla Impacto'!$C$14,S439='[1]Tabla Impacto'!$D$14),"Mayor",IF(OR(S439='[1]Tabla Impacto'!$C$15,S439='[1]Tabla Impacto'!$D$15),"Catastrófico","")))))</f>
        <v>Moderado</v>
      </c>
      <c r="U439" s="281">
        <f t="shared" ref="U439" si="578">IF(T439="","",IF(T439="Leve",0.2,IF(T439="Menor",0.4,IF(T439="Moderado",0.6,IF(T439="Mayor",0.8,IF(T439="Catastrófico",1,))))))</f>
        <v>0.6</v>
      </c>
      <c r="V439" s="280" t="str">
        <f t="shared" ref="V439" si="579">IF(OR(AND(P439="Muy Baja",T439="Leve"),AND(P439="Muy Baja",T439="Menor"),AND(P439="Baja",T439="Leve")),"Bajo",IF(OR(AND(P439="Muy baja",T439="Moderado"),AND(P439="Baja",T439="Menor"),AND(P439="Baja",T439="Moderado"),AND(P439="Media",T439="Leve"),AND(P439="Media",T439="Menor"),AND(P439="Media",T439="Moderado"),AND(P439="Alta",T439="Leve"),AND(P439="Alta",T439="Menor")),"Moderado",IF(OR(AND(P439="Muy Baja",T439="Mayor"),AND(P439="Baja",T439="Mayor"),AND(P439="Media",T439="Mayor"),AND(P439="Alta",T439="Moderado"),AND(P439="Alta",T439="Mayor"),AND(P439="Muy Alta",T439="Leve"),AND(P439="Muy Alta",T439="Menor"),AND(P439="Muy Alta",T439="Moderado"),AND(P439="Muy Alta",T439="Mayor")),"Alto",IF(OR(AND(P439="Muy Baja",T439="Catastrófico"),AND(P439="Baja",T439="Catastrófico"),AND(P439="Media",T439="Catastrófico"),AND(P439="Alta",T439="Catastrófico"),AND(P439="Muy Alta",T439="Catastrófico")),"Extremo",""))))</f>
        <v>Moderado</v>
      </c>
      <c r="W439" s="169">
        <v>1</v>
      </c>
      <c r="X439" s="225" t="s">
        <v>964</v>
      </c>
      <c r="Y439" s="165" t="str">
        <f t="shared" si="549"/>
        <v>Probabilidad</v>
      </c>
      <c r="Z439" s="109" t="s">
        <v>216</v>
      </c>
      <c r="AA439" s="109" t="s">
        <v>224</v>
      </c>
      <c r="AB439" s="166" t="str">
        <f t="shared" si="554"/>
        <v>40%</v>
      </c>
      <c r="AC439" s="109" t="s">
        <v>227</v>
      </c>
      <c r="AD439" s="109" t="s">
        <v>232</v>
      </c>
      <c r="AE439" s="109" t="s">
        <v>236</v>
      </c>
      <c r="AF439" s="208">
        <f t="shared" ref="AF439" si="580">IFERROR(IF(Y439="Probabilidad",(Q439-(+Q439*AB439)),IF(Y439="Impacto",Q439,"")),"")</f>
        <v>0.36</v>
      </c>
      <c r="AG439" s="167" t="str">
        <f t="shared" si="550"/>
        <v>Baja</v>
      </c>
      <c r="AH439" s="166">
        <f t="shared" si="551"/>
        <v>0.36</v>
      </c>
      <c r="AI439" s="167" t="str">
        <f t="shared" si="552"/>
        <v>Moderado</v>
      </c>
      <c r="AJ439" s="166">
        <f t="shared" ref="AJ439" si="581">IFERROR(IF(Y439="Impacto",(U439-(+U439*AB439)),IF(Y439="Probabilidad",U439,"")),"")</f>
        <v>0.6</v>
      </c>
      <c r="AK439" s="168" t="str">
        <f t="shared" si="553"/>
        <v>Moderado</v>
      </c>
      <c r="AL439" s="212" t="s">
        <v>263</v>
      </c>
      <c r="AM439" s="213"/>
      <c r="AN439" s="169"/>
      <c r="AO439" s="110"/>
      <c r="AP439" s="110"/>
      <c r="AQ439" s="211"/>
      <c r="AR439" s="169"/>
    </row>
    <row r="440" spans="1:44" s="141" customFormat="1" ht="84.75" customHeight="1" x14ac:dyDescent="0.25">
      <c r="A440" s="299"/>
      <c r="B440" s="297"/>
      <c r="C440" s="275"/>
      <c r="D440" s="275"/>
      <c r="E440" s="283"/>
      <c r="F440" s="306"/>
      <c r="G440" s="306"/>
      <c r="H440" s="307"/>
      <c r="I440" s="268"/>
      <c r="J440" s="268"/>
      <c r="K440" s="268"/>
      <c r="L440" s="268"/>
      <c r="M440" s="283"/>
      <c r="N440" s="275"/>
      <c r="O440" s="271"/>
      <c r="P440" s="272"/>
      <c r="Q440" s="281"/>
      <c r="R440" s="282"/>
      <c r="S440" s="281">
        <f ca="1">IF(NOT(ISERROR(MATCH(R440,_xlfn.ANCHORARRAY(H451),0))),Q453&amp;"Por favor no seleccionar los criterios de impacto",R440)</f>
        <v>0</v>
      </c>
      <c r="T440" s="272"/>
      <c r="U440" s="281"/>
      <c r="V440" s="280"/>
      <c r="W440" s="169">
        <v>2</v>
      </c>
      <c r="X440" s="225" t="s">
        <v>965</v>
      </c>
      <c r="Y440" s="165" t="str">
        <f t="shared" si="549"/>
        <v>Probabilidad</v>
      </c>
      <c r="Z440" s="109" t="s">
        <v>216</v>
      </c>
      <c r="AA440" s="109" t="s">
        <v>224</v>
      </c>
      <c r="AB440" s="166" t="str">
        <f t="shared" si="554"/>
        <v>40%</v>
      </c>
      <c r="AC440" s="109" t="s">
        <v>227</v>
      </c>
      <c r="AD440" s="109" t="s">
        <v>232</v>
      </c>
      <c r="AE440" s="109" t="s">
        <v>236</v>
      </c>
      <c r="AF440" s="208">
        <f t="shared" ref="AF440:AF444" si="582">IFERROR(IF(AND(Y439="Probabilidad",Y440="Probabilidad"),(AH439-(+AH439*AB440)),IF(Y440="Probabilidad",(Q439-(+Q439*AB440)),IF(Y440="Impacto",AH439,""))),"")</f>
        <v>0.216</v>
      </c>
      <c r="AG440" s="167" t="str">
        <f t="shared" si="550"/>
        <v>Baja</v>
      </c>
      <c r="AH440" s="166">
        <f t="shared" si="551"/>
        <v>0.216</v>
      </c>
      <c r="AI440" s="167" t="str">
        <f t="shared" si="552"/>
        <v>Moderado</v>
      </c>
      <c r="AJ440" s="166">
        <f t="shared" ref="AJ440" si="583">IFERROR(IF(AND(Y439="Impacto",Y440="Impacto"),(AJ439-(+AJ439*AB440)),IF(Y440="Impacto",(U439-(+U439*AB440)),IF(Y440="Probabilidad",AJ439,""))),"")</f>
        <v>0.6</v>
      </c>
      <c r="AK440" s="168" t="str">
        <f t="shared" si="553"/>
        <v>Moderado</v>
      </c>
      <c r="AL440" s="212" t="s">
        <v>263</v>
      </c>
      <c r="AM440" s="213"/>
      <c r="AN440" s="169"/>
      <c r="AO440" s="110"/>
      <c r="AP440" s="110"/>
      <c r="AQ440" s="211"/>
      <c r="AR440" s="169"/>
    </row>
    <row r="441" spans="1:44" s="141" customFormat="1" ht="105" customHeight="1" x14ac:dyDescent="0.25">
      <c r="A441" s="299"/>
      <c r="B441" s="297"/>
      <c r="C441" s="275"/>
      <c r="D441" s="275"/>
      <c r="E441" s="283"/>
      <c r="F441" s="306"/>
      <c r="G441" s="306"/>
      <c r="H441" s="307"/>
      <c r="I441" s="268"/>
      <c r="J441" s="268"/>
      <c r="K441" s="268"/>
      <c r="L441" s="268"/>
      <c r="M441" s="283"/>
      <c r="N441" s="275"/>
      <c r="O441" s="271"/>
      <c r="P441" s="272"/>
      <c r="Q441" s="281"/>
      <c r="R441" s="282"/>
      <c r="S441" s="281">
        <f ca="1">IF(NOT(ISERROR(MATCH(R441,_xlfn.ANCHORARRAY(H452),0))),Q454&amp;"Por favor no seleccionar los criterios de impacto",R441)</f>
        <v>0</v>
      </c>
      <c r="T441" s="272"/>
      <c r="U441" s="281"/>
      <c r="V441" s="280"/>
      <c r="W441" s="169">
        <v>3</v>
      </c>
      <c r="X441" s="225" t="s">
        <v>966</v>
      </c>
      <c r="Y441" s="165" t="str">
        <f t="shared" si="549"/>
        <v>Probabilidad</v>
      </c>
      <c r="Z441" s="109" t="s">
        <v>218</v>
      </c>
      <c r="AA441" s="109" t="s">
        <v>224</v>
      </c>
      <c r="AB441" s="166" t="str">
        <f t="shared" si="554"/>
        <v>30%</v>
      </c>
      <c r="AC441" s="109" t="s">
        <v>227</v>
      </c>
      <c r="AD441" s="109" t="s">
        <v>232</v>
      </c>
      <c r="AE441" s="109" t="s">
        <v>236</v>
      </c>
      <c r="AF441" s="208">
        <f t="shared" si="582"/>
        <v>0.1512</v>
      </c>
      <c r="AG441" s="167" t="str">
        <f t="shared" si="550"/>
        <v>Muy Baja</v>
      </c>
      <c r="AH441" s="166">
        <f t="shared" si="551"/>
        <v>0.1512</v>
      </c>
      <c r="AI441" s="167" t="str">
        <f t="shared" si="552"/>
        <v>Moderado</v>
      </c>
      <c r="AJ441" s="166">
        <f t="shared" ref="AJ441:AJ444" si="584">IFERROR(IF(AND(Y440="Impacto",Y441="Impacto"),(AJ440-(+AJ440*AB441)),IF(AND(Y440="Probabilidad",Y441="Impacto"),(AJ439-(+AJ439*AB441)),IF(Y441="Probabilidad",AJ440,""))),"")</f>
        <v>0.6</v>
      </c>
      <c r="AK441" s="168" t="str">
        <f t="shared" si="553"/>
        <v>Moderado</v>
      </c>
      <c r="AL441" s="212" t="s">
        <v>263</v>
      </c>
      <c r="AM441" s="213"/>
      <c r="AN441" s="169"/>
      <c r="AO441" s="110"/>
      <c r="AP441" s="110"/>
      <c r="AQ441" s="211"/>
      <c r="AR441" s="169"/>
    </row>
    <row r="442" spans="1:44" s="141" customFormat="1" ht="69" hidden="1" customHeight="1" x14ac:dyDescent="0.25">
      <c r="A442" s="299"/>
      <c r="B442" s="297"/>
      <c r="C442" s="275"/>
      <c r="D442" s="275"/>
      <c r="E442" s="283"/>
      <c r="F442" s="306"/>
      <c r="G442" s="306"/>
      <c r="H442" s="307"/>
      <c r="I442" s="268"/>
      <c r="J442" s="268"/>
      <c r="K442" s="268"/>
      <c r="L442" s="268"/>
      <c r="M442" s="283"/>
      <c r="N442" s="275"/>
      <c r="O442" s="271"/>
      <c r="P442" s="272"/>
      <c r="Q442" s="281"/>
      <c r="R442" s="282"/>
      <c r="S442" s="281">
        <f ca="1">IF(NOT(ISERROR(MATCH(R442,_xlfn.ANCHORARRAY(H453),0))),Q455&amp;"Por favor no seleccionar los criterios de impacto",R442)</f>
        <v>0</v>
      </c>
      <c r="T442" s="272"/>
      <c r="U442" s="281"/>
      <c r="V442" s="280"/>
      <c r="W442" s="169">
        <v>4</v>
      </c>
      <c r="X442" s="108"/>
      <c r="Y442" s="165" t="str">
        <f t="shared" si="549"/>
        <v/>
      </c>
      <c r="Z442" s="109"/>
      <c r="AA442" s="109"/>
      <c r="AB442" s="166" t="str">
        <f t="shared" si="554"/>
        <v/>
      </c>
      <c r="AC442" s="109"/>
      <c r="AD442" s="109"/>
      <c r="AE442" s="109"/>
      <c r="AF442" s="208" t="str">
        <f t="shared" si="582"/>
        <v/>
      </c>
      <c r="AG442" s="167" t="str">
        <f t="shared" si="550"/>
        <v/>
      </c>
      <c r="AH442" s="166" t="str">
        <f t="shared" si="551"/>
        <v/>
      </c>
      <c r="AI442" s="167" t="str">
        <f t="shared" si="552"/>
        <v/>
      </c>
      <c r="AJ442" s="166" t="str">
        <f t="shared" si="584"/>
        <v/>
      </c>
      <c r="AK442" s="168" t="str">
        <f t="shared" si="553"/>
        <v/>
      </c>
      <c r="AL442" s="212"/>
      <c r="AM442" s="213"/>
      <c r="AN442" s="169"/>
      <c r="AO442" s="110"/>
      <c r="AP442" s="110"/>
      <c r="AQ442" s="211"/>
      <c r="AR442" s="169"/>
    </row>
    <row r="443" spans="1:44" s="141" customFormat="1" ht="69" hidden="1" customHeight="1" x14ac:dyDescent="0.25">
      <c r="A443" s="299"/>
      <c r="B443" s="297"/>
      <c r="C443" s="275"/>
      <c r="D443" s="275"/>
      <c r="E443" s="283"/>
      <c r="F443" s="306"/>
      <c r="G443" s="306"/>
      <c r="H443" s="307"/>
      <c r="I443" s="268"/>
      <c r="J443" s="268"/>
      <c r="K443" s="268"/>
      <c r="L443" s="268"/>
      <c r="M443" s="283"/>
      <c r="N443" s="275"/>
      <c r="O443" s="271"/>
      <c r="P443" s="272"/>
      <c r="Q443" s="281"/>
      <c r="R443" s="282"/>
      <c r="S443" s="281">
        <f ca="1">IF(NOT(ISERROR(MATCH(R443,_xlfn.ANCHORARRAY(H454),0))),Q456&amp;"Por favor no seleccionar los criterios de impacto",R443)</f>
        <v>0</v>
      </c>
      <c r="T443" s="272"/>
      <c r="U443" s="281"/>
      <c r="V443" s="280"/>
      <c r="W443" s="169">
        <v>5</v>
      </c>
      <c r="X443" s="108"/>
      <c r="Y443" s="165" t="str">
        <f t="shared" si="549"/>
        <v/>
      </c>
      <c r="Z443" s="109"/>
      <c r="AA443" s="109"/>
      <c r="AB443" s="166" t="str">
        <f t="shared" si="554"/>
        <v/>
      </c>
      <c r="AC443" s="109"/>
      <c r="AD443" s="109"/>
      <c r="AE443" s="109"/>
      <c r="AF443" s="208" t="str">
        <f t="shared" si="582"/>
        <v/>
      </c>
      <c r="AG443" s="167" t="str">
        <f t="shared" si="550"/>
        <v/>
      </c>
      <c r="AH443" s="166" t="str">
        <f t="shared" si="551"/>
        <v/>
      </c>
      <c r="AI443" s="167" t="str">
        <f t="shared" si="552"/>
        <v/>
      </c>
      <c r="AJ443" s="166" t="str">
        <f t="shared" si="584"/>
        <v/>
      </c>
      <c r="AK443" s="168" t="str">
        <f t="shared" si="553"/>
        <v/>
      </c>
      <c r="AL443" s="212"/>
      <c r="AM443" s="213"/>
      <c r="AN443" s="169"/>
      <c r="AO443" s="110"/>
      <c r="AP443" s="110"/>
      <c r="AQ443" s="211"/>
      <c r="AR443" s="169"/>
    </row>
    <row r="444" spans="1:44" s="141" customFormat="1" ht="69" hidden="1" customHeight="1" x14ac:dyDescent="0.25">
      <c r="A444" s="299"/>
      <c r="B444" s="298"/>
      <c r="C444" s="276"/>
      <c r="D444" s="276"/>
      <c r="E444" s="283"/>
      <c r="F444" s="306"/>
      <c r="G444" s="306"/>
      <c r="H444" s="307"/>
      <c r="I444" s="269"/>
      <c r="J444" s="269"/>
      <c r="K444" s="269"/>
      <c r="L444" s="269"/>
      <c r="M444" s="283"/>
      <c r="N444" s="276"/>
      <c r="O444" s="271"/>
      <c r="P444" s="272"/>
      <c r="Q444" s="281"/>
      <c r="R444" s="282"/>
      <c r="S444" s="281">
        <f ca="1">IF(NOT(ISERROR(MATCH(R444,_xlfn.ANCHORARRAY(H455),0))),Q457&amp;"Por favor no seleccionar los criterios de impacto",R444)</f>
        <v>0</v>
      </c>
      <c r="T444" s="272"/>
      <c r="U444" s="281"/>
      <c r="V444" s="280"/>
      <c r="W444" s="169">
        <v>6</v>
      </c>
      <c r="X444" s="108"/>
      <c r="Y444" s="165" t="str">
        <f t="shared" si="549"/>
        <v/>
      </c>
      <c r="Z444" s="109"/>
      <c r="AA444" s="109"/>
      <c r="AB444" s="166" t="str">
        <f t="shared" si="554"/>
        <v/>
      </c>
      <c r="AC444" s="109"/>
      <c r="AD444" s="109"/>
      <c r="AE444" s="109"/>
      <c r="AF444" s="208" t="str">
        <f t="shared" si="582"/>
        <v/>
      </c>
      <c r="AG444" s="167" t="str">
        <f t="shared" si="550"/>
        <v/>
      </c>
      <c r="AH444" s="166" t="str">
        <f t="shared" si="551"/>
        <v/>
      </c>
      <c r="AI444" s="167" t="str">
        <f t="shared" si="552"/>
        <v/>
      </c>
      <c r="AJ444" s="166" t="str">
        <f t="shared" si="584"/>
        <v/>
      </c>
      <c r="AK444" s="168" t="str">
        <f t="shared" si="553"/>
        <v/>
      </c>
      <c r="AL444" s="212"/>
      <c r="AM444" s="213"/>
      <c r="AN444" s="169"/>
      <c r="AO444" s="110"/>
      <c r="AP444" s="110"/>
      <c r="AQ444" s="211"/>
      <c r="AR444" s="169"/>
    </row>
    <row r="445" spans="1:44" s="141" customFormat="1" ht="120" customHeight="1" x14ac:dyDescent="0.25">
      <c r="A445" s="299">
        <v>73</v>
      </c>
      <c r="B445" s="296" t="s">
        <v>973</v>
      </c>
      <c r="C445" s="274" t="s">
        <v>286</v>
      </c>
      <c r="D445" s="355" t="s">
        <v>974</v>
      </c>
      <c r="E445" s="283" t="s">
        <v>248</v>
      </c>
      <c r="F445" s="306" t="s">
        <v>975</v>
      </c>
      <c r="G445" s="306" t="s">
        <v>976</v>
      </c>
      <c r="H445" s="307" t="s">
        <v>977</v>
      </c>
      <c r="I445" s="267"/>
      <c r="J445" s="267"/>
      <c r="K445" s="267"/>
      <c r="L445" s="267"/>
      <c r="M445" s="283" t="s">
        <v>247</v>
      </c>
      <c r="N445" s="274"/>
      <c r="O445" s="271">
        <v>1</v>
      </c>
      <c r="P445" s="272" t="str">
        <f t="shared" si="569"/>
        <v>Muy Baja</v>
      </c>
      <c r="Q445" s="281">
        <f t="shared" si="570"/>
        <v>0.2</v>
      </c>
      <c r="R445" s="282" t="s">
        <v>200</v>
      </c>
      <c r="S445" s="281" t="str">
        <f>IF(NOT(ISERROR(MATCH(R445,'Tabla Impacto'!$B$221:$B$223,0))),'Tabla Impacto'!$F$223&amp;"Por favor no seleccionar los criterios de impacto(Afectación Económica o presupuestal y Pérdida Reputacional)",R445)</f>
        <v xml:space="preserve">Entre 100 y 500 SMLMV </v>
      </c>
      <c r="T445" s="272" t="str">
        <f>+IF(OR(S445='[1]Tabla Impacto'!$C$11,S445='[1]Tabla Impacto'!$D$11),"Leve",IF(OR(S445='[1]Tabla Impacto'!$C$12,S445='[1]Tabla Impacto'!$D$12),"Menor",IF(OR(S445='[1]Tabla Impacto'!$C$13,S445='[1]Tabla Impacto'!$D$13),"Moderado",IF(OR(S445='[1]Tabla Impacto'!$C$14,S445='[1]Tabla Impacto'!$D$14),"Mayor",IF(OR(S445='[1]Tabla Impacto'!$C$15,S445='[1]Tabla Impacto'!$D$15),"Catastrófico","")))))</f>
        <v>Mayor</v>
      </c>
      <c r="U445" s="281">
        <f t="shared" ref="U445" si="585">IF(T445="","",IF(T445="Leve",0.2,IF(T445="Menor",0.4,IF(T445="Moderado",0.6,IF(T445="Mayor",0.8,IF(T445="Catastrófico",1,))))))</f>
        <v>0.8</v>
      </c>
      <c r="V445" s="280" t="str">
        <f t="shared" ref="V445" si="586">IF(OR(AND(P445="Muy Baja",T445="Leve"),AND(P445="Muy Baja",T445="Menor"),AND(P445="Baja",T445="Leve")),"Bajo",IF(OR(AND(P445="Muy baja",T445="Moderado"),AND(P445="Baja",T445="Menor"),AND(P445="Baja",T445="Moderado"),AND(P445="Media",T445="Leve"),AND(P445="Media",T445="Menor"),AND(P445="Media",T445="Moderado"),AND(P445="Alta",T445="Leve"),AND(P445="Alta",T445="Menor")),"Moderado",IF(OR(AND(P445="Muy Baja",T445="Mayor"),AND(P445="Baja",T445="Mayor"),AND(P445="Media",T445="Mayor"),AND(P445="Alta",T445="Moderado"),AND(P445="Alta",T445="Mayor"),AND(P445="Muy Alta",T445="Leve"),AND(P445="Muy Alta",T445="Menor"),AND(P445="Muy Alta",T445="Moderado"),AND(P445="Muy Alta",T445="Mayor")),"Alto",IF(OR(AND(P445="Muy Baja",T445="Catastrófico"),AND(P445="Baja",T445="Catastrófico"),AND(P445="Media",T445="Catastrófico"),AND(P445="Alta",T445="Catastrófico"),AND(P445="Muy Alta",T445="Catastrófico")),"Extremo",""))))</f>
        <v>Alto</v>
      </c>
      <c r="W445" s="169">
        <v>1</v>
      </c>
      <c r="X445" s="225" t="s">
        <v>978</v>
      </c>
      <c r="Y445" s="165" t="str">
        <f t="shared" si="549"/>
        <v>Probabilidad</v>
      </c>
      <c r="Z445" s="109" t="s">
        <v>216</v>
      </c>
      <c r="AA445" s="109" t="s">
        <v>224</v>
      </c>
      <c r="AB445" s="166" t="str">
        <f t="shared" si="554"/>
        <v>40%</v>
      </c>
      <c r="AC445" s="109" t="s">
        <v>227</v>
      </c>
      <c r="AD445" s="109" t="s">
        <v>232</v>
      </c>
      <c r="AE445" s="109" t="s">
        <v>236</v>
      </c>
      <c r="AF445" s="208">
        <f t="shared" ref="AF445" si="587">IFERROR(IF(Y445="Probabilidad",(Q445-(+Q445*AB445)),IF(Y445="Impacto",Q445,"")),"")</f>
        <v>0.12</v>
      </c>
      <c r="AG445" s="167" t="str">
        <f t="shared" si="550"/>
        <v>Muy Baja</v>
      </c>
      <c r="AH445" s="166">
        <f t="shared" si="551"/>
        <v>0.12</v>
      </c>
      <c r="AI445" s="167" t="str">
        <f t="shared" si="552"/>
        <v>Mayor</v>
      </c>
      <c r="AJ445" s="166">
        <f t="shared" ref="AJ445" si="588">IFERROR(IF(Y445="Impacto",(U445-(+U445*AB445)),IF(Y445="Probabilidad",U445,"")),"")</f>
        <v>0.8</v>
      </c>
      <c r="AK445" s="168" t="str">
        <f t="shared" si="553"/>
        <v>Alto</v>
      </c>
      <c r="AL445" s="212" t="s">
        <v>270</v>
      </c>
      <c r="AM445" s="213"/>
      <c r="AN445" s="169"/>
      <c r="AO445" s="110"/>
      <c r="AP445" s="110"/>
      <c r="AQ445" s="211"/>
      <c r="AR445" s="169"/>
    </row>
    <row r="446" spans="1:44" s="141" customFormat="1" ht="87.75" customHeight="1" x14ac:dyDescent="0.25">
      <c r="A446" s="299"/>
      <c r="B446" s="297"/>
      <c r="C446" s="275"/>
      <c r="D446" s="356"/>
      <c r="E446" s="283"/>
      <c r="F446" s="306"/>
      <c r="G446" s="306"/>
      <c r="H446" s="307"/>
      <c r="I446" s="268"/>
      <c r="J446" s="268"/>
      <c r="K446" s="268"/>
      <c r="L446" s="268"/>
      <c r="M446" s="283"/>
      <c r="N446" s="275"/>
      <c r="O446" s="271"/>
      <c r="P446" s="272"/>
      <c r="Q446" s="281"/>
      <c r="R446" s="282"/>
      <c r="S446" s="281">
        <f ca="1">IF(NOT(ISERROR(MATCH(R446,_xlfn.ANCHORARRAY(H457),0))),Q459&amp;"Por favor no seleccionar los criterios de impacto",R446)</f>
        <v>0</v>
      </c>
      <c r="T446" s="272"/>
      <c r="U446" s="281"/>
      <c r="V446" s="280"/>
      <c r="W446" s="169">
        <v>2</v>
      </c>
      <c r="X446" s="225" t="s">
        <v>979</v>
      </c>
      <c r="Y446" s="165" t="str">
        <f t="shared" si="549"/>
        <v>Probabilidad</v>
      </c>
      <c r="Z446" s="109" t="s">
        <v>216</v>
      </c>
      <c r="AA446" s="109" t="s">
        <v>224</v>
      </c>
      <c r="AB446" s="166" t="str">
        <f t="shared" si="554"/>
        <v>40%</v>
      </c>
      <c r="AC446" s="109" t="s">
        <v>227</v>
      </c>
      <c r="AD446" s="109" t="s">
        <v>232</v>
      </c>
      <c r="AE446" s="109" t="s">
        <v>236</v>
      </c>
      <c r="AF446" s="208">
        <f t="shared" ref="AF446:AF450" si="589">IFERROR(IF(AND(Y445="Probabilidad",Y446="Probabilidad"),(AH445-(+AH445*AB446)),IF(Y446="Probabilidad",(Q445-(+Q445*AB446)),IF(Y446="Impacto",AH445,""))),"")</f>
        <v>7.1999999999999995E-2</v>
      </c>
      <c r="AG446" s="167" t="str">
        <f t="shared" si="550"/>
        <v>Muy Baja</v>
      </c>
      <c r="AH446" s="166">
        <f t="shared" si="551"/>
        <v>7.1999999999999995E-2</v>
      </c>
      <c r="AI446" s="167" t="str">
        <f t="shared" si="552"/>
        <v>Mayor</v>
      </c>
      <c r="AJ446" s="166">
        <f t="shared" ref="AJ446" si="590">IFERROR(IF(AND(Y445="Impacto",Y446="Impacto"),(AJ445-(+AJ445*AB446)),IF(Y446="Impacto",(U445-(+U445*AB446)),IF(Y446="Probabilidad",AJ445,""))),"")</f>
        <v>0.8</v>
      </c>
      <c r="AK446" s="168" t="str">
        <f t="shared" si="553"/>
        <v>Alto</v>
      </c>
      <c r="AL446" s="212" t="s">
        <v>270</v>
      </c>
      <c r="AM446" s="213"/>
      <c r="AN446" s="169"/>
      <c r="AO446" s="110"/>
      <c r="AP446" s="110"/>
      <c r="AQ446" s="211"/>
      <c r="AR446" s="169"/>
    </row>
    <row r="447" spans="1:44" s="141" customFormat="1" ht="84" customHeight="1" x14ac:dyDescent="0.25">
      <c r="A447" s="299"/>
      <c r="B447" s="297"/>
      <c r="C447" s="275"/>
      <c r="D447" s="356"/>
      <c r="E447" s="283"/>
      <c r="F447" s="306"/>
      <c r="G447" s="306"/>
      <c r="H447" s="307"/>
      <c r="I447" s="268"/>
      <c r="J447" s="268"/>
      <c r="K447" s="268"/>
      <c r="L447" s="268"/>
      <c r="M447" s="283"/>
      <c r="N447" s="275"/>
      <c r="O447" s="271"/>
      <c r="P447" s="272"/>
      <c r="Q447" s="281"/>
      <c r="R447" s="282"/>
      <c r="S447" s="281">
        <f ca="1">IF(NOT(ISERROR(MATCH(R447,_xlfn.ANCHORARRAY(H458),0))),Q460&amp;"Por favor no seleccionar los criterios de impacto",R447)</f>
        <v>0</v>
      </c>
      <c r="T447" s="272"/>
      <c r="U447" s="281"/>
      <c r="V447" s="280"/>
      <c r="W447" s="169">
        <v>3</v>
      </c>
      <c r="X447" s="225" t="s">
        <v>980</v>
      </c>
      <c r="Y447" s="165" t="str">
        <f t="shared" si="549"/>
        <v>Probabilidad</v>
      </c>
      <c r="Z447" s="109" t="s">
        <v>216</v>
      </c>
      <c r="AA447" s="109" t="s">
        <v>224</v>
      </c>
      <c r="AB447" s="166" t="str">
        <f t="shared" si="554"/>
        <v>40%</v>
      </c>
      <c r="AC447" s="109" t="s">
        <v>227</v>
      </c>
      <c r="AD447" s="109" t="s">
        <v>232</v>
      </c>
      <c r="AE447" s="109" t="s">
        <v>236</v>
      </c>
      <c r="AF447" s="208">
        <f t="shared" si="589"/>
        <v>4.3199999999999995E-2</v>
      </c>
      <c r="AG447" s="167" t="str">
        <f t="shared" si="550"/>
        <v>Muy Baja</v>
      </c>
      <c r="AH447" s="166">
        <f t="shared" si="551"/>
        <v>4.3199999999999995E-2</v>
      </c>
      <c r="AI447" s="167" t="str">
        <f t="shared" si="552"/>
        <v>Mayor</v>
      </c>
      <c r="AJ447" s="166">
        <f t="shared" ref="AJ447:AJ450" si="591">IFERROR(IF(AND(Y446="Impacto",Y447="Impacto"),(AJ446-(+AJ446*AB447)),IF(AND(Y446="Probabilidad",Y447="Impacto"),(AJ445-(+AJ445*AB447)),IF(Y447="Probabilidad",AJ446,""))),"")</f>
        <v>0.8</v>
      </c>
      <c r="AK447" s="168" t="str">
        <f t="shared" si="553"/>
        <v>Alto</v>
      </c>
      <c r="AL447" s="212" t="s">
        <v>270</v>
      </c>
      <c r="AM447" s="213"/>
      <c r="AN447" s="169"/>
      <c r="AO447" s="110"/>
      <c r="AP447" s="110"/>
      <c r="AQ447" s="211"/>
      <c r="AR447" s="169"/>
    </row>
    <row r="448" spans="1:44" s="141" customFormat="1" ht="69" hidden="1" customHeight="1" x14ac:dyDescent="0.25">
      <c r="A448" s="299"/>
      <c r="B448" s="297"/>
      <c r="C448" s="275"/>
      <c r="D448" s="356"/>
      <c r="E448" s="283"/>
      <c r="F448" s="306"/>
      <c r="G448" s="306"/>
      <c r="H448" s="307"/>
      <c r="I448" s="268"/>
      <c r="J448" s="268"/>
      <c r="K448" s="268"/>
      <c r="L448" s="268"/>
      <c r="M448" s="283"/>
      <c r="N448" s="275"/>
      <c r="O448" s="271"/>
      <c r="P448" s="272"/>
      <c r="Q448" s="281"/>
      <c r="R448" s="282"/>
      <c r="S448" s="281">
        <f ca="1">IF(NOT(ISERROR(MATCH(R448,_xlfn.ANCHORARRAY(H459),0))),Q461&amp;"Por favor no seleccionar los criterios de impacto",R448)</f>
        <v>0</v>
      </c>
      <c r="T448" s="272"/>
      <c r="U448" s="281"/>
      <c r="V448" s="280"/>
      <c r="W448" s="169">
        <v>4</v>
      </c>
      <c r="X448" s="108"/>
      <c r="Y448" s="165" t="str">
        <f t="shared" si="549"/>
        <v/>
      </c>
      <c r="Z448" s="109"/>
      <c r="AA448" s="109"/>
      <c r="AB448" s="166" t="str">
        <f t="shared" si="554"/>
        <v/>
      </c>
      <c r="AC448" s="109"/>
      <c r="AD448" s="109"/>
      <c r="AE448" s="109"/>
      <c r="AF448" s="208" t="str">
        <f t="shared" si="589"/>
        <v/>
      </c>
      <c r="AG448" s="167" t="str">
        <f t="shared" si="550"/>
        <v/>
      </c>
      <c r="AH448" s="166" t="str">
        <f t="shared" si="551"/>
        <v/>
      </c>
      <c r="AI448" s="167" t="str">
        <f t="shared" si="552"/>
        <v/>
      </c>
      <c r="AJ448" s="166" t="str">
        <f t="shared" si="591"/>
        <v/>
      </c>
      <c r="AK448" s="168" t="str">
        <f t="shared" si="553"/>
        <v/>
      </c>
      <c r="AL448" s="212"/>
      <c r="AM448" s="213"/>
      <c r="AN448" s="169"/>
      <c r="AO448" s="110"/>
      <c r="AP448" s="110"/>
      <c r="AQ448" s="211"/>
      <c r="AR448" s="169"/>
    </row>
    <row r="449" spans="1:44" s="141" customFormat="1" ht="69" hidden="1" customHeight="1" x14ac:dyDescent="0.25">
      <c r="A449" s="299"/>
      <c r="B449" s="297"/>
      <c r="C449" s="275"/>
      <c r="D449" s="356"/>
      <c r="E449" s="283"/>
      <c r="F449" s="306"/>
      <c r="G449" s="306"/>
      <c r="H449" s="307"/>
      <c r="I449" s="268"/>
      <c r="J449" s="268"/>
      <c r="K449" s="268"/>
      <c r="L449" s="268"/>
      <c r="M449" s="283"/>
      <c r="N449" s="275"/>
      <c r="O449" s="271"/>
      <c r="P449" s="272"/>
      <c r="Q449" s="281"/>
      <c r="R449" s="282"/>
      <c r="S449" s="281">
        <f ca="1">IF(NOT(ISERROR(MATCH(R449,_xlfn.ANCHORARRAY(H460),0))),Q462&amp;"Por favor no seleccionar los criterios de impacto",R449)</f>
        <v>0</v>
      </c>
      <c r="T449" s="272"/>
      <c r="U449" s="281"/>
      <c r="V449" s="280"/>
      <c r="W449" s="169">
        <v>5</v>
      </c>
      <c r="X449" s="108"/>
      <c r="Y449" s="165" t="str">
        <f t="shared" si="549"/>
        <v/>
      </c>
      <c r="Z449" s="109"/>
      <c r="AA449" s="109"/>
      <c r="AB449" s="166" t="str">
        <f t="shared" si="554"/>
        <v/>
      </c>
      <c r="AC449" s="109"/>
      <c r="AD449" s="109"/>
      <c r="AE449" s="109"/>
      <c r="AF449" s="208" t="str">
        <f t="shared" si="589"/>
        <v/>
      </c>
      <c r="AG449" s="167" t="str">
        <f t="shared" si="550"/>
        <v/>
      </c>
      <c r="AH449" s="166" t="str">
        <f t="shared" si="551"/>
        <v/>
      </c>
      <c r="AI449" s="167" t="str">
        <f t="shared" si="552"/>
        <v/>
      </c>
      <c r="AJ449" s="166" t="str">
        <f t="shared" si="591"/>
        <v/>
      </c>
      <c r="AK449" s="168" t="str">
        <f t="shared" si="553"/>
        <v/>
      </c>
      <c r="AL449" s="212"/>
      <c r="AM449" s="213"/>
      <c r="AN449" s="169"/>
      <c r="AO449" s="110"/>
      <c r="AP449" s="110"/>
      <c r="AQ449" s="211"/>
      <c r="AR449" s="169"/>
    </row>
    <row r="450" spans="1:44" s="141" customFormat="1" ht="69" hidden="1" customHeight="1" x14ac:dyDescent="0.25">
      <c r="A450" s="299"/>
      <c r="B450" s="298"/>
      <c r="C450" s="276"/>
      <c r="D450" s="357"/>
      <c r="E450" s="283"/>
      <c r="F450" s="306"/>
      <c r="G450" s="306"/>
      <c r="H450" s="307"/>
      <c r="I450" s="269"/>
      <c r="J450" s="269"/>
      <c r="K450" s="269"/>
      <c r="L450" s="269"/>
      <c r="M450" s="283"/>
      <c r="N450" s="276"/>
      <c r="O450" s="271"/>
      <c r="P450" s="272"/>
      <c r="Q450" s="281"/>
      <c r="R450" s="282"/>
      <c r="S450" s="281">
        <f ca="1">IF(NOT(ISERROR(MATCH(R450,_xlfn.ANCHORARRAY(H461),0))),Q463&amp;"Por favor no seleccionar los criterios de impacto",R450)</f>
        <v>0</v>
      </c>
      <c r="T450" s="272"/>
      <c r="U450" s="281"/>
      <c r="V450" s="280"/>
      <c r="W450" s="169">
        <v>6</v>
      </c>
      <c r="X450" s="108"/>
      <c r="Y450" s="165" t="str">
        <f t="shared" si="549"/>
        <v/>
      </c>
      <c r="Z450" s="109"/>
      <c r="AA450" s="109"/>
      <c r="AB450" s="166" t="str">
        <f t="shared" si="554"/>
        <v/>
      </c>
      <c r="AC450" s="109"/>
      <c r="AD450" s="109"/>
      <c r="AE450" s="109"/>
      <c r="AF450" s="208" t="str">
        <f t="shared" si="589"/>
        <v/>
      </c>
      <c r="AG450" s="167" t="str">
        <f t="shared" si="550"/>
        <v/>
      </c>
      <c r="AH450" s="166" t="str">
        <f t="shared" si="551"/>
        <v/>
      </c>
      <c r="AI450" s="167" t="str">
        <f t="shared" si="552"/>
        <v/>
      </c>
      <c r="AJ450" s="166" t="str">
        <f t="shared" si="591"/>
        <v/>
      </c>
      <c r="AK450" s="168" t="str">
        <f t="shared" si="553"/>
        <v/>
      </c>
      <c r="AL450" s="212"/>
      <c r="AM450" s="213"/>
      <c r="AN450" s="169"/>
      <c r="AO450" s="110"/>
      <c r="AP450" s="110"/>
      <c r="AQ450" s="211"/>
      <c r="AR450" s="169"/>
    </row>
    <row r="451" spans="1:44" s="141" customFormat="1" ht="69" customHeight="1" x14ac:dyDescent="0.25">
      <c r="A451" s="299">
        <v>74</v>
      </c>
      <c r="B451" s="296" t="s">
        <v>981</v>
      </c>
      <c r="C451" s="274" t="s">
        <v>286</v>
      </c>
      <c r="D451" s="355" t="s">
        <v>982</v>
      </c>
      <c r="E451" s="283" t="s">
        <v>248</v>
      </c>
      <c r="F451" s="306" t="s">
        <v>983</v>
      </c>
      <c r="G451" s="306" t="s">
        <v>984</v>
      </c>
      <c r="H451" s="307" t="s">
        <v>985</v>
      </c>
      <c r="I451" s="267"/>
      <c r="J451" s="267"/>
      <c r="K451" s="267"/>
      <c r="L451" s="267"/>
      <c r="M451" s="283" t="s">
        <v>247</v>
      </c>
      <c r="N451" s="274"/>
      <c r="O451" s="271">
        <v>365</v>
      </c>
      <c r="P451" s="272" t="str">
        <f t="shared" si="569"/>
        <v>Media</v>
      </c>
      <c r="Q451" s="281">
        <f t="shared" si="570"/>
        <v>0.6</v>
      </c>
      <c r="R451" s="282" t="s">
        <v>197</v>
      </c>
      <c r="S451" s="281" t="str">
        <f>IF(NOT(ISERROR(MATCH(R451,'Tabla Impacto'!$B$221:$B$223,0))),'Tabla Impacto'!$F$223&amp;"Por favor no seleccionar los criterios de impacto(Afectación Económica o presupuestal y Pérdida Reputacional)",R451)</f>
        <v xml:space="preserve">Entre 50 y 100 SMLMV </v>
      </c>
      <c r="T451" s="272" t="str">
        <f>+IF(OR(S451='[1]Tabla Impacto'!$C$11,S451='[1]Tabla Impacto'!$D$11),"Leve",IF(OR(S451='[1]Tabla Impacto'!$C$12,S451='[1]Tabla Impacto'!$D$12),"Menor",IF(OR(S451='[1]Tabla Impacto'!$C$13,S451='[1]Tabla Impacto'!$D$13),"Moderado",IF(OR(S451='[1]Tabla Impacto'!$C$14,S451='[1]Tabla Impacto'!$D$14),"Mayor",IF(OR(S451='[1]Tabla Impacto'!$C$15,S451='[1]Tabla Impacto'!$D$15),"Catastrófico","")))))</f>
        <v>Moderado</v>
      </c>
      <c r="U451" s="281">
        <f t="shared" ref="U451" si="592">IF(T451="","",IF(T451="Leve",0.2,IF(T451="Menor",0.4,IF(T451="Moderado",0.6,IF(T451="Mayor",0.8,IF(T451="Catastrófico",1,))))))</f>
        <v>0.6</v>
      </c>
      <c r="V451" s="280" t="str">
        <f t="shared" ref="V451" si="593">IF(OR(AND(P451="Muy Baja",T451="Leve"),AND(P451="Muy Baja",T451="Menor"),AND(P451="Baja",T451="Leve")),"Bajo",IF(OR(AND(P451="Muy baja",T451="Moderado"),AND(P451="Baja",T451="Menor"),AND(P451="Baja",T451="Moderado"),AND(P451="Media",T451="Leve"),AND(P451="Media",T451="Menor"),AND(P451="Media",T451="Moderado"),AND(P451="Alta",T451="Leve"),AND(P451="Alta",T451="Menor")),"Moderado",IF(OR(AND(P451="Muy Baja",T451="Mayor"),AND(P451="Baja",T451="Mayor"),AND(P451="Media",T451="Mayor"),AND(P451="Alta",T451="Moderado"),AND(P451="Alta",T451="Mayor"),AND(P451="Muy Alta",T451="Leve"),AND(P451="Muy Alta",T451="Menor"),AND(P451="Muy Alta",T451="Moderado"),AND(P451="Muy Alta",T451="Mayor")),"Alto",IF(OR(AND(P451="Muy Baja",T451="Catastrófico"),AND(P451="Baja",T451="Catastrófico"),AND(P451="Media",T451="Catastrófico"),AND(P451="Alta",T451="Catastrófico"),AND(P451="Muy Alta",T451="Catastrófico")),"Extremo",""))))</f>
        <v>Moderado</v>
      </c>
      <c r="W451" s="169">
        <v>1</v>
      </c>
      <c r="X451" s="225" t="s">
        <v>986</v>
      </c>
      <c r="Y451" s="165" t="str">
        <f t="shared" si="549"/>
        <v>Probabilidad</v>
      </c>
      <c r="Z451" s="109" t="s">
        <v>216</v>
      </c>
      <c r="AA451" s="109" t="s">
        <v>224</v>
      </c>
      <c r="AB451" s="166" t="str">
        <f t="shared" si="554"/>
        <v>40%</v>
      </c>
      <c r="AC451" s="109" t="s">
        <v>227</v>
      </c>
      <c r="AD451" s="109" t="s">
        <v>232</v>
      </c>
      <c r="AE451" s="109" t="s">
        <v>236</v>
      </c>
      <c r="AF451" s="208">
        <f t="shared" ref="AF451" si="594">IFERROR(IF(Y451="Probabilidad",(Q451-(+Q451*AB451)),IF(Y451="Impacto",Q451,"")),"")</f>
        <v>0.36</v>
      </c>
      <c r="AG451" s="167" t="str">
        <f t="shared" si="550"/>
        <v>Baja</v>
      </c>
      <c r="AH451" s="166">
        <f t="shared" si="551"/>
        <v>0.36</v>
      </c>
      <c r="AI451" s="167" t="str">
        <f t="shared" si="552"/>
        <v>Moderado</v>
      </c>
      <c r="AJ451" s="166">
        <f t="shared" ref="AJ451" si="595">IFERROR(IF(Y451="Impacto",(U451-(+U451*AB451)),IF(Y451="Probabilidad",U451,"")),"")</f>
        <v>0.6</v>
      </c>
      <c r="AK451" s="168" t="str">
        <f t="shared" si="553"/>
        <v>Moderado</v>
      </c>
      <c r="AL451" s="212" t="s">
        <v>263</v>
      </c>
      <c r="AM451" s="213"/>
      <c r="AN451" s="169"/>
      <c r="AO451" s="110"/>
      <c r="AP451" s="110"/>
      <c r="AQ451" s="211"/>
      <c r="AR451" s="169"/>
    </row>
    <row r="452" spans="1:44" s="141" customFormat="1" ht="69" customHeight="1" x14ac:dyDescent="0.25">
      <c r="A452" s="299"/>
      <c r="B452" s="297"/>
      <c r="C452" s="275"/>
      <c r="D452" s="356"/>
      <c r="E452" s="283"/>
      <c r="F452" s="306"/>
      <c r="G452" s="306"/>
      <c r="H452" s="307"/>
      <c r="I452" s="268"/>
      <c r="J452" s="268"/>
      <c r="K452" s="268"/>
      <c r="L452" s="268"/>
      <c r="M452" s="283"/>
      <c r="N452" s="275"/>
      <c r="O452" s="271"/>
      <c r="P452" s="272"/>
      <c r="Q452" s="281"/>
      <c r="R452" s="282"/>
      <c r="S452" s="281">
        <f ca="1">IF(NOT(ISERROR(MATCH(R452,_xlfn.ANCHORARRAY(H463),0))),Q465&amp;"Por favor no seleccionar los criterios de impacto",R452)</f>
        <v>0</v>
      </c>
      <c r="T452" s="272"/>
      <c r="U452" s="281"/>
      <c r="V452" s="280"/>
      <c r="W452" s="169">
        <v>2</v>
      </c>
      <c r="X452" s="225" t="s">
        <v>987</v>
      </c>
      <c r="Y452" s="165" t="str">
        <f t="shared" si="549"/>
        <v>Probabilidad</v>
      </c>
      <c r="Z452" s="109" t="s">
        <v>216</v>
      </c>
      <c r="AA452" s="109" t="s">
        <v>224</v>
      </c>
      <c r="AB452" s="166" t="str">
        <f t="shared" si="554"/>
        <v>40%</v>
      </c>
      <c r="AC452" s="109" t="s">
        <v>227</v>
      </c>
      <c r="AD452" s="109" t="s">
        <v>232</v>
      </c>
      <c r="AE452" s="109" t="s">
        <v>236</v>
      </c>
      <c r="AF452" s="208">
        <f t="shared" ref="AF452:AF456" si="596">IFERROR(IF(AND(Y451="Probabilidad",Y452="Probabilidad"),(AH451-(+AH451*AB452)),IF(Y452="Probabilidad",(Q451-(+Q451*AB452)),IF(Y452="Impacto",AH451,""))),"")</f>
        <v>0.216</v>
      </c>
      <c r="AG452" s="167" t="str">
        <f t="shared" si="550"/>
        <v>Baja</v>
      </c>
      <c r="AH452" s="166">
        <f t="shared" si="551"/>
        <v>0.216</v>
      </c>
      <c r="AI452" s="167" t="str">
        <f t="shared" si="552"/>
        <v>Moderado</v>
      </c>
      <c r="AJ452" s="166">
        <f t="shared" ref="AJ452" si="597">IFERROR(IF(AND(Y451="Impacto",Y452="Impacto"),(AJ451-(+AJ451*AB452)),IF(Y452="Impacto",(U451-(+U451*AB452)),IF(Y452="Probabilidad",AJ451,""))),"")</f>
        <v>0.6</v>
      </c>
      <c r="AK452" s="168" t="str">
        <f t="shared" si="553"/>
        <v>Moderado</v>
      </c>
      <c r="AL452" s="212" t="s">
        <v>263</v>
      </c>
      <c r="AM452" s="213"/>
      <c r="AN452" s="169"/>
      <c r="AO452" s="110"/>
      <c r="AP452" s="110"/>
      <c r="AQ452" s="211"/>
      <c r="AR452" s="169"/>
    </row>
    <row r="453" spans="1:44" s="141" customFormat="1" ht="69" customHeight="1" x14ac:dyDescent="0.25">
      <c r="A453" s="299"/>
      <c r="B453" s="297"/>
      <c r="C453" s="275"/>
      <c r="D453" s="356"/>
      <c r="E453" s="283"/>
      <c r="F453" s="306"/>
      <c r="G453" s="306"/>
      <c r="H453" s="307"/>
      <c r="I453" s="268"/>
      <c r="J453" s="268"/>
      <c r="K453" s="268"/>
      <c r="L453" s="268"/>
      <c r="M453" s="283"/>
      <c r="N453" s="275"/>
      <c r="O453" s="271"/>
      <c r="P453" s="272"/>
      <c r="Q453" s="281"/>
      <c r="R453" s="282"/>
      <c r="S453" s="281">
        <f ca="1">IF(NOT(ISERROR(MATCH(R453,_xlfn.ANCHORARRAY(H464),0))),Q466&amp;"Por favor no seleccionar los criterios de impacto",R453)</f>
        <v>0</v>
      </c>
      <c r="T453" s="272"/>
      <c r="U453" s="281"/>
      <c r="V453" s="280"/>
      <c r="W453" s="169">
        <v>3</v>
      </c>
      <c r="X453" s="225" t="s">
        <v>988</v>
      </c>
      <c r="Y453" s="165" t="str">
        <f t="shared" si="549"/>
        <v>Probabilidad</v>
      </c>
      <c r="Z453" s="109" t="s">
        <v>216</v>
      </c>
      <c r="AA453" s="109" t="s">
        <v>224</v>
      </c>
      <c r="AB453" s="166" t="str">
        <f t="shared" si="554"/>
        <v>40%</v>
      </c>
      <c r="AC453" s="109" t="s">
        <v>227</v>
      </c>
      <c r="AD453" s="109" t="s">
        <v>232</v>
      </c>
      <c r="AE453" s="109" t="s">
        <v>236</v>
      </c>
      <c r="AF453" s="208">
        <f t="shared" si="596"/>
        <v>0.12959999999999999</v>
      </c>
      <c r="AG453" s="167" t="str">
        <f t="shared" si="550"/>
        <v>Muy Baja</v>
      </c>
      <c r="AH453" s="166">
        <f t="shared" si="551"/>
        <v>0.12959999999999999</v>
      </c>
      <c r="AI453" s="167" t="str">
        <f t="shared" si="552"/>
        <v>Moderado</v>
      </c>
      <c r="AJ453" s="166">
        <f t="shared" ref="AJ453:AJ456" si="598">IFERROR(IF(AND(Y452="Impacto",Y453="Impacto"),(AJ452-(+AJ452*AB453)),IF(AND(Y452="Probabilidad",Y453="Impacto"),(AJ451-(+AJ451*AB453)),IF(Y453="Probabilidad",AJ452,""))),"")</f>
        <v>0.6</v>
      </c>
      <c r="AK453" s="168" t="str">
        <f t="shared" si="553"/>
        <v>Moderado</v>
      </c>
      <c r="AL453" s="212" t="s">
        <v>263</v>
      </c>
      <c r="AM453" s="213"/>
      <c r="AN453" s="169"/>
      <c r="AO453" s="110"/>
      <c r="AP453" s="110"/>
      <c r="AQ453" s="211"/>
      <c r="AR453" s="169"/>
    </row>
    <row r="454" spans="1:44" s="141" customFormat="1" ht="69" customHeight="1" x14ac:dyDescent="0.25">
      <c r="A454" s="299"/>
      <c r="B454" s="297"/>
      <c r="C454" s="275"/>
      <c r="D454" s="356"/>
      <c r="E454" s="283"/>
      <c r="F454" s="306"/>
      <c r="G454" s="306"/>
      <c r="H454" s="307"/>
      <c r="I454" s="268"/>
      <c r="J454" s="268"/>
      <c r="K454" s="268"/>
      <c r="L454" s="268"/>
      <c r="M454" s="283"/>
      <c r="N454" s="275"/>
      <c r="O454" s="271"/>
      <c r="P454" s="272"/>
      <c r="Q454" s="281"/>
      <c r="R454" s="282"/>
      <c r="S454" s="281">
        <f ca="1">IF(NOT(ISERROR(MATCH(R454,_xlfn.ANCHORARRAY(H465),0))),Q467&amp;"Por favor no seleccionar los criterios de impacto",R454)</f>
        <v>0</v>
      </c>
      <c r="T454" s="272"/>
      <c r="U454" s="281"/>
      <c r="V454" s="280"/>
      <c r="W454" s="169">
        <v>4</v>
      </c>
      <c r="X454" s="225" t="s">
        <v>989</v>
      </c>
      <c r="Y454" s="165" t="str">
        <f t="shared" si="549"/>
        <v>Probabilidad</v>
      </c>
      <c r="Z454" s="109" t="s">
        <v>216</v>
      </c>
      <c r="AA454" s="109" t="s">
        <v>224</v>
      </c>
      <c r="AB454" s="166" t="str">
        <f t="shared" si="554"/>
        <v>40%</v>
      </c>
      <c r="AC454" s="109" t="s">
        <v>230</v>
      </c>
      <c r="AD454" s="109" t="s">
        <v>232</v>
      </c>
      <c r="AE454" s="109" t="s">
        <v>236</v>
      </c>
      <c r="AF454" s="208">
        <f t="shared" si="596"/>
        <v>7.7759999999999996E-2</v>
      </c>
      <c r="AG454" s="167" t="str">
        <f t="shared" si="550"/>
        <v>Muy Baja</v>
      </c>
      <c r="AH454" s="166">
        <f t="shared" si="551"/>
        <v>7.7759999999999996E-2</v>
      </c>
      <c r="AI454" s="167" t="str">
        <f t="shared" si="552"/>
        <v>Moderado</v>
      </c>
      <c r="AJ454" s="166">
        <f t="shared" si="598"/>
        <v>0.6</v>
      </c>
      <c r="AK454" s="168" t="str">
        <f t="shared" si="553"/>
        <v>Moderado</v>
      </c>
      <c r="AL454" s="212" t="s">
        <v>263</v>
      </c>
      <c r="AM454" s="213"/>
      <c r="AN454" s="169"/>
      <c r="AO454" s="110"/>
      <c r="AP454" s="110"/>
      <c r="AQ454" s="211"/>
      <c r="AR454" s="169"/>
    </row>
    <row r="455" spans="1:44" s="141" customFormat="1" ht="69" hidden="1" customHeight="1" x14ac:dyDescent="0.25">
      <c r="A455" s="299"/>
      <c r="B455" s="297"/>
      <c r="C455" s="275"/>
      <c r="D455" s="356"/>
      <c r="E455" s="283"/>
      <c r="F455" s="306"/>
      <c r="G455" s="306"/>
      <c r="H455" s="307"/>
      <c r="I455" s="268"/>
      <c r="J455" s="268"/>
      <c r="K455" s="268"/>
      <c r="L455" s="268"/>
      <c r="M455" s="283"/>
      <c r="N455" s="275"/>
      <c r="O455" s="271"/>
      <c r="P455" s="272"/>
      <c r="Q455" s="281"/>
      <c r="R455" s="282"/>
      <c r="S455" s="281">
        <f ca="1">IF(NOT(ISERROR(MATCH(R455,_xlfn.ANCHORARRAY(H466),0))),Q468&amp;"Por favor no seleccionar los criterios de impacto",R455)</f>
        <v>0</v>
      </c>
      <c r="T455" s="272"/>
      <c r="U455" s="281"/>
      <c r="V455" s="280"/>
      <c r="W455" s="169">
        <v>5</v>
      </c>
      <c r="X455" s="108"/>
      <c r="Y455" s="165" t="str">
        <f t="shared" si="549"/>
        <v/>
      </c>
      <c r="Z455" s="109"/>
      <c r="AA455" s="109"/>
      <c r="AB455" s="166" t="str">
        <f t="shared" si="554"/>
        <v/>
      </c>
      <c r="AC455" s="109"/>
      <c r="AD455" s="109"/>
      <c r="AE455" s="109"/>
      <c r="AF455" s="208" t="str">
        <f t="shared" si="596"/>
        <v/>
      </c>
      <c r="AG455" s="167" t="str">
        <f t="shared" si="550"/>
        <v/>
      </c>
      <c r="AH455" s="166" t="str">
        <f t="shared" si="551"/>
        <v/>
      </c>
      <c r="AI455" s="167" t="str">
        <f t="shared" si="552"/>
        <v/>
      </c>
      <c r="AJ455" s="166" t="str">
        <f t="shared" si="598"/>
        <v/>
      </c>
      <c r="AK455" s="168" t="str">
        <f t="shared" si="553"/>
        <v/>
      </c>
      <c r="AL455" s="212"/>
      <c r="AM455" s="213"/>
      <c r="AN455" s="169"/>
      <c r="AO455" s="110"/>
      <c r="AP455" s="110"/>
      <c r="AQ455" s="211"/>
      <c r="AR455" s="169"/>
    </row>
    <row r="456" spans="1:44" s="141" customFormat="1" ht="69" hidden="1" customHeight="1" x14ac:dyDescent="0.25">
      <c r="A456" s="299"/>
      <c r="B456" s="298"/>
      <c r="C456" s="276"/>
      <c r="D456" s="357"/>
      <c r="E456" s="283"/>
      <c r="F456" s="306"/>
      <c r="G456" s="306"/>
      <c r="H456" s="307"/>
      <c r="I456" s="269"/>
      <c r="J456" s="269"/>
      <c r="K456" s="269"/>
      <c r="L456" s="269"/>
      <c r="M456" s="283"/>
      <c r="N456" s="276"/>
      <c r="O456" s="271"/>
      <c r="P456" s="272"/>
      <c r="Q456" s="281"/>
      <c r="R456" s="282"/>
      <c r="S456" s="281">
        <f ca="1">IF(NOT(ISERROR(MATCH(R456,_xlfn.ANCHORARRAY(H467),0))),Q469&amp;"Por favor no seleccionar los criterios de impacto",R456)</f>
        <v>0</v>
      </c>
      <c r="T456" s="272"/>
      <c r="U456" s="281"/>
      <c r="V456" s="280"/>
      <c r="W456" s="169">
        <v>6</v>
      </c>
      <c r="X456" s="108"/>
      <c r="Y456" s="165" t="str">
        <f t="shared" si="549"/>
        <v/>
      </c>
      <c r="Z456" s="109"/>
      <c r="AA456" s="109"/>
      <c r="AB456" s="166" t="str">
        <f t="shared" si="554"/>
        <v/>
      </c>
      <c r="AC456" s="109"/>
      <c r="AD456" s="109"/>
      <c r="AE456" s="109"/>
      <c r="AF456" s="208" t="str">
        <f t="shared" si="596"/>
        <v/>
      </c>
      <c r="AG456" s="167" t="str">
        <f t="shared" si="550"/>
        <v/>
      </c>
      <c r="AH456" s="166" t="str">
        <f t="shared" si="551"/>
        <v/>
      </c>
      <c r="AI456" s="167" t="str">
        <f t="shared" si="552"/>
        <v/>
      </c>
      <c r="AJ456" s="166" t="str">
        <f t="shared" si="598"/>
        <v/>
      </c>
      <c r="AK456" s="168" t="str">
        <f t="shared" si="553"/>
        <v/>
      </c>
      <c r="AL456" s="212"/>
      <c r="AM456" s="213"/>
      <c r="AN456" s="169"/>
      <c r="AO456" s="110"/>
      <c r="AP456" s="110"/>
      <c r="AQ456" s="211"/>
      <c r="AR456" s="169"/>
    </row>
    <row r="457" spans="1:44" s="141" customFormat="1" ht="91.5" customHeight="1" x14ac:dyDescent="0.25">
      <c r="A457" s="299">
        <v>75</v>
      </c>
      <c r="B457" s="296" t="s">
        <v>990</v>
      </c>
      <c r="C457" s="274" t="s">
        <v>286</v>
      </c>
      <c r="D457" s="277" t="s">
        <v>991</v>
      </c>
      <c r="E457" s="283" t="s">
        <v>248</v>
      </c>
      <c r="F457" s="306" t="s">
        <v>983</v>
      </c>
      <c r="G457" s="306" t="s">
        <v>992</v>
      </c>
      <c r="H457" s="307" t="s">
        <v>993</v>
      </c>
      <c r="I457" s="267" t="s">
        <v>1081</v>
      </c>
      <c r="J457" s="267"/>
      <c r="K457" s="267"/>
      <c r="L457" s="267"/>
      <c r="M457" s="360" t="s">
        <v>252</v>
      </c>
      <c r="N457" s="274"/>
      <c r="O457" s="271">
        <v>365</v>
      </c>
      <c r="P457" s="272" t="str">
        <f t="shared" ref="P457:P511" si="599">IF(O457&lt;=0,"",IF(O457&lt;=2,"Muy Baja",IF(O457&lt;=24,"Baja",IF(O457&lt;=500,"Media",IF(O457&lt;=5000,"Alta","Muy Alta")))))</f>
        <v>Media</v>
      </c>
      <c r="Q457" s="281">
        <f t="shared" ref="Q457:Q511" si="600">IF(P457="","",IF(P457="Muy Baja",0.2,IF(P457="Baja",0.4,IF(P457="Media",0.6,IF(P457="Alta",0.8,IF(P457="Muy Alta",1,))))))</f>
        <v>0.6</v>
      </c>
      <c r="R457" s="282" t="s">
        <v>200</v>
      </c>
      <c r="S457" s="281" t="str">
        <f>IF(NOT(ISERROR(MATCH(R457,'Tabla Impacto'!$B$221:$B$223,0))),'Tabla Impacto'!$F$223&amp;"Por favor no seleccionar los criterios de impacto(Afectación Económica o presupuestal y Pérdida Reputacional)",R457)</f>
        <v xml:space="preserve">Entre 100 y 500 SMLMV </v>
      </c>
      <c r="T457" s="272" t="str">
        <f>+IF(OR(S457='[1]Tabla Impacto'!$C$11,S457='[1]Tabla Impacto'!$D$11),"Leve",IF(OR(S457='[1]Tabla Impacto'!$C$12,S457='[1]Tabla Impacto'!$D$12),"Menor",IF(OR(S457='[1]Tabla Impacto'!$C$13,S457='[1]Tabla Impacto'!$D$13),"Moderado",IF(OR(S457='[1]Tabla Impacto'!$C$14,S457='[1]Tabla Impacto'!$D$14),"Mayor",IF(OR(S457='[1]Tabla Impacto'!$C$15,S457='[1]Tabla Impacto'!$D$15),"Catastrófico","")))))</f>
        <v>Mayor</v>
      </c>
      <c r="U457" s="281">
        <f t="shared" ref="U457" si="601">IF(T457="","",IF(T457="Leve",0.2,IF(T457="Menor",0.4,IF(T457="Moderado",0.6,IF(T457="Mayor",0.8,IF(T457="Catastrófico",1,))))))</f>
        <v>0.8</v>
      </c>
      <c r="V457" s="280" t="str">
        <f t="shared" ref="V457" si="602">IF(OR(AND(P457="Muy Baja",T457="Leve"),AND(P457="Muy Baja",T457="Menor"),AND(P457="Baja",T457="Leve")),"Bajo",IF(OR(AND(P457="Muy baja",T457="Moderado"),AND(P457="Baja",T457="Menor"),AND(P457="Baja",T457="Moderado"),AND(P457="Media",T457="Leve"),AND(P457="Media",T457="Menor"),AND(P457="Media",T457="Moderado"),AND(P457="Alta",T457="Leve"),AND(P457="Alta",T457="Menor")),"Moderado",IF(OR(AND(P457="Muy Baja",T457="Mayor"),AND(P457="Baja",T457="Mayor"),AND(P457="Media",T457="Mayor"),AND(P457="Alta",T457="Moderado"),AND(P457="Alta",T457="Mayor"),AND(P457="Muy Alta",T457="Leve"),AND(P457="Muy Alta",T457="Menor"),AND(P457="Muy Alta",T457="Moderado"),AND(P457="Muy Alta",T457="Mayor")),"Alto",IF(OR(AND(P457="Muy Baja",T457="Catastrófico"),AND(P457="Baja",T457="Catastrófico"),AND(P457="Media",T457="Catastrófico"),AND(P457="Alta",T457="Catastrófico"),AND(P457="Muy Alta",T457="Catastrófico")),"Extremo",""))))</f>
        <v>Alto</v>
      </c>
      <c r="W457" s="169">
        <v>1</v>
      </c>
      <c r="X457" s="225" t="s">
        <v>994</v>
      </c>
      <c r="Y457" s="165" t="str">
        <f t="shared" si="549"/>
        <v>Probabilidad</v>
      </c>
      <c r="Z457" s="109" t="s">
        <v>218</v>
      </c>
      <c r="AA457" s="109" t="s">
        <v>224</v>
      </c>
      <c r="AB457" s="166" t="str">
        <f t="shared" si="554"/>
        <v>30%</v>
      </c>
      <c r="AC457" s="109" t="s">
        <v>227</v>
      </c>
      <c r="AD457" s="109" t="s">
        <v>232</v>
      </c>
      <c r="AE457" s="109" t="s">
        <v>238</v>
      </c>
      <c r="AF457" s="208">
        <f t="shared" ref="AF457" si="603">IFERROR(IF(Y457="Probabilidad",(Q457-(+Q457*AB457)),IF(Y457="Impacto",Q457,"")),"")</f>
        <v>0.42</v>
      </c>
      <c r="AG457" s="167" t="str">
        <f t="shared" si="550"/>
        <v>Media</v>
      </c>
      <c r="AH457" s="166">
        <f t="shared" si="551"/>
        <v>0.42</v>
      </c>
      <c r="AI457" s="167" t="str">
        <f t="shared" si="552"/>
        <v>Mayor</v>
      </c>
      <c r="AJ457" s="166">
        <f t="shared" ref="AJ457" si="604">IFERROR(IF(Y457="Impacto",(U457-(+U457*AB457)),IF(Y457="Probabilidad",U457,"")),"")</f>
        <v>0.8</v>
      </c>
      <c r="AK457" s="168" t="str">
        <f t="shared" si="553"/>
        <v>Alto</v>
      </c>
      <c r="AL457" s="212" t="s">
        <v>270</v>
      </c>
      <c r="AM457" s="213"/>
      <c r="AN457" s="169"/>
      <c r="AO457" s="110"/>
      <c r="AP457" s="110"/>
      <c r="AQ457" s="211"/>
      <c r="AR457" s="169"/>
    </row>
    <row r="458" spans="1:44" s="141" customFormat="1" ht="72" customHeight="1" x14ac:dyDescent="0.25">
      <c r="A458" s="299"/>
      <c r="B458" s="297"/>
      <c r="C458" s="275"/>
      <c r="D458" s="278"/>
      <c r="E458" s="283"/>
      <c r="F458" s="306"/>
      <c r="G458" s="306"/>
      <c r="H458" s="307"/>
      <c r="I458" s="268"/>
      <c r="J458" s="268"/>
      <c r="K458" s="268"/>
      <c r="L458" s="268"/>
      <c r="M458" s="360"/>
      <c r="N458" s="275"/>
      <c r="O458" s="271"/>
      <c r="P458" s="272"/>
      <c r="Q458" s="281"/>
      <c r="R458" s="282"/>
      <c r="S458" s="281">
        <f ca="1">IF(NOT(ISERROR(MATCH(R458,_xlfn.ANCHORARRAY(H469),0))),Q471&amp;"Por favor no seleccionar los criterios de impacto",R458)</f>
        <v>0</v>
      </c>
      <c r="T458" s="272"/>
      <c r="U458" s="281"/>
      <c r="V458" s="280"/>
      <c r="W458" s="169">
        <v>2</v>
      </c>
      <c r="X458" s="225" t="s">
        <v>995</v>
      </c>
      <c r="Y458" s="165" t="str">
        <f t="shared" si="549"/>
        <v>Probabilidad</v>
      </c>
      <c r="Z458" s="109" t="s">
        <v>218</v>
      </c>
      <c r="AA458" s="109" t="s">
        <v>224</v>
      </c>
      <c r="AB458" s="166" t="str">
        <f t="shared" si="554"/>
        <v>30%</v>
      </c>
      <c r="AC458" s="109" t="s">
        <v>227</v>
      </c>
      <c r="AD458" s="109" t="s">
        <v>232</v>
      </c>
      <c r="AE458" s="109" t="s">
        <v>236</v>
      </c>
      <c r="AF458" s="208">
        <f t="shared" ref="AF458:AF462" si="605">IFERROR(IF(AND(Y457="Probabilidad",Y458="Probabilidad"),(AH457-(+AH457*AB458)),IF(Y458="Probabilidad",(Q457-(+Q457*AB458)),IF(Y458="Impacto",AH457,""))),"")</f>
        <v>0.29399999999999998</v>
      </c>
      <c r="AG458" s="167" t="str">
        <f t="shared" si="550"/>
        <v>Baja</v>
      </c>
      <c r="AH458" s="166">
        <f t="shared" si="551"/>
        <v>0.29399999999999998</v>
      </c>
      <c r="AI458" s="167" t="str">
        <f t="shared" si="552"/>
        <v>Mayor</v>
      </c>
      <c r="AJ458" s="166">
        <f t="shared" ref="AJ458" si="606">IFERROR(IF(AND(Y457="Impacto",Y458="Impacto"),(AJ457-(+AJ457*AB458)),IF(Y458="Impacto",(U457-(+U457*AB458)),IF(Y458="Probabilidad",AJ457,""))),"")</f>
        <v>0.8</v>
      </c>
      <c r="AK458" s="168" t="str">
        <f t="shared" si="553"/>
        <v>Alto</v>
      </c>
      <c r="AL458" s="212" t="s">
        <v>270</v>
      </c>
      <c r="AM458" s="213"/>
      <c r="AN458" s="169"/>
      <c r="AO458" s="110"/>
      <c r="AP458" s="110"/>
      <c r="AQ458" s="211"/>
      <c r="AR458" s="169"/>
    </row>
    <row r="459" spans="1:44" s="141" customFormat="1" ht="69" customHeight="1" x14ac:dyDescent="0.25">
      <c r="A459" s="299"/>
      <c r="B459" s="297"/>
      <c r="C459" s="275"/>
      <c r="D459" s="278"/>
      <c r="E459" s="283"/>
      <c r="F459" s="306"/>
      <c r="G459" s="306"/>
      <c r="H459" s="307"/>
      <c r="I459" s="268"/>
      <c r="J459" s="268"/>
      <c r="K459" s="268"/>
      <c r="L459" s="268"/>
      <c r="M459" s="360"/>
      <c r="N459" s="275"/>
      <c r="O459" s="271"/>
      <c r="P459" s="272"/>
      <c r="Q459" s="281"/>
      <c r="R459" s="282"/>
      <c r="S459" s="281">
        <f ca="1">IF(NOT(ISERROR(MATCH(R459,_xlfn.ANCHORARRAY(H470),0))),Q472&amp;"Por favor no seleccionar los criterios de impacto",R459)</f>
        <v>0</v>
      </c>
      <c r="T459" s="272"/>
      <c r="U459" s="281"/>
      <c r="V459" s="280"/>
      <c r="W459" s="169">
        <v>3</v>
      </c>
      <c r="X459" s="225" t="s">
        <v>996</v>
      </c>
      <c r="Y459" s="165" t="str">
        <f t="shared" si="549"/>
        <v>Probabilidad</v>
      </c>
      <c r="Z459" s="109" t="s">
        <v>216</v>
      </c>
      <c r="AA459" s="109" t="s">
        <v>224</v>
      </c>
      <c r="AB459" s="166" t="str">
        <f t="shared" si="554"/>
        <v>40%</v>
      </c>
      <c r="AC459" s="109" t="s">
        <v>227</v>
      </c>
      <c r="AD459" s="109" t="s">
        <v>232</v>
      </c>
      <c r="AE459" s="109" t="s">
        <v>236</v>
      </c>
      <c r="AF459" s="208">
        <f t="shared" si="605"/>
        <v>0.1764</v>
      </c>
      <c r="AG459" s="167" t="str">
        <f t="shared" si="550"/>
        <v>Muy Baja</v>
      </c>
      <c r="AH459" s="166">
        <f t="shared" si="551"/>
        <v>0.1764</v>
      </c>
      <c r="AI459" s="167" t="str">
        <f t="shared" si="552"/>
        <v>Mayor</v>
      </c>
      <c r="AJ459" s="166">
        <f t="shared" ref="AJ459:AJ462" si="607">IFERROR(IF(AND(Y458="Impacto",Y459="Impacto"),(AJ458-(+AJ458*AB459)),IF(AND(Y458="Probabilidad",Y459="Impacto"),(AJ457-(+AJ457*AB459)),IF(Y459="Probabilidad",AJ458,""))),"")</f>
        <v>0.8</v>
      </c>
      <c r="AK459" s="168" t="str">
        <f t="shared" si="553"/>
        <v>Alto</v>
      </c>
      <c r="AL459" s="212" t="s">
        <v>270</v>
      </c>
      <c r="AM459" s="213"/>
      <c r="AN459" s="169"/>
      <c r="AO459" s="110"/>
      <c r="AP459" s="110"/>
      <c r="AQ459" s="211"/>
      <c r="AR459" s="169"/>
    </row>
    <row r="460" spans="1:44" s="141" customFormat="1" ht="69" hidden="1" customHeight="1" x14ac:dyDescent="0.25">
      <c r="A460" s="299"/>
      <c r="B460" s="297"/>
      <c r="C460" s="275"/>
      <c r="D460" s="278"/>
      <c r="E460" s="283"/>
      <c r="F460" s="306"/>
      <c r="G460" s="306"/>
      <c r="H460" s="307"/>
      <c r="I460" s="268"/>
      <c r="J460" s="268"/>
      <c r="K460" s="268"/>
      <c r="L460" s="268"/>
      <c r="M460" s="360"/>
      <c r="N460" s="275"/>
      <c r="O460" s="271"/>
      <c r="P460" s="272"/>
      <c r="Q460" s="281"/>
      <c r="R460" s="282"/>
      <c r="S460" s="281">
        <f ca="1">IF(NOT(ISERROR(MATCH(R460,_xlfn.ANCHORARRAY(H471),0))),Q473&amp;"Por favor no seleccionar los criterios de impacto",R460)</f>
        <v>0</v>
      </c>
      <c r="T460" s="272"/>
      <c r="U460" s="281"/>
      <c r="V460" s="280"/>
      <c r="W460" s="169">
        <v>4</v>
      </c>
      <c r="X460" s="108"/>
      <c r="Y460" s="165" t="str">
        <f t="shared" si="549"/>
        <v/>
      </c>
      <c r="Z460" s="109"/>
      <c r="AA460" s="109"/>
      <c r="AB460" s="166" t="str">
        <f t="shared" si="554"/>
        <v/>
      </c>
      <c r="AC460" s="109"/>
      <c r="AD460" s="109"/>
      <c r="AE460" s="109"/>
      <c r="AF460" s="208" t="str">
        <f t="shared" si="605"/>
        <v/>
      </c>
      <c r="AG460" s="167" t="str">
        <f t="shared" si="550"/>
        <v/>
      </c>
      <c r="AH460" s="166" t="str">
        <f t="shared" si="551"/>
        <v/>
      </c>
      <c r="AI460" s="167" t="str">
        <f t="shared" si="552"/>
        <v/>
      </c>
      <c r="AJ460" s="166" t="str">
        <f t="shared" si="607"/>
        <v/>
      </c>
      <c r="AK460" s="168" t="str">
        <f t="shared" si="553"/>
        <v/>
      </c>
      <c r="AL460" s="212"/>
      <c r="AM460" s="213"/>
      <c r="AN460" s="169"/>
      <c r="AO460" s="110"/>
      <c r="AP460" s="110"/>
      <c r="AQ460" s="211"/>
      <c r="AR460" s="169"/>
    </row>
    <row r="461" spans="1:44" s="141" customFormat="1" ht="69" hidden="1" customHeight="1" x14ac:dyDescent="0.25">
      <c r="A461" s="299"/>
      <c r="B461" s="297"/>
      <c r="C461" s="275"/>
      <c r="D461" s="278"/>
      <c r="E461" s="283"/>
      <c r="F461" s="306"/>
      <c r="G461" s="306"/>
      <c r="H461" s="307"/>
      <c r="I461" s="268"/>
      <c r="J461" s="268"/>
      <c r="K461" s="268"/>
      <c r="L461" s="268"/>
      <c r="M461" s="360"/>
      <c r="N461" s="275"/>
      <c r="O461" s="271"/>
      <c r="P461" s="272"/>
      <c r="Q461" s="281"/>
      <c r="R461" s="282"/>
      <c r="S461" s="281">
        <f ca="1">IF(NOT(ISERROR(MATCH(R461,_xlfn.ANCHORARRAY(H472),0))),Q474&amp;"Por favor no seleccionar los criterios de impacto",R461)</f>
        <v>0</v>
      </c>
      <c r="T461" s="272"/>
      <c r="U461" s="281"/>
      <c r="V461" s="280"/>
      <c r="W461" s="169">
        <v>5</v>
      </c>
      <c r="X461" s="108"/>
      <c r="Y461" s="165" t="str">
        <f t="shared" si="549"/>
        <v/>
      </c>
      <c r="Z461" s="109"/>
      <c r="AA461" s="109"/>
      <c r="AB461" s="166" t="str">
        <f t="shared" si="554"/>
        <v/>
      </c>
      <c r="AC461" s="109"/>
      <c r="AD461" s="109"/>
      <c r="AE461" s="109"/>
      <c r="AF461" s="208" t="str">
        <f t="shared" si="605"/>
        <v/>
      </c>
      <c r="AG461" s="167" t="str">
        <f t="shared" si="550"/>
        <v/>
      </c>
      <c r="AH461" s="166" t="str">
        <f t="shared" si="551"/>
        <v/>
      </c>
      <c r="AI461" s="167" t="str">
        <f t="shared" si="552"/>
        <v/>
      </c>
      <c r="AJ461" s="166" t="str">
        <f t="shared" si="607"/>
        <v/>
      </c>
      <c r="AK461" s="168" t="str">
        <f t="shared" si="553"/>
        <v/>
      </c>
      <c r="AL461" s="212"/>
      <c r="AM461" s="213"/>
      <c r="AN461" s="169"/>
      <c r="AO461" s="110"/>
      <c r="AP461" s="110"/>
      <c r="AQ461" s="211"/>
      <c r="AR461" s="169"/>
    </row>
    <row r="462" spans="1:44" s="141" customFormat="1" ht="69" hidden="1" customHeight="1" x14ac:dyDescent="0.25">
      <c r="A462" s="299"/>
      <c r="B462" s="298"/>
      <c r="C462" s="276"/>
      <c r="D462" s="279"/>
      <c r="E462" s="283"/>
      <c r="F462" s="306"/>
      <c r="G462" s="306"/>
      <c r="H462" s="307"/>
      <c r="I462" s="269"/>
      <c r="J462" s="269"/>
      <c r="K462" s="269"/>
      <c r="L462" s="269"/>
      <c r="M462" s="360"/>
      <c r="N462" s="276"/>
      <c r="O462" s="271"/>
      <c r="P462" s="272"/>
      <c r="Q462" s="281"/>
      <c r="R462" s="282"/>
      <c r="S462" s="281">
        <f ca="1">IF(NOT(ISERROR(MATCH(R462,_xlfn.ANCHORARRAY(H473),0))),Q475&amp;"Por favor no seleccionar los criterios de impacto",R462)</f>
        <v>0</v>
      </c>
      <c r="T462" s="272"/>
      <c r="U462" s="281"/>
      <c r="V462" s="280"/>
      <c r="W462" s="169">
        <v>6</v>
      </c>
      <c r="X462" s="108"/>
      <c r="Y462" s="165" t="str">
        <f t="shared" si="549"/>
        <v/>
      </c>
      <c r="Z462" s="109"/>
      <c r="AA462" s="109"/>
      <c r="AB462" s="166" t="str">
        <f t="shared" si="554"/>
        <v/>
      </c>
      <c r="AC462" s="109"/>
      <c r="AD462" s="109"/>
      <c r="AE462" s="109"/>
      <c r="AF462" s="208" t="str">
        <f t="shared" si="605"/>
        <v/>
      </c>
      <c r="AG462" s="167" t="str">
        <f t="shared" si="550"/>
        <v/>
      </c>
      <c r="AH462" s="166" t="str">
        <f t="shared" si="551"/>
        <v/>
      </c>
      <c r="AI462" s="167" t="str">
        <f t="shared" si="552"/>
        <v/>
      </c>
      <c r="AJ462" s="166" t="str">
        <f t="shared" si="607"/>
        <v/>
      </c>
      <c r="AK462" s="168" t="str">
        <f t="shared" si="553"/>
        <v/>
      </c>
      <c r="AL462" s="212"/>
      <c r="AM462" s="213"/>
      <c r="AN462" s="169"/>
      <c r="AO462" s="110"/>
      <c r="AP462" s="110"/>
      <c r="AQ462" s="211"/>
      <c r="AR462" s="169"/>
    </row>
    <row r="463" spans="1:44" s="141" customFormat="1" ht="69" customHeight="1" x14ac:dyDescent="0.25">
      <c r="A463" s="299">
        <v>76</v>
      </c>
      <c r="B463" s="296" t="s">
        <v>997</v>
      </c>
      <c r="C463" s="274" t="s">
        <v>286</v>
      </c>
      <c r="D463" s="355" t="s">
        <v>998</v>
      </c>
      <c r="E463" s="283" t="s">
        <v>244</v>
      </c>
      <c r="F463" s="306" t="s">
        <v>999</v>
      </c>
      <c r="G463" s="306" t="s">
        <v>1000</v>
      </c>
      <c r="H463" s="307" t="s">
        <v>1001</v>
      </c>
      <c r="I463" s="267"/>
      <c r="J463" s="267"/>
      <c r="K463" s="267"/>
      <c r="L463" s="267"/>
      <c r="M463" s="283" t="s">
        <v>247</v>
      </c>
      <c r="N463" s="274"/>
      <c r="O463" s="271">
        <v>365</v>
      </c>
      <c r="P463" s="272" t="str">
        <f t="shared" si="599"/>
        <v>Media</v>
      </c>
      <c r="Q463" s="281">
        <f t="shared" si="600"/>
        <v>0.6</v>
      </c>
      <c r="R463" s="282" t="s">
        <v>197</v>
      </c>
      <c r="S463" s="281" t="str">
        <f>IF(NOT(ISERROR(MATCH(R463,'Tabla Impacto'!$B$221:$B$223,0))),'Tabla Impacto'!$F$223&amp;"Por favor no seleccionar los criterios de impacto(Afectación Económica o presupuestal y Pérdida Reputacional)",R463)</f>
        <v xml:space="preserve">Entre 50 y 100 SMLMV </v>
      </c>
      <c r="T463" s="272" t="str">
        <f>+IF(OR(S463='[1]Tabla Impacto'!$C$11,S463='[1]Tabla Impacto'!$D$11),"Leve",IF(OR(S463='[1]Tabla Impacto'!$C$12,S463='[1]Tabla Impacto'!$D$12),"Menor",IF(OR(S463='[1]Tabla Impacto'!$C$13,S463='[1]Tabla Impacto'!$D$13),"Moderado",IF(OR(S463='[1]Tabla Impacto'!$C$14,S463='[1]Tabla Impacto'!$D$14),"Mayor",IF(OR(S463='[1]Tabla Impacto'!$C$15,S463='[1]Tabla Impacto'!$D$15),"Catastrófico","")))))</f>
        <v>Moderado</v>
      </c>
      <c r="U463" s="281">
        <f t="shared" ref="U463" si="608">IF(T463="","",IF(T463="Leve",0.2,IF(T463="Menor",0.4,IF(T463="Moderado",0.6,IF(T463="Mayor",0.8,IF(T463="Catastrófico",1,))))))</f>
        <v>0.6</v>
      </c>
      <c r="V463" s="280" t="str">
        <f t="shared" ref="V463" si="609">IF(OR(AND(P463="Muy Baja",T463="Leve"),AND(P463="Muy Baja",T463="Menor"),AND(P463="Baja",T463="Leve")),"Bajo",IF(OR(AND(P463="Muy baja",T463="Moderado"),AND(P463="Baja",T463="Menor"),AND(P463="Baja",T463="Moderado"),AND(P463="Media",T463="Leve"),AND(P463="Media",T463="Menor"),AND(P463="Media",T463="Moderado"),AND(P463="Alta",T463="Leve"),AND(P463="Alta",T463="Menor")),"Moderado",IF(OR(AND(P463="Muy Baja",T463="Mayor"),AND(P463="Baja",T463="Mayor"),AND(P463="Media",T463="Mayor"),AND(P463="Alta",T463="Moderado"),AND(P463="Alta",T463="Mayor"),AND(P463="Muy Alta",T463="Leve"),AND(P463="Muy Alta",T463="Menor"),AND(P463="Muy Alta",T463="Moderado"),AND(P463="Muy Alta",T463="Mayor")),"Alto",IF(OR(AND(P463="Muy Baja",T463="Catastrófico"),AND(P463="Baja",T463="Catastrófico"),AND(P463="Media",T463="Catastrófico"),AND(P463="Alta",T463="Catastrófico"),AND(P463="Muy Alta",T463="Catastrófico")),"Extremo",""))))</f>
        <v>Moderado</v>
      </c>
      <c r="W463" s="169">
        <v>1</v>
      </c>
      <c r="X463" s="225" t="s">
        <v>1002</v>
      </c>
      <c r="Y463" s="165" t="str">
        <f t="shared" si="549"/>
        <v>Probabilidad</v>
      </c>
      <c r="Z463" s="109" t="s">
        <v>216</v>
      </c>
      <c r="AA463" s="109" t="s">
        <v>224</v>
      </c>
      <c r="AB463" s="166" t="str">
        <f t="shared" si="554"/>
        <v>40%</v>
      </c>
      <c r="AC463" s="109" t="s">
        <v>227</v>
      </c>
      <c r="AD463" s="109" t="s">
        <v>232</v>
      </c>
      <c r="AE463" s="109" t="s">
        <v>236</v>
      </c>
      <c r="AF463" s="208">
        <f t="shared" ref="AF463" si="610">IFERROR(IF(Y463="Probabilidad",(Q463-(+Q463*AB463)),IF(Y463="Impacto",Q463,"")),"")</f>
        <v>0.36</v>
      </c>
      <c r="AG463" s="167" t="str">
        <f t="shared" si="550"/>
        <v>Baja</v>
      </c>
      <c r="AH463" s="166">
        <f t="shared" si="551"/>
        <v>0.36</v>
      </c>
      <c r="AI463" s="167" t="str">
        <f t="shared" si="552"/>
        <v>Moderado</v>
      </c>
      <c r="AJ463" s="166">
        <f t="shared" ref="AJ463" si="611">IFERROR(IF(Y463="Impacto",(U463-(+U463*AB463)),IF(Y463="Probabilidad",U463,"")),"")</f>
        <v>0.6</v>
      </c>
      <c r="AK463" s="168" t="str">
        <f t="shared" si="553"/>
        <v>Moderado</v>
      </c>
      <c r="AL463" s="212" t="s">
        <v>263</v>
      </c>
      <c r="AM463" s="213"/>
      <c r="AN463" s="169"/>
      <c r="AO463" s="110"/>
      <c r="AP463" s="110"/>
      <c r="AQ463" s="211"/>
      <c r="AR463" s="169"/>
    </row>
    <row r="464" spans="1:44" s="141" customFormat="1" ht="69" customHeight="1" x14ac:dyDescent="0.25">
      <c r="A464" s="299"/>
      <c r="B464" s="297"/>
      <c r="C464" s="275"/>
      <c r="D464" s="356"/>
      <c r="E464" s="283"/>
      <c r="F464" s="306"/>
      <c r="G464" s="306"/>
      <c r="H464" s="307"/>
      <c r="I464" s="268"/>
      <c r="J464" s="268"/>
      <c r="K464" s="268"/>
      <c r="L464" s="268"/>
      <c r="M464" s="283"/>
      <c r="N464" s="275"/>
      <c r="O464" s="271"/>
      <c r="P464" s="272"/>
      <c r="Q464" s="281"/>
      <c r="R464" s="282"/>
      <c r="S464" s="281">
        <f ca="1">IF(NOT(ISERROR(MATCH(R464,_xlfn.ANCHORARRAY(H475),0))),Q477&amp;"Por favor no seleccionar los criterios de impacto",R464)</f>
        <v>0</v>
      </c>
      <c r="T464" s="272"/>
      <c r="U464" s="281"/>
      <c r="V464" s="280"/>
      <c r="W464" s="169">
        <v>2</v>
      </c>
      <c r="X464" s="225" t="s">
        <v>1003</v>
      </c>
      <c r="Y464" s="165" t="str">
        <f t="shared" si="549"/>
        <v>Probabilidad</v>
      </c>
      <c r="Z464" s="109" t="s">
        <v>218</v>
      </c>
      <c r="AA464" s="109" t="s">
        <v>224</v>
      </c>
      <c r="AB464" s="166" t="str">
        <f t="shared" si="554"/>
        <v>30%</v>
      </c>
      <c r="AC464" s="109" t="s">
        <v>230</v>
      </c>
      <c r="AD464" s="109" t="s">
        <v>232</v>
      </c>
      <c r="AE464" s="109" t="s">
        <v>236</v>
      </c>
      <c r="AF464" s="208">
        <f t="shared" ref="AF464:AF468" si="612">IFERROR(IF(AND(Y463="Probabilidad",Y464="Probabilidad"),(AH463-(+AH463*AB464)),IF(Y464="Probabilidad",(Q463-(+Q463*AB464)),IF(Y464="Impacto",AH463,""))),"")</f>
        <v>0.252</v>
      </c>
      <c r="AG464" s="167" t="str">
        <f t="shared" si="550"/>
        <v>Baja</v>
      </c>
      <c r="AH464" s="166">
        <f t="shared" si="551"/>
        <v>0.252</v>
      </c>
      <c r="AI464" s="167" t="str">
        <f t="shared" si="552"/>
        <v>Moderado</v>
      </c>
      <c r="AJ464" s="166">
        <f t="shared" ref="AJ464" si="613">IFERROR(IF(AND(Y463="Impacto",Y464="Impacto"),(AJ463-(+AJ463*AB464)),IF(Y464="Impacto",(U463-(+U463*AB464)),IF(Y464="Probabilidad",AJ463,""))),"")</f>
        <v>0.6</v>
      </c>
      <c r="AK464" s="168" t="str">
        <f t="shared" si="553"/>
        <v>Moderado</v>
      </c>
      <c r="AL464" s="212" t="s">
        <v>263</v>
      </c>
      <c r="AM464" s="213"/>
      <c r="AN464" s="169"/>
      <c r="AO464" s="110"/>
      <c r="AP464" s="110"/>
      <c r="AQ464" s="211"/>
      <c r="AR464" s="169"/>
    </row>
    <row r="465" spans="1:44" s="141" customFormat="1" ht="69" customHeight="1" x14ac:dyDescent="0.25">
      <c r="A465" s="299"/>
      <c r="B465" s="297"/>
      <c r="C465" s="275"/>
      <c r="D465" s="356"/>
      <c r="E465" s="283"/>
      <c r="F465" s="306"/>
      <c r="G465" s="306"/>
      <c r="H465" s="307"/>
      <c r="I465" s="268"/>
      <c r="J465" s="268"/>
      <c r="K465" s="268"/>
      <c r="L465" s="268"/>
      <c r="M465" s="283"/>
      <c r="N465" s="275"/>
      <c r="O465" s="271"/>
      <c r="P465" s="272"/>
      <c r="Q465" s="281"/>
      <c r="R465" s="282"/>
      <c r="S465" s="281">
        <f ca="1">IF(NOT(ISERROR(MATCH(R465,_xlfn.ANCHORARRAY(H476),0))),Q478&amp;"Por favor no seleccionar los criterios de impacto",R465)</f>
        <v>0</v>
      </c>
      <c r="T465" s="272"/>
      <c r="U465" s="281"/>
      <c r="V465" s="280"/>
      <c r="W465" s="169">
        <v>3</v>
      </c>
      <c r="X465" s="225" t="s">
        <v>1004</v>
      </c>
      <c r="Y465" s="165" t="str">
        <f t="shared" si="549"/>
        <v>Probabilidad</v>
      </c>
      <c r="Z465" s="109" t="s">
        <v>216</v>
      </c>
      <c r="AA465" s="109" t="s">
        <v>224</v>
      </c>
      <c r="AB465" s="166" t="str">
        <f t="shared" si="554"/>
        <v>40%</v>
      </c>
      <c r="AC465" s="109" t="s">
        <v>227</v>
      </c>
      <c r="AD465" s="109" t="s">
        <v>232</v>
      </c>
      <c r="AE465" s="109" t="s">
        <v>236</v>
      </c>
      <c r="AF465" s="208">
        <f t="shared" si="612"/>
        <v>0.1512</v>
      </c>
      <c r="AG465" s="167" t="str">
        <f t="shared" si="550"/>
        <v>Muy Baja</v>
      </c>
      <c r="AH465" s="166">
        <f t="shared" si="551"/>
        <v>0.1512</v>
      </c>
      <c r="AI465" s="167" t="str">
        <f t="shared" si="552"/>
        <v>Moderado</v>
      </c>
      <c r="AJ465" s="166">
        <f t="shared" ref="AJ465:AJ468" si="614">IFERROR(IF(AND(Y464="Impacto",Y465="Impacto"),(AJ464-(+AJ464*AB465)),IF(AND(Y464="Probabilidad",Y465="Impacto"),(AJ463-(+AJ463*AB465)),IF(Y465="Probabilidad",AJ464,""))),"")</f>
        <v>0.6</v>
      </c>
      <c r="AK465" s="168" t="str">
        <f t="shared" si="553"/>
        <v>Moderado</v>
      </c>
      <c r="AL465" s="212" t="s">
        <v>263</v>
      </c>
      <c r="AM465" s="213"/>
      <c r="AN465" s="169"/>
      <c r="AO465" s="110"/>
      <c r="AP465" s="110"/>
      <c r="AQ465" s="211"/>
      <c r="AR465" s="169"/>
    </row>
    <row r="466" spans="1:44" s="141" customFormat="1" ht="69" hidden="1" customHeight="1" x14ac:dyDescent="0.25">
      <c r="A466" s="299"/>
      <c r="B466" s="297"/>
      <c r="C466" s="275"/>
      <c r="D466" s="356"/>
      <c r="E466" s="283"/>
      <c r="F466" s="306"/>
      <c r="G466" s="306"/>
      <c r="H466" s="307"/>
      <c r="I466" s="268"/>
      <c r="J466" s="268"/>
      <c r="K466" s="268"/>
      <c r="L466" s="268"/>
      <c r="M466" s="283"/>
      <c r="N466" s="275"/>
      <c r="O466" s="271"/>
      <c r="P466" s="272"/>
      <c r="Q466" s="281"/>
      <c r="R466" s="282"/>
      <c r="S466" s="281">
        <f ca="1">IF(NOT(ISERROR(MATCH(R466,_xlfn.ANCHORARRAY(H477),0))),Q479&amp;"Por favor no seleccionar los criterios de impacto",R466)</f>
        <v>0</v>
      </c>
      <c r="T466" s="272"/>
      <c r="U466" s="281"/>
      <c r="V466" s="280"/>
      <c r="W466" s="169">
        <v>4</v>
      </c>
      <c r="X466" s="108"/>
      <c r="Y466" s="165" t="str">
        <f t="shared" si="549"/>
        <v/>
      </c>
      <c r="Z466" s="109"/>
      <c r="AA466" s="109"/>
      <c r="AB466" s="166" t="str">
        <f t="shared" si="554"/>
        <v/>
      </c>
      <c r="AC466" s="109"/>
      <c r="AD466" s="109"/>
      <c r="AE466" s="109"/>
      <c r="AF466" s="208" t="str">
        <f t="shared" si="612"/>
        <v/>
      </c>
      <c r="AG466" s="167" t="str">
        <f t="shared" si="550"/>
        <v/>
      </c>
      <c r="AH466" s="166" t="str">
        <f t="shared" si="551"/>
        <v/>
      </c>
      <c r="AI466" s="167" t="str">
        <f t="shared" si="552"/>
        <v/>
      </c>
      <c r="AJ466" s="166" t="str">
        <f t="shared" si="614"/>
        <v/>
      </c>
      <c r="AK466" s="168" t="str">
        <f t="shared" si="553"/>
        <v/>
      </c>
      <c r="AL466" s="212"/>
      <c r="AM466" s="213"/>
      <c r="AN466" s="169"/>
      <c r="AO466" s="110"/>
      <c r="AP466" s="110"/>
      <c r="AQ466" s="211"/>
      <c r="AR466" s="169"/>
    </row>
    <row r="467" spans="1:44" s="141" customFormat="1" ht="69" hidden="1" customHeight="1" x14ac:dyDescent="0.25">
      <c r="A467" s="299"/>
      <c r="B467" s="297"/>
      <c r="C467" s="275"/>
      <c r="D467" s="356"/>
      <c r="E467" s="283"/>
      <c r="F467" s="306"/>
      <c r="G467" s="306"/>
      <c r="H467" s="307"/>
      <c r="I467" s="268"/>
      <c r="J467" s="268"/>
      <c r="K467" s="268"/>
      <c r="L467" s="268"/>
      <c r="M467" s="283"/>
      <c r="N467" s="275"/>
      <c r="O467" s="271"/>
      <c r="P467" s="272"/>
      <c r="Q467" s="281"/>
      <c r="R467" s="282"/>
      <c r="S467" s="281">
        <f ca="1">IF(NOT(ISERROR(MATCH(R467,_xlfn.ANCHORARRAY(H478),0))),Q480&amp;"Por favor no seleccionar los criterios de impacto",R467)</f>
        <v>0</v>
      </c>
      <c r="T467" s="272"/>
      <c r="U467" s="281"/>
      <c r="V467" s="280"/>
      <c r="W467" s="169">
        <v>5</v>
      </c>
      <c r="X467" s="108"/>
      <c r="Y467" s="165" t="str">
        <f t="shared" si="549"/>
        <v/>
      </c>
      <c r="Z467" s="109"/>
      <c r="AA467" s="109"/>
      <c r="AB467" s="166" t="str">
        <f t="shared" si="554"/>
        <v/>
      </c>
      <c r="AC467" s="109"/>
      <c r="AD467" s="109"/>
      <c r="AE467" s="109"/>
      <c r="AF467" s="208" t="str">
        <f t="shared" si="612"/>
        <v/>
      </c>
      <c r="AG467" s="167" t="str">
        <f t="shared" si="550"/>
        <v/>
      </c>
      <c r="AH467" s="166" t="str">
        <f t="shared" si="551"/>
        <v/>
      </c>
      <c r="AI467" s="167" t="str">
        <f t="shared" si="552"/>
        <v/>
      </c>
      <c r="AJ467" s="166" t="str">
        <f t="shared" si="614"/>
        <v/>
      </c>
      <c r="AK467" s="168" t="str">
        <f t="shared" si="553"/>
        <v/>
      </c>
      <c r="AL467" s="212"/>
      <c r="AM467" s="213"/>
      <c r="AN467" s="169"/>
      <c r="AO467" s="110"/>
      <c r="AP467" s="110"/>
      <c r="AQ467" s="211"/>
      <c r="AR467" s="169"/>
    </row>
    <row r="468" spans="1:44" s="141" customFormat="1" ht="69" hidden="1" customHeight="1" x14ac:dyDescent="0.25">
      <c r="A468" s="299"/>
      <c r="B468" s="298"/>
      <c r="C468" s="276"/>
      <c r="D468" s="357"/>
      <c r="E468" s="283"/>
      <c r="F468" s="306"/>
      <c r="G468" s="306"/>
      <c r="H468" s="307"/>
      <c r="I468" s="269"/>
      <c r="J468" s="269"/>
      <c r="K468" s="269"/>
      <c r="L468" s="269"/>
      <c r="M468" s="283"/>
      <c r="N468" s="276"/>
      <c r="O468" s="271"/>
      <c r="P468" s="272"/>
      <c r="Q468" s="281"/>
      <c r="R468" s="282"/>
      <c r="S468" s="281">
        <f ca="1">IF(NOT(ISERROR(MATCH(R468,_xlfn.ANCHORARRAY(H479),0))),Q481&amp;"Por favor no seleccionar los criterios de impacto",R468)</f>
        <v>0</v>
      </c>
      <c r="T468" s="272"/>
      <c r="U468" s="281"/>
      <c r="V468" s="280"/>
      <c r="W468" s="169">
        <v>6</v>
      </c>
      <c r="X468" s="108"/>
      <c r="Y468" s="165" t="str">
        <f t="shared" si="549"/>
        <v/>
      </c>
      <c r="Z468" s="109"/>
      <c r="AA468" s="109"/>
      <c r="AB468" s="166" t="str">
        <f t="shared" si="554"/>
        <v/>
      </c>
      <c r="AC468" s="109"/>
      <c r="AD468" s="109"/>
      <c r="AE468" s="109"/>
      <c r="AF468" s="208" t="str">
        <f t="shared" si="612"/>
        <v/>
      </c>
      <c r="AG468" s="167" t="str">
        <f t="shared" si="550"/>
        <v/>
      </c>
      <c r="AH468" s="166" t="str">
        <f t="shared" si="551"/>
        <v/>
      </c>
      <c r="AI468" s="167" t="str">
        <f t="shared" si="552"/>
        <v/>
      </c>
      <c r="AJ468" s="166" t="str">
        <f t="shared" si="614"/>
        <v/>
      </c>
      <c r="AK468" s="168" t="str">
        <f t="shared" si="553"/>
        <v/>
      </c>
      <c r="AL468" s="212"/>
      <c r="AM468" s="213"/>
      <c r="AN468" s="169"/>
      <c r="AO468" s="110"/>
      <c r="AP468" s="110"/>
      <c r="AQ468" s="211"/>
      <c r="AR468" s="169"/>
    </row>
    <row r="469" spans="1:44" s="141" customFormat="1" ht="69" customHeight="1" x14ac:dyDescent="0.25">
      <c r="A469" s="299">
        <v>77</v>
      </c>
      <c r="B469" s="296" t="s">
        <v>1005</v>
      </c>
      <c r="C469" s="274" t="s">
        <v>286</v>
      </c>
      <c r="D469" s="355" t="s">
        <v>1006</v>
      </c>
      <c r="E469" s="283" t="s">
        <v>244</v>
      </c>
      <c r="F469" s="306" t="s">
        <v>1007</v>
      </c>
      <c r="G469" s="306" t="s">
        <v>992</v>
      </c>
      <c r="H469" s="307" t="s">
        <v>1008</v>
      </c>
      <c r="I469" s="267"/>
      <c r="J469" s="267"/>
      <c r="K469" s="267"/>
      <c r="L469" s="267"/>
      <c r="M469" s="283" t="s">
        <v>247</v>
      </c>
      <c r="N469" s="274"/>
      <c r="O469" s="271">
        <v>365</v>
      </c>
      <c r="P469" s="272" t="str">
        <f t="shared" si="599"/>
        <v>Media</v>
      </c>
      <c r="Q469" s="281">
        <f t="shared" si="600"/>
        <v>0.6</v>
      </c>
      <c r="R469" s="282" t="s">
        <v>197</v>
      </c>
      <c r="S469" s="281" t="str">
        <f>IF(NOT(ISERROR(MATCH(R469,'Tabla Impacto'!$B$221:$B$223,0))),'Tabla Impacto'!$F$223&amp;"Por favor no seleccionar los criterios de impacto(Afectación Económica o presupuestal y Pérdida Reputacional)",R469)</f>
        <v xml:space="preserve">Entre 50 y 100 SMLMV </v>
      </c>
      <c r="T469" s="272" t="str">
        <f>+IF(OR(S469='[1]Tabla Impacto'!$C$11,S469='[1]Tabla Impacto'!$D$11),"Leve",IF(OR(S469='[1]Tabla Impacto'!$C$12,S469='[1]Tabla Impacto'!$D$12),"Menor",IF(OR(S469='[1]Tabla Impacto'!$C$13,S469='[1]Tabla Impacto'!$D$13),"Moderado",IF(OR(S469='[1]Tabla Impacto'!$C$14,S469='[1]Tabla Impacto'!$D$14),"Mayor",IF(OR(S469='[1]Tabla Impacto'!$C$15,S469='[1]Tabla Impacto'!$D$15),"Catastrófico","")))))</f>
        <v>Moderado</v>
      </c>
      <c r="U469" s="281">
        <f t="shared" ref="U469" si="615">IF(T469="","",IF(T469="Leve",0.2,IF(T469="Menor",0.4,IF(T469="Moderado",0.6,IF(T469="Mayor",0.8,IF(T469="Catastrófico",1,))))))</f>
        <v>0.6</v>
      </c>
      <c r="V469" s="280" t="str">
        <f t="shared" ref="V469" si="616">IF(OR(AND(P469="Muy Baja",T469="Leve"),AND(P469="Muy Baja",T469="Menor"),AND(P469="Baja",T469="Leve")),"Bajo",IF(OR(AND(P469="Muy baja",T469="Moderado"),AND(P469="Baja",T469="Menor"),AND(P469="Baja",T469="Moderado"),AND(P469="Media",T469="Leve"),AND(P469="Media",T469="Menor"),AND(P469="Media",T469="Moderado"),AND(P469="Alta",T469="Leve"),AND(P469="Alta",T469="Menor")),"Moderado",IF(OR(AND(P469="Muy Baja",T469="Mayor"),AND(P469="Baja",T469="Mayor"),AND(P469="Media",T469="Mayor"),AND(P469="Alta",T469="Moderado"),AND(P469="Alta",T469="Mayor"),AND(P469="Muy Alta",T469="Leve"),AND(P469="Muy Alta",T469="Menor"),AND(P469="Muy Alta",T469="Moderado"),AND(P469="Muy Alta",T469="Mayor")),"Alto",IF(OR(AND(P469="Muy Baja",T469="Catastrófico"),AND(P469="Baja",T469="Catastrófico"),AND(P469="Media",T469="Catastrófico"),AND(P469="Alta",T469="Catastrófico"),AND(P469="Muy Alta",T469="Catastrófico")),"Extremo",""))))</f>
        <v>Moderado</v>
      </c>
      <c r="W469" s="169">
        <v>1</v>
      </c>
      <c r="X469" s="225" t="s">
        <v>1009</v>
      </c>
      <c r="Y469" s="165" t="str">
        <f t="shared" si="549"/>
        <v>Probabilidad</v>
      </c>
      <c r="Z469" s="109" t="s">
        <v>216</v>
      </c>
      <c r="AA469" s="109" t="s">
        <v>631</v>
      </c>
      <c r="AB469" s="166" t="str">
        <f t="shared" si="554"/>
        <v>40%</v>
      </c>
      <c r="AC469" s="109" t="s">
        <v>227</v>
      </c>
      <c r="AD469" s="109" t="s">
        <v>232</v>
      </c>
      <c r="AE469" s="109" t="s">
        <v>236</v>
      </c>
      <c r="AF469" s="208">
        <f t="shared" ref="AF469" si="617">IFERROR(IF(Y469="Probabilidad",(Q469-(+Q469*AB469)),IF(Y469="Impacto",Q469,"")),"")</f>
        <v>0.36</v>
      </c>
      <c r="AG469" s="167" t="str">
        <f t="shared" si="550"/>
        <v>Baja</v>
      </c>
      <c r="AH469" s="166">
        <f t="shared" si="551"/>
        <v>0.36</v>
      </c>
      <c r="AI469" s="167" t="str">
        <f t="shared" si="552"/>
        <v>Moderado</v>
      </c>
      <c r="AJ469" s="166">
        <f t="shared" ref="AJ469" si="618">IFERROR(IF(Y469="Impacto",(U469-(+U469*AB469)),IF(Y469="Probabilidad",U469,"")),"")</f>
        <v>0.6</v>
      </c>
      <c r="AK469" s="168" t="str">
        <f t="shared" si="553"/>
        <v>Moderado</v>
      </c>
      <c r="AL469" s="212" t="s">
        <v>263</v>
      </c>
      <c r="AM469" s="213"/>
      <c r="AN469" s="169"/>
      <c r="AO469" s="110"/>
      <c r="AP469" s="110"/>
      <c r="AQ469" s="211"/>
      <c r="AR469" s="169"/>
    </row>
    <row r="470" spans="1:44" s="141" customFormat="1" ht="87" customHeight="1" x14ac:dyDescent="0.25">
      <c r="A470" s="299"/>
      <c r="B470" s="297"/>
      <c r="C470" s="275"/>
      <c r="D470" s="356"/>
      <c r="E470" s="283"/>
      <c r="F470" s="306"/>
      <c r="G470" s="306"/>
      <c r="H470" s="307"/>
      <c r="I470" s="268"/>
      <c r="J470" s="268"/>
      <c r="K470" s="268"/>
      <c r="L470" s="268"/>
      <c r="M470" s="283"/>
      <c r="N470" s="275"/>
      <c r="O470" s="271"/>
      <c r="P470" s="272"/>
      <c r="Q470" s="281"/>
      <c r="R470" s="282"/>
      <c r="S470" s="281">
        <f ca="1">IF(NOT(ISERROR(MATCH(R470,_xlfn.ANCHORARRAY(H481),0))),Q483&amp;"Por favor no seleccionar los criterios de impacto",R470)</f>
        <v>0</v>
      </c>
      <c r="T470" s="272"/>
      <c r="U470" s="281"/>
      <c r="V470" s="280"/>
      <c r="W470" s="169">
        <v>2</v>
      </c>
      <c r="X470" s="225" t="s">
        <v>1010</v>
      </c>
      <c r="Y470" s="165" t="str">
        <f t="shared" si="549"/>
        <v>Probabilidad</v>
      </c>
      <c r="Z470" s="109" t="s">
        <v>216</v>
      </c>
      <c r="AA470" s="109" t="s">
        <v>631</v>
      </c>
      <c r="AB470" s="166" t="str">
        <f t="shared" si="554"/>
        <v>40%</v>
      </c>
      <c r="AC470" s="109" t="s">
        <v>227</v>
      </c>
      <c r="AD470" s="109" t="s">
        <v>232</v>
      </c>
      <c r="AE470" s="109" t="s">
        <v>236</v>
      </c>
      <c r="AF470" s="208">
        <f t="shared" ref="AF470:AF474" si="619">IFERROR(IF(AND(Y469="Probabilidad",Y470="Probabilidad"),(AH469-(+AH469*AB470)),IF(Y470="Probabilidad",(Q469-(+Q469*AB470)),IF(Y470="Impacto",AH469,""))),"")</f>
        <v>0.216</v>
      </c>
      <c r="AG470" s="167" t="str">
        <f t="shared" si="550"/>
        <v>Baja</v>
      </c>
      <c r="AH470" s="166">
        <f t="shared" si="551"/>
        <v>0.216</v>
      </c>
      <c r="AI470" s="167" t="str">
        <f t="shared" si="552"/>
        <v>Moderado</v>
      </c>
      <c r="AJ470" s="166">
        <f t="shared" ref="AJ470" si="620">IFERROR(IF(AND(Y469="Impacto",Y470="Impacto"),(AJ469-(+AJ469*AB470)),IF(Y470="Impacto",(U469-(+U469*AB470)),IF(Y470="Probabilidad",AJ469,""))),"")</f>
        <v>0.6</v>
      </c>
      <c r="AK470" s="168" t="str">
        <f t="shared" si="553"/>
        <v>Moderado</v>
      </c>
      <c r="AL470" s="212" t="s">
        <v>263</v>
      </c>
      <c r="AM470" s="213"/>
      <c r="AN470" s="169"/>
      <c r="AO470" s="110"/>
      <c r="AP470" s="110"/>
      <c r="AQ470" s="211"/>
      <c r="AR470" s="169"/>
    </row>
    <row r="471" spans="1:44" s="141" customFormat="1" ht="69" hidden="1" customHeight="1" x14ac:dyDescent="0.25">
      <c r="A471" s="299"/>
      <c r="B471" s="297"/>
      <c r="C471" s="275"/>
      <c r="D471" s="356"/>
      <c r="E471" s="283"/>
      <c r="F471" s="306"/>
      <c r="G471" s="306"/>
      <c r="H471" s="307"/>
      <c r="I471" s="268"/>
      <c r="J471" s="268"/>
      <c r="K471" s="268"/>
      <c r="L471" s="268"/>
      <c r="M471" s="283"/>
      <c r="N471" s="275"/>
      <c r="O471" s="271"/>
      <c r="P471" s="272"/>
      <c r="Q471" s="281"/>
      <c r="R471" s="282"/>
      <c r="S471" s="281">
        <f ca="1">IF(NOT(ISERROR(MATCH(R471,_xlfn.ANCHORARRAY(H482),0))),Q484&amp;"Por favor no seleccionar los criterios de impacto",R471)</f>
        <v>0</v>
      </c>
      <c r="T471" s="272"/>
      <c r="U471" s="281"/>
      <c r="V471" s="280"/>
      <c r="W471" s="169">
        <v>3</v>
      </c>
      <c r="X471" s="108"/>
      <c r="Y471" s="165" t="str">
        <f t="shared" si="549"/>
        <v/>
      </c>
      <c r="Z471" s="109"/>
      <c r="AA471" s="109"/>
      <c r="AB471" s="166" t="str">
        <f t="shared" si="554"/>
        <v/>
      </c>
      <c r="AC471" s="109"/>
      <c r="AD471" s="109"/>
      <c r="AE471" s="109"/>
      <c r="AF471" s="208" t="str">
        <f t="shared" si="619"/>
        <v/>
      </c>
      <c r="AG471" s="167" t="str">
        <f t="shared" si="550"/>
        <v/>
      </c>
      <c r="AH471" s="166" t="str">
        <f t="shared" si="551"/>
        <v/>
      </c>
      <c r="AI471" s="167" t="str">
        <f t="shared" si="552"/>
        <v/>
      </c>
      <c r="AJ471" s="166" t="str">
        <f t="shared" ref="AJ471:AJ474" si="621">IFERROR(IF(AND(Y470="Impacto",Y471="Impacto"),(AJ470-(+AJ470*AB471)),IF(AND(Y470="Probabilidad",Y471="Impacto"),(AJ469-(+AJ469*AB471)),IF(Y471="Probabilidad",AJ470,""))),"")</f>
        <v/>
      </c>
      <c r="AK471" s="168" t="str">
        <f t="shared" si="553"/>
        <v/>
      </c>
      <c r="AL471" s="212"/>
      <c r="AM471" s="213"/>
      <c r="AN471" s="169"/>
      <c r="AO471" s="110"/>
      <c r="AP471" s="110"/>
      <c r="AQ471" s="211"/>
      <c r="AR471" s="169"/>
    </row>
    <row r="472" spans="1:44" s="141" customFormat="1" ht="69" hidden="1" customHeight="1" x14ac:dyDescent="0.25">
      <c r="A472" s="299"/>
      <c r="B472" s="297"/>
      <c r="C472" s="275"/>
      <c r="D472" s="356"/>
      <c r="E472" s="283"/>
      <c r="F472" s="306"/>
      <c r="G472" s="306"/>
      <c r="H472" s="307"/>
      <c r="I472" s="268"/>
      <c r="J472" s="268"/>
      <c r="K472" s="268"/>
      <c r="L472" s="268"/>
      <c r="M472" s="283"/>
      <c r="N472" s="275"/>
      <c r="O472" s="271"/>
      <c r="P472" s="272"/>
      <c r="Q472" s="281"/>
      <c r="R472" s="282"/>
      <c r="S472" s="281">
        <f ca="1">IF(NOT(ISERROR(MATCH(R472,_xlfn.ANCHORARRAY(H483),0))),Q485&amp;"Por favor no seleccionar los criterios de impacto",R472)</f>
        <v>0</v>
      </c>
      <c r="T472" s="272"/>
      <c r="U472" s="281"/>
      <c r="V472" s="280"/>
      <c r="W472" s="169">
        <v>4</v>
      </c>
      <c r="X472" s="108"/>
      <c r="Y472" s="165" t="str">
        <f t="shared" si="549"/>
        <v/>
      </c>
      <c r="Z472" s="109"/>
      <c r="AA472" s="109"/>
      <c r="AB472" s="166" t="str">
        <f t="shared" si="554"/>
        <v/>
      </c>
      <c r="AC472" s="109"/>
      <c r="AD472" s="109"/>
      <c r="AE472" s="109"/>
      <c r="AF472" s="208" t="str">
        <f t="shared" si="619"/>
        <v/>
      </c>
      <c r="AG472" s="167" t="str">
        <f t="shared" si="550"/>
        <v/>
      </c>
      <c r="AH472" s="166" t="str">
        <f t="shared" si="551"/>
        <v/>
      </c>
      <c r="AI472" s="167" t="str">
        <f t="shared" si="552"/>
        <v/>
      </c>
      <c r="AJ472" s="166" t="str">
        <f t="shared" si="621"/>
        <v/>
      </c>
      <c r="AK472" s="168" t="str">
        <f t="shared" si="553"/>
        <v/>
      </c>
      <c r="AL472" s="212"/>
      <c r="AM472" s="213"/>
      <c r="AN472" s="169"/>
      <c r="AO472" s="110"/>
      <c r="AP472" s="110"/>
      <c r="AQ472" s="211"/>
      <c r="AR472" s="169"/>
    </row>
    <row r="473" spans="1:44" s="141" customFormat="1" ht="69" hidden="1" customHeight="1" x14ac:dyDescent="0.25">
      <c r="A473" s="299"/>
      <c r="B473" s="297"/>
      <c r="C473" s="275"/>
      <c r="D473" s="356"/>
      <c r="E473" s="283"/>
      <c r="F473" s="306"/>
      <c r="G473" s="306"/>
      <c r="H473" s="307"/>
      <c r="I473" s="268"/>
      <c r="J473" s="268"/>
      <c r="K473" s="268"/>
      <c r="L473" s="268"/>
      <c r="M473" s="283"/>
      <c r="N473" s="275"/>
      <c r="O473" s="271"/>
      <c r="P473" s="272"/>
      <c r="Q473" s="281"/>
      <c r="R473" s="282"/>
      <c r="S473" s="281">
        <f ca="1">IF(NOT(ISERROR(MATCH(R473,_xlfn.ANCHORARRAY(H484),0))),Q486&amp;"Por favor no seleccionar los criterios de impacto",R473)</f>
        <v>0</v>
      </c>
      <c r="T473" s="272"/>
      <c r="U473" s="281"/>
      <c r="V473" s="280"/>
      <c r="W473" s="169">
        <v>5</v>
      </c>
      <c r="X473" s="108"/>
      <c r="Y473" s="165" t="str">
        <f t="shared" si="549"/>
        <v/>
      </c>
      <c r="Z473" s="109"/>
      <c r="AA473" s="109"/>
      <c r="AB473" s="166" t="str">
        <f t="shared" si="554"/>
        <v/>
      </c>
      <c r="AC473" s="109"/>
      <c r="AD473" s="109"/>
      <c r="AE473" s="109"/>
      <c r="AF473" s="208" t="str">
        <f t="shared" si="619"/>
        <v/>
      </c>
      <c r="AG473" s="167" t="str">
        <f t="shared" si="550"/>
        <v/>
      </c>
      <c r="AH473" s="166" t="str">
        <f t="shared" si="551"/>
        <v/>
      </c>
      <c r="AI473" s="167" t="str">
        <f t="shared" si="552"/>
        <v/>
      </c>
      <c r="AJ473" s="166" t="str">
        <f t="shared" si="621"/>
        <v/>
      </c>
      <c r="AK473" s="168" t="str">
        <f t="shared" si="553"/>
        <v/>
      </c>
      <c r="AL473" s="212"/>
      <c r="AM473" s="213"/>
      <c r="AN473" s="169"/>
      <c r="AO473" s="110"/>
      <c r="AP473" s="110"/>
      <c r="AQ473" s="211"/>
      <c r="AR473" s="169"/>
    </row>
    <row r="474" spans="1:44" s="141" customFormat="1" ht="69" hidden="1" customHeight="1" x14ac:dyDescent="0.25">
      <c r="A474" s="299"/>
      <c r="B474" s="298"/>
      <c r="C474" s="276"/>
      <c r="D474" s="357"/>
      <c r="E474" s="283"/>
      <c r="F474" s="306"/>
      <c r="G474" s="306"/>
      <c r="H474" s="307"/>
      <c r="I474" s="269"/>
      <c r="J474" s="269"/>
      <c r="K474" s="269"/>
      <c r="L474" s="269"/>
      <c r="M474" s="283"/>
      <c r="N474" s="276"/>
      <c r="O474" s="271"/>
      <c r="P474" s="272"/>
      <c r="Q474" s="281"/>
      <c r="R474" s="282"/>
      <c r="S474" s="281">
        <f ca="1">IF(NOT(ISERROR(MATCH(R474,_xlfn.ANCHORARRAY(H485),0))),Q487&amp;"Por favor no seleccionar los criterios de impacto",R474)</f>
        <v>0</v>
      </c>
      <c r="T474" s="272"/>
      <c r="U474" s="281"/>
      <c r="V474" s="280"/>
      <c r="W474" s="169">
        <v>6</v>
      </c>
      <c r="X474" s="108"/>
      <c r="Y474" s="165" t="str">
        <f t="shared" si="549"/>
        <v/>
      </c>
      <c r="Z474" s="109"/>
      <c r="AA474" s="109"/>
      <c r="AB474" s="166" t="str">
        <f t="shared" si="554"/>
        <v/>
      </c>
      <c r="AC474" s="109"/>
      <c r="AD474" s="109"/>
      <c r="AE474" s="109"/>
      <c r="AF474" s="208" t="str">
        <f t="shared" si="619"/>
        <v/>
      </c>
      <c r="AG474" s="167" t="str">
        <f t="shared" si="550"/>
        <v/>
      </c>
      <c r="AH474" s="166" t="str">
        <f t="shared" si="551"/>
        <v/>
      </c>
      <c r="AI474" s="167" t="str">
        <f t="shared" si="552"/>
        <v/>
      </c>
      <c r="AJ474" s="166" t="str">
        <f t="shared" si="621"/>
        <v/>
      </c>
      <c r="AK474" s="168" t="str">
        <f t="shared" si="553"/>
        <v/>
      </c>
      <c r="AL474" s="212"/>
      <c r="AM474" s="213"/>
      <c r="AN474" s="169"/>
      <c r="AO474" s="110"/>
      <c r="AP474" s="110"/>
      <c r="AQ474" s="211"/>
      <c r="AR474" s="169"/>
    </row>
    <row r="475" spans="1:44" s="141" customFormat="1" ht="75.75" customHeight="1" x14ac:dyDescent="0.25">
      <c r="A475" s="299">
        <v>78</v>
      </c>
      <c r="B475" s="296" t="s">
        <v>1011</v>
      </c>
      <c r="C475" s="274" t="s">
        <v>286</v>
      </c>
      <c r="D475" s="355" t="s">
        <v>1012</v>
      </c>
      <c r="E475" s="283" t="s">
        <v>244</v>
      </c>
      <c r="F475" s="306" t="s">
        <v>1013</v>
      </c>
      <c r="G475" s="306" t="s">
        <v>1014</v>
      </c>
      <c r="H475" s="307" t="s">
        <v>1015</v>
      </c>
      <c r="I475" s="267"/>
      <c r="J475" s="267"/>
      <c r="K475" s="267"/>
      <c r="L475" s="267"/>
      <c r="M475" s="283" t="s">
        <v>247</v>
      </c>
      <c r="N475" s="274"/>
      <c r="O475" s="271">
        <v>500</v>
      </c>
      <c r="P475" s="272" t="str">
        <f t="shared" si="599"/>
        <v>Media</v>
      </c>
      <c r="Q475" s="281">
        <f t="shared" si="600"/>
        <v>0.6</v>
      </c>
      <c r="R475" s="282" t="s">
        <v>197</v>
      </c>
      <c r="S475" s="281" t="str">
        <f>IF(NOT(ISERROR(MATCH(R475,'Tabla Impacto'!$B$221:$B$223,0))),'Tabla Impacto'!$F$223&amp;"Por favor no seleccionar los criterios de impacto(Afectación Económica o presupuestal y Pérdida Reputacional)",R475)</f>
        <v xml:space="preserve">Entre 50 y 100 SMLMV </v>
      </c>
      <c r="T475" s="272" t="str">
        <f>+IF(OR(S475='[1]Tabla Impacto'!$C$11,S475='[1]Tabla Impacto'!$D$11),"Leve",IF(OR(S475='[1]Tabla Impacto'!$C$12,S475='[1]Tabla Impacto'!$D$12),"Menor",IF(OR(S475='[1]Tabla Impacto'!$C$13,S475='[1]Tabla Impacto'!$D$13),"Moderado",IF(OR(S475='[1]Tabla Impacto'!$C$14,S475='[1]Tabla Impacto'!$D$14),"Mayor",IF(OR(S475='[1]Tabla Impacto'!$C$15,S475='[1]Tabla Impacto'!$D$15),"Catastrófico","")))))</f>
        <v>Moderado</v>
      </c>
      <c r="U475" s="281">
        <f t="shared" ref="U475" si="622">IF(T475="","",IF(T475="Leve",0.2,IF(T475="Menor",0.4,IF(T475="Moderado",0.6,IF(T475="Mayor",0.8,IF(T475="Catastrófico",1,))))))</f>
        <v>0.6</v>
      </c>
      <c r="V475" s="280" t="str">
        <f t="shared" ref="V475" si="623">IF(OR(AND(P475="Muy Baja",T475="Leve"),AND(P475="Muy Baja",T475="Menor"),AND(P475="Baja",T475="Leve")),"Bajo",IF(OR(AND(P475="Muy baja",T475="Moderado"),AND(P475="Baja",T475="Menor"),AND(P475="Baja",T475="Moderado"),AND(P475="Media",T475="Leve"),AND(P475="Media",T475="Menor"),AND(P475="Media",T475="Moderado"),AND(P475="Alta",T475="Leve"),AND(P475="Alta",T475="Menor")),"Moderado",IF(OR(AND(P475="Muy Baja",T475="Mayor"),AND(P475="Baja",T475="Mayor"),AND(P475="Media",T475="Mayor"),AND(P475="Alta",T475="Moderado"),AND(P475="Alta",T475="Mayor"),AND(P475="Muy Alta",T475="Leve"),AND(P475="Muy Alta",T475="Menor"),AND(P475="Muy Alta",T475="Moderado"),AND(P475="Muy Alta",T475="Mayor")),"Alto",IF(OR(AND(P475="Muy Baja",T475="Catastrófico"),AND(P475="Baja",T475="Catastrófico"),AND(P475="Media",T475="Catastrófico"),AND(P475="Alta",T475="Catastrófico"),AND(P475="Muy Alta",T475="Catastrófico")),"Extremo",""))))</f>
        <v>Moderado</v>
      </c>
      <c r="W475" s="169">
        <v>1</v>
      </c>
      <c r="X475" s="225" t="s">
        <v>1016</v>
      </c>
      <c r="Y475" s="165" t="str">
        <f t="shared" si="549"/>
        <v>Probabilidad</v>
      </c>
      <c r="Z475" s="109" t="s">
        <v>216</v>
      </c>
      <c r="AA475" s="109" t="s">
        <v>224</v>
      </c>
      <c r="AB475" s="166" t="str">
        <f t="shared" si="554"/>
        <v>40%</v>
      </c>
      <c r="AC475" s="109" t="s">
        <v>227</v>
      </c>
      <c r="AD475" s="109" t="s">
        <v>232</v>
      </c>
      <c r="AE475" s="109" t="s">
        <v>236</v>
      </c>
      <c r="AF475" s="208">
        <f t="shared" ref="AF475" si="624">IFERROR(IF(Y475="Probabilidad",(Q475-(+Q475*AB475)),IF(Y475="Impacto",Q475,"")),"")</f>
        <v>0.36</v>
      </c>
      <c r="AG475" s="167" t="str">
        <f t="shared" si="550"/>
        <v>Baja</v>
      </c>
      <c r="AH475" s="166">
        <f t="shared" si="551"/>
        <v>0.36</v>
      </c>
      <c r="AI475" s="167" t="str">
        <f t="shared" si="552"/>
        <v>Moderado</v>
      </c>
      <c r="AJ475" s="166">
        <f t="shared" ref="AJ475" si="625">IFERROR(IF(Y475="Impacto",(U475-(+U475*AB475)),IF(Y475="Probabilidad",U475,"")),"")</f>
        <v>0.6</v>
      </c>
      <c r="AK475" s="168" t="str">
        <f t="shared" si="553"/>
        <v>Moderado</v>
      </c>
      <c r="AL475" s="212" t="s">
        <v>263</v>
      </c>
      <c r="AM475" s="213"/>
      <c r="AN475" s="169"/>
      <c r="AO475" s="110"/>
      <c r="AP475" s="110"/>
      <c r="AQ475" s="211"/>
      <c r="AR475" s="169"/>
    </row>
    <row r="476" spans="1:44" s="141" customFormat="1" ht="75.75" customHeight="1" x14ac:dyDescent="0.25">
      <c r="A476" s="299"/>
      <c r="B476" s="297"/>
      <c r="C476" s="275"/>
      <c r="D476" s="356"/>
      <c r="E476" s="283"/>
      <c r="F476" s="306"/>
      <c r="G476" s="306"/>
      <c r="H476" s="307"/>
      <c r="I476" s="268"/>
      <c r="J476" s="268"/>
      <c r="K476" s="268"/>
      <c r="L476" s="268"/>
      <c r="M476" s="283"/>
      <c r="N476" s="275"/>
      <c r="O476" s="271"/>
      <c r="P476" s="272"/>
      <c r="Q476" s="281"/>
      <c r="R476" s="282"/>
      <c r="S476" s="281">
        <f ca="1">IF(NOT(ISERROR(MATCH(R476,_xlfn.ANCHORARRAY(H487),0))),Q489&amp;"Por favor no seleccionar los criterios de impacto",R476)</f>
        <v>0</v>
      </c>
      <c r="T476" s="272"/>
      <c r="U476" s="281"/>
      <c r="V476" s="280"/>
      <c r="W476" s="169">
        <v>2</v>
      </c>
      <c r="X476" s="225" t="s">
        <v>1017</v>
      </c>
      <c r="Y476" s="165" t="str">
        <f t="shared" si="549"/>
        <v>Probabilidad</v>
      </c>
      <c r="Z476" s="109" t="s">
        <v>216</v>
      </c>
      <c r="AA476" s="109" t="s">
        <v>224</v>
      </c>
      <c r="AB476" s="166" t="str">
        <f t="shared" si="554"/>
        <v>40%</v>
      </c>
      <c r="AC476" s="109" t="s">
        <v>227</v>
      </c>
      <c r="AD476" s="109" t="s">
        <v>232</v>
      </c>
      <c r="AE476" s="109" t="s">
        <v>236</v>
      </c>
      <c r="AF476" s="208">
        <f t="shared" ref="AF476:AF480" si="626">IFERROR(IF(AND(Y475="Probabilidad",Y476="Probabilidad"),(AH475-(+AH475*AB476)),IF(Y476="Probabilidad",(Q475-(+Q475*AB476)),IF(Y476="Impacto",AH475,""))),"")</f>
        <v>0.216</v>
      </c>
      <c r="AG476" s="167" t="str">
        <f t="shared" si="550"/>
        <v>Baja</v>
      </c>
      <c r="AH476" s="166">
        <f t="shared" si="551"/>
        <v>0.216</v>
      </c>
      <c r="AI476" s="167" t="str">
        <f t="shared" si="552"/>
        <v>Moderado</v>
      </c>
      <c r="AJ476" s="166">
        <f t="shared" ref="AJ476" si="627">IFERROR(IF(AND(Y475="Impacto",Y476="Impacto"),(AJ475-(+AJ475*AB476)),IF(Y476="Impacto",(U475-(+U475*AB476)),IF(Y476="Probabilidad",AJ475,""))),"")</f>
        <v>0.6</v>
      </c>
      <c r="AK476" s="168" t="str">
        <f t="shared" si="553"/>
        <v>Moderado</v>
      </c>
      <c r="AL476" s="212" t="s">
        <v>263</v>
      </c>
      <c r="AM476" s="213"/>
      <c r="AN476" s="169"/>
      <c r="AO476" s="110"/>
      <c r="AP476" s="110"/>
      <c r="AQ476" s="211"/>
      <c r="AR476" s="169"/>
    </row>
    <row r="477" spans="1:44" s="141" customFormat="1" ht="75.75" customHeight="1" x14ac:dyDescent="0.25">
      <c r="A477" s="299"/>
      <c r="B477" s="297"/>
      <c r="C477" s="275"/>
      <c r="D477" s="356"/>
      <c r="E477" s="283"/>
      <c r="F477" s="306"/>
      <c r="G477" s="306"/>
      <c r="H477" s="307"/>
      <c r="I477" s="268"/>
      <c r="J477" s="268"/>
      <c r="K477" s="268"/>
      <c r="L477" s="268"/>
      <c r="M477" s="283"/>
      <c r="N477" s="275"/>
      <c r="O477" s="271"/>
      <c r="P477" s="272"/>
      <c r="Q477" s="281"/>
      <c r="R477" s="282"/>
      <c r="S477" s="281">
        <f ca="1">IF(NOT(ISERROR(MATCH(R477,_xlfn.ANCHORARRAY(H488),0))),Q490&amp;"Por favor no seleccionar los criterios de impacto",R477)</f>
        <v>0</v>
      </c>
      <c r="T477" s="272"/>
      <c r="U477" s="281"/>
      <c r="V477" s="280"/>
      <c r="W477" s="169">
        <v>3</v>
      </c>
      <c r="X477" s="225" t="s">
        <v>1018</v>
      </c>
      <c r="Y477" s="165" t="str">
        <f t="shared" si="549"/>
        <v>Probabilidad</v>
      </c>
      <c r="Z477" s="109" t="s">
        <v>216</v>
      </c>
      <c r="AA477" s="109" t="s">
        <v>224</v>
      </c>
      <c r="AB477" s="166" t="str">
        <f t="shared" si="554"/>
        <v>40%</v>
      </c>
      <c r="AC477" s="109" t="s">
        <v>227</v>
      </c>
      <c r="AD477" s="109" t="s">
        <v>232</v>
      </c>
      <c r="AE477" s="109" t="s">
        <v>236</v>
      </c>
      <c r="AF477" s="208">
        <f t="shared" si="626"/>
        <v>0.12959999999999999</v>
      </c>
      <c r="AG477" s="167" t="str">
        <f t="shared" si="550"/>
        <v>Muy Baja</v>
      </c>
      <c r="AH477" s="166">
        <f t="shared" si="551"/>
        <v>0.12959999999999999</v>
      </c>
      <c r="AI477" s="167" t="str">
        <f t="shared" si="552"/>
        <v>Moderado</v>
      </c>
      <c r="AJ477" s="166">
        <f t="shared" ref="AJ477:AJ480" si="628">IFERROR(IF(AND(Y476="Impacto",Y477="Impacto"),(AJ476-(+AJ476*AB477)),IF(AND(Y476="Probabilidad",Y477="Impacto"),(AJ475-(+AJ475*AB477)),IF(Y477="Probabilidad",AJ476,""))),"")</f>
        <v>0.6</v>
      </c>
      <c r="AK477" s="168" t="str">
        <f t="shared" si="553"/>
        <v>Moderado</v>
      </c>
      <c r="AL477" s="212" t="s">
        <v>263</v>
      </c>
      <c r="AM477" s="213"/>
      <c r="AN477" s="169"/>
      <c r="AO477" s="110"/>
      <c r="AP477" s="110"/>
      <c r="AQ477" s="211"/>
      <c r="AR477" s="169"/>
    </row>
    <row r="478" spans="1:44" s="141" customFormat="1" ht="69" hidden="1" customHeight="1" x14ac:dyDescent="0.25">
      <c r="A478" s="299"/>
      <c r="B478" s="297"/>
      <c r="C478" s="275"/>
      <c r="D478" s="356"/>
      <c r="E478" s="283"/>
      <c r="F478" s="306"/>
      <c r="G478" s="306"/>
      <c r="H478" s="307"/>
      <c r="I478" s="268"/>
      <c r="J478" s="268"/>
      <c r="K478" s="268"/>
      <c r="L478" s="268"/>
      <c r="M478" s="283"/>
      <c r="N478" s="275"/>
      <c r="O478" s="271"/>
      <c r="P478" s="272"/>
      <c r="Q478" s="281"/>
      <c r="R478" s="282"/>
      <c r="S478" s="281">
        <f ca="1">IF(NOT(ISERROR(MATCH(R478,_xlfn.ANCHORARRAY(H489),0))),Q491&amp;"Por favor no seleccionar los criterios de impacto",R478)</f>
        <v>0</v>
      </c>
      <c r="T478" s="272"/>
      <c r="U478" s="281"/>
      <c r="V478" s="280"/>
      <c r="W478" s="169">
        <v>4</v>
      </c>
      <c r="X478" s="108"/>
      <c r="Y478" s="165" t="str">
        <f t="shared" si="549"/>
        <v/>
      </c>
      <c r="Z478" s="109"/>
      <c r="AA478" s="109"/>
      <c r="AB478" s="166" t="str">
        <f t="shared" si="554"/>
        <v/>
      </c>
      <c r="AC478" s="109"/>
      <c r="AD478" s="109"/>
      <c r="AE478" s="109"/>
      <c r="AF478" s="208" t="str">
        <f t="shared" si="626"/>
        <v/>
      </c>
      <c r="AG478" s="167" t="str">
        <f t="shared" si="550"/>
        <v/>
      </c>
      <c r="AH478" s="166" t="str">
        <f t="shared" si="551"/>
        <v/>
      </c>
      <c r="AI478" s="167" t="str">
        <f t="shared" si="552"/>
        <v/>
      </c>
      <c r="AJ478" s="166" t="str">
        <f t="shared" si="628"/>
        <v/>
      </c>
      <c r="AK478" s="168" t="str">
        <f t="shared" si="553"/>
        <v/>
      </c>
      <c r="AL478" s="212"/>
      <c r="AM478" s="213"/>
      <c r="AN478" s="169"/>
      <c r="AO478" s="110"/>
      <c r="AP478" s="110"/>
      <c r="AQ478" s="211"/>
      <c r="AR478" s="169"/>
    </row>
    <row r="479" spans="1:44" s="141" customFormat="1" ht="69" hidden="1" customHeight="1" x14ac:dyDescent="0.25">
      <c r="A479" s="299"/>
      <c r="B479" s="297"/>
      <c r="C479" s="275"/>
      <c r="D479" s="356"/>
      <c r="E479" s="283"/>
      <c r="F479" s="306"/>
      <c r="G479" s="306"/>
      <c r="H479" s="307"/>
      <c r="I479" s="268"/>
      <c r="J479" s="268"/>
      <c r="K479" s="268"/>
      <c r="L479" s="268"/>
      <c r="M479" s="283"/>
      <c r="N479" s="275"/>
      <c r="O479" s="271"/>
      <c r="P479" s="272"/>
      <c r="Q479" s="281"/>
      <c r="R479" s="282"/>
      <c r="S479" s="281">
        <f ca="1">IF(NOT(ISERROR(MATCH(R479,_xlfn.ANCHORARRAY(H490),0))),Q492&amp;"Por favor no seleccionar los criterios de impacto",R479)</f>
        <v>0</v>
      </c>
      <c r="T479" s="272"/>
      <c r="U479" s="281"/>
      <c r="V479" s="280"/>
      <c r="W479" s="169">
        <v>5</v>
      </c>
      <c r="X479" s="108"/>
      <c r="Y479" s="165" t="str">
        <f t="shared" si="549"/>
        <v/>
      </c>
      <c r="Z479" s="109"/>
      <c r="AA479" s="109"/>
      <c r="AB479" s="166" t="str">
        <f t="shared" si="554"/>
        <v/>
      </c>
      <c r="AC479" s="109"/>
      <c r="AD479" s="109"/>
      <c r="AE479" s="109"/>
      <c r="AF479" s="208" t="str">
        <f t="shared" si="626"/>
        <v/>
      </c>
      <c r="AG479" s="167" t="str">
        <f t="shared" si="550"/>
        <v/>
      </c>
      <c r="AH479" s="166" t="str">
        <f t="shared" si="551"/>
        <v/>
      </c>
      <c r="AI479" s="167" t="str">
        <f t="shared" si="552"/>
        <v/>
      </c>
      <c r="AJ479" s="166" t="str">
        <f t="shared" si="628"/>
        <v/>
      </c>
      <c r="AK479" s="168" t="str">
        <f t="shared" si="553"/>
        <v/>
      </c>
      <c r="AL479" s="212"/>
      <c r="AM479" s="213"/>
      <c r="AN479" s="169"/>
      <c r="AO479" s="110"/>
      <c r="AP479" s="110"/>
      <c r="AQ479" s="211"/>
      <c r="AR479" s="169"/>
    </row>
    <row r="480" spans="1:44" s="141" customFormat="1" ht="69" hidden="1" customHeight="1" x14ac:dyDescent="0.25">
      <c r="A480" s="299"/>
      <c r="B480" s="298"/>
      <c r="C480" s="276"/>
      <c r="D480" s="357"/>
      <c r="E480" s="283"/>
      <c r="F480" s="306"/>
      <c r="G480" s="306"/>
      <c r="H480" s="307"/>
      <c r="I480" s="269"/>
      <c r="J480" s="269"/>
      <c r="K480" s="269"/>
      <c r="L480" s="269"/>
      <c r="M480" s="283"/>
      <c r="N480" s="276"/>
      <c r="O480" s="271"/>
      <c r="P480" s="272"/>
      <c r="Q480" s="281"/>
      <c r="R480" s="282"/>
      <c r="S480" s="281">
        <f ca="1">IF(NOT(ISERROR(MATCH(R480,_xlfn.ANCHORARRAY(H491),0))),Q493&amp;"Por favor no seleccionar los criterios de impacto",R480)</f>
        <v>0</v>
      </c>
      <c r="T480" s="272"/>
      <c r="U480" s="281"/>
      <c r="V480" s="280"/>
      <c r="W480" s="169">
        <v>6</v>
      </c>
      <c r="X480" s="108"/>
      <c r="Y480" s="165" t="str">
        <f t="shared" si="549"/>
        <v/>
      </c>
      <c r="Z480" s="109"/>
      <c r="AA480" s="109"/>
      <c r="AB480" s="166" t="str">
        <f t="shared" si="554"/>
        <v/>
      </c>
      <c r="AC480" s="109"/>
      <c r="AD480" s="109"/>
      <c r="AE480" s="109"/>
      <c r="AF480" s="208" t="str">
        <f t="shared" si="626"/>
        <v/>
      </c>
      <c r="AG480" s="167" t="str">
        <f t="shared" si="550"/>
        <v/>
      </c>
      <c r="AH480" s="166" t="str">
        <f t="shared" si="551"/>
        <v/>
      </c>
      <c r="AI480" s="167" t="str">
        <f t="shared" si="552"/>
        <v/>
      </c>
      <c r="AJ480" s="166" t="str">
        <f t="shared" si="628"/>
        <v/>
      </c>
      <c r="AK480" s="168" t="str">
        <f t="shared" si="553"/>
        <v/>
      </c>
      <c r="AL480" s="212"/>
      <c r="AM480" s="213"/>
      <c r="AN480" s="169"/>
      <c r="AO480" s="110"/>
      <c r="AP480" s="110"/>
      <c r="AQ480" s="211"/>
      <c r="AR480" s="169"/>
    </row>
    <row r="481" spans="1:44" s="141" customFormat="1" ht="78.75" customHeight="1" x14ac:dyDescent="0.25">
      <c r="A481" s="299">
        <v>79</v>
      </c>
      <c r="B481" s="296" t="s">
        <v>1019</v>
      </c>
      <c r="C481" s="274" t="s">
        <v>286</v>
      </c>
      <c r="D481" s="355" t="s">
        <v>1020</v>
      </c>
      <c r="E481" s="283" t="s">
        <v>244</v>
      </c>
      <c r="F481" s="306" t="s">
        <v>1021</v>
      </c>
      <c r="G481" s="306" t="s">
        <v>1022</v>
      </c>
      <c r="H481" s="307" t="s">
        <v>1023</v>
      </c>
      <c r="I481" s="267"/>
      <c r="J481" s="267"/>
      <c r="K481" s="267"/>
      <c r="L481" s="267"/>
      <c r="M481" s="283" t="s">
        <v>247</v>
      </c>
      <c r="N481" s="274"/>
      <c r="O481" s="271">
        <v>12</v>
      </c>
      <c r="P481" s="272" t="str">
        <f t="shared" si="599"/>
        <v>Baja</v>
      </c>
      <c r="Q481" s="281">
        <f t="shared" si="600"/>
        <v>0.4</v>
      </c>
      <c r="R481" s="282" t="s">
        <v>197</v>
      </c>
      <c r="S481" s="281" t="str">
        <f>IF(NOT(ISERROR(MATCH(R481,'Tabla Impacto'!$B$221:$B$223,0))),'Tabla Impacto'!$F$223&amp;"Por favor no seleccionar los criterios de impacto(Afectación Económica o presupuestal y Pérdida Reputacional)",R481)</f>
        <v xml:space="preserve">Entre 50 y 100 SMLMV </v>
      </c>
      <c r="T481" s="272" t="str">
        <f>+IF(OR(S481='[1]Tabla Impacto'!$C$11,S481='[1]Tabla Impacto'!$D$11),"Leve",IF(OR(S481='[1]Tabla Impacto'!$C$12,S481='[1]Tabla Impacto'!$D$12),"Menor",IF(OR(S481='[1]Tabla Impacto'!$C$13,S481='[1]Tabla Impacto'!$D$13),"Moderado",IF(OR(S481='[1]Tabla Impacto'!$C$14,S481='[1]Tabla Impacto'!$D$14),"Mayor",IF(OR(S481='[1]Tabla Impacto'!$C$15,S481='[1]Tabla Impacto'!$D$15),"Catastrófico","")))))</f>
        <v>Moderado</v>
      </c>
      <c r="U481" s="281">
        <f t="shared" ref="U481" si="629">IF(T481="","",IF(T481="Leve",0.2,IF(T481="Menor",0.4,IF(T481="Moderado",0.6,IF(T481="Mayor",0.8,IF(T481="Catastrófico",1,))))))</f>
        <v>0.6</v>
      </c>
      <c r="V481" s="280" t="str">
        <f t="shared" ref="V481" si="630">IF(OR(AND(P481="Muy Baja",T481="Leve"),AND(P481="Muy Baja",T481="Menor"),AND(P481="Baja",T481="Leve")),"Bajo",IF(OR(AND(P481="Muy baja",T481="Moderado"),AND(P481="Baja",T481="Menor"),AND(P481="Baja",T481="Moderado"),AND(P481="Media",T481="Leve"),AND(P481="Media",T481="Menor"),AND(P481="Media",T481="Moderado"),AND(P481="Alta",T481="Leve"),AND(P481="Alta",T481="Menor")),"Moderado",IF(OR(AND(P481="Muy Baja",T481="Mayor"),AND(P481="Baja",T481="Mayor"),AND(P481="Media",T481="Mayor"),AND(P481="Alta",T481="Moderado"),AND(P481="Alta",T481="Mayor"),AND(P481="Muy Alta",T481="Leve"),AND(P481="Muy Alta",T481="Menor"),AND(P481="Muy Alta",T481="Moderado"),AND(P481="Muy Alta",T481="Mayor")),"Alto",IF(OR(AND(P481="Muy Baja",T481="Catastrófico"),AND(P481="Baja",T481="Catastrófico"),AND(P481="Media",T481="Catastrófico"),AND(P481="Alta",T481="Catastrófico"),AND(P481="Muy Alta",T481="Catastrófico")),"Extremo",""))))</f>
        <v>Moderado</v>
      </c>
      <c r="W481" s="169">
        <v>1</v>
      </c>
      <c r="X481" s="225" t="s">
        <v>1024</v>
      </c>
      <c r="Y481" s="165" t="str">
        <f t="shared" si="549"/>
        <v>Probabilidad</v>
      </c>
      <c r="Z481" s="109" t="s">
        <v>216</v>
      </c>
      <c r="AA481" s="109" t="s">
        <v>224</v>
      </c>
      <c r="AB481" s="166" t="str">
        <f t="shared" si="554"/>
        <v>40%</v>
      </c>
      <c r="AC481" s="109" t="s">
        <v>227</v>
      </c>
      <c r="AD481" s="109" t="s">
        <v>232</v>
      </c>
      <c r="AE481" s="109" t="s">
        <v>236</v>
      </c>
      <c r="AF481" s="208">
        <f t="shared" ref="AF481" si="631">IFERROR(IF(Y481="Probabilidad",(Q481-(+Q481*AB481)),IF(Y481="Impacto",Q481,"")),"")</f>
        <v>0.24</v>
      </c>
      <c r="AG481" s="167" t="str">
        <f t="shared" si="550"/>
        <v>Baja</v>
      </c>
      <c r="AH481" s="166">
        <f t="shared" si="551"/>
        <v>0.24</v>
      </c>
      <c r="AI481" s="167" t="str">
        <f t="shared" si="552"/>
        <v>Moderado</v>
      </c>
      <c r="AJ481" s="166">
        <f t="shared" ref="AJ481" si="632">IFERROR(IF(Y481="Impacto",(U481-(+U481*AB481)),IF(Y481="Probabilidad",U481,"")),"")</f>
        <v>0.6</v>
      </c>
      <c r="AK481" s="168" t="str">
        <f t="shared" si="553"/>
        <v>Moderado</v>
      </c>
      <c r="AL481" s="212" t="s">
        <v>263</v>
      </c>
      <c r="AM481" s="213"/>
      <c r="AN481" s="169"/>
      <c r="AO481" s="110"/>
      <c r="AP481" s="110"/>
      <c r="AQ481" s="211"/>
      <c r="AR481" s="169"/>
    </row>
    <row r="482" spans="1:44" s="141" customFormat="1" ht="101.25" customHeight="1" x14ac:dyDescent="0.25">
      <c r="A482" s="299"/>
      <c r="B482" s="297"/>
      <c r="C482" s="275"/>
      <c r="D482" s="356"/>
      <c r="E482" s="283"/>
      <c r="F482" s="306"/>
      <c r="G482" s="306"/>
      <c r="H482" s="307"/>
      <c r="I482" s="268"/>
      <c r="J482" s="268"/>
      <c r="K482" s="268"/>
      <c r="L482" s="268"/>
      <c r="M482" s="283"/>
      <c r="N482" s="275"/>
      <c r="O482" s="271"/>
      <c r="P482" s="272"/>
      <c r="Q482" s="281"/>
      <c r="R482" s="282"/>
      <c r="S482" s="281">
        <f ca="1">IF(NOT(ISERROR(MATCH(R482,_xlfn.ANCHORARRAY(H493),0))),Q495&amp;"Por favor no seleccionar los criterios de impacto",R482)</f>
        <v>0</v>
      </c>
      <c r="T482" s="272"/>
      <c r="U482" s="281"/>
      <c r="V482" s="280"/>
      <c r="W482" s="169">
        <v>2</v>
      </c>
      <c r="X482" s="225" t="s">
        <v>1025</v>
      </c>
      <c r="Y482" s="165" t="str">
        <f t="shared" ref="Y482:Y545" si="633">IF(OR(Z482="Preventivo",Z482="Detectivo"),"Probabilidad",IF(Z482="Correctivo","Impacto",""))</f>
        <v>Probabilidad</v>
      </c>
      <c r="Z482" s="109" t="s">
        <v>216</v>
      </c>
      <c r="AA482" s="109" t="s">
        <v>224</v>
      </c>
      <c r="AB482" s="166" t="str">
        <f t="shared" si="554"/>
        <v>40%</v>
      </c>
      <c r="AC482" s="109" t="s">
        <v>227</v>
      </c>
      <c r="AD482" s="109" t="s">
        <v>232</v>
      </c>
      <c r="AE482" s="109" t="s">
        <v>236</v>
      </c>
      <c r="AF482" s="208">
        <f t="shared" ref="AF482:AF486" si="634">IFERROR(IF(AND(Y481="Probabilidad",Y482="Probabilidad"),(AH481-(+AH481*AB482)),IF(Y482="Probabilidad",(Q481-(+Q481*AB482)),IF(Y482="Impacto",AH481,""))),"")</f>
        <v>0.14399999999999999</v>
      </c>
      <c r="AG482" s="167" t="str">
        <f t="shared" ref="AG482:AG545" si="635">IFERROR(IF(AF482="","",IF(AF482&lt;=0.2,"Muy Baja",IF(AF482&lt;=0.4,"Baja",IF(AF482&lt;=0.6,"Media",IF(AF482&lt;=0.8,"Alta","Muy Alta"))))),"")</f>
        <v>Muy Baja</v>
      </c>
      <c r="AH482" s="166">
        <f t="shared" ref="AH482:AH545" si="636">+AF482</f>
        <v>0.14399999999999999</v>
      </c>
      <c r="AI482" s="167" t="str">
        <f t="shared" ref="AI482:AI545" si="637">IFERROR(IF(AJ482="","",IF(AJ482&lt;=0.2,"Leve",IF(AJ482&lt;=0.4,"Menor",IF(AJ482&lt;=0.6,"Moderado",IF(AJ482&lt;=0.8,"Mayor","Catastrófico"))))),"")</f>
        <v>Moderado</v>
      </c>
      <c r="AJ482" s="166">
        <f t="shared" ref="AJ482" si="638">IFERROR(IF(AND(Y481="Impacto",Y482="Impacto"),(AJ481-(+AJ481*AB482)),IF(Y482="Impacto",(U481-(+U481*AB482)),IF(Y482="Probabilidad",AJ481,""))),"")</f>
        <v>0.6</v>
      </c>
      <c r="AK482" s="168" t="str">
        <f t="shared" ref="AK482:AK545" si="639">IFERROR(IF(OR(AND(AG482="Muy Baja",AI482="Leve"),AND(AG482="Muy Baja",AI482="Menor"),AND(AG482="Baja",AI482="Leve")),"Bajo",IF(OR(AND(AG482="Muy baja",AI482="Moderado"),AND(AG482="Baja",AI482="Menor"),AND(AG482="Baja",AI482="Moderado"),AND(AG482="Media",AI482="Leve"),AND(AG482="Media",AI482="Menor"),AND(AG482="Media",AI482="Moderado"),AND(AG482="Alta",AI482="Leve"),AND(AG482="Alta",AI482="Menor")),"Moderado",IF(OR(AND(AG482="Muy Baja",AI482="Mayor"),AND(AG482="Baja",AI482="Mayor"),AND(AG482="Media",AI482="Mayor"),AND(AG482="Alta",AI482="Moderado"),AND(AG482="Alta",AI482="Mayor"),AND(AG482="Muy Alta",AI482="Leve"),AND(AG482="Muy Alta",AI482="Menor"),AND(AG482="Muy Alta",AI482="Moderado"),AND(AG482="Muy Alta",AI482="Mayor")),"Alto",IF(OR(AND(AG482="Muy Baja",AI482="Catastrófico"),AND(AG482="Baja",AI482="Catastrófico"),AND(AG482="Media",AI482="Catastrófico"),AND(AG482="Alta",AI482="Catastrófico"),AND(AG482="Muy Alta",AI482="Catastrófico")),"Extremo","")))),"")</f>
        <v>Moderado</v>
      </c>
      <c r="AL482" s="212" t="s">
        <v>263</v>
      </c>
      <c r="AM482" s="213"/>
      <c r="AN482" s="169"/>
      <c r="AO482" s="110"/>
      <c r="AP482" s="110"/>
      <c r="AQ482" s="211"/>
      <c r="AR482" s="169"/>
    </row>
    <row r="483" spans="1:44" s="141" customFormat="1" ht="84.75" customHeight="1" x14ac:dyDescent="0.25">
      <c r="A483" s="299"/>
      <c r="B483" s="297"/>
      <c r="C483" s="275"/>
      <c r="D483" s="356"/>
      <c r="E483" s="283"/>
      <c r="F483" s="306"/>
      <c r="G483" s="306"/>
      <c r="H483" s="307"/>
      <c r="I483" s="268"/>
      <c r="J483" s="268"/>
      <c r="K483" s="268"/>
      <c r="L483" s="268"/>
      <c r="M483" s="283"/>
      <c r="N483" s="275"/>
      <c r="O483" s="271"/>
      <c r="P483" s="272"/>
      <c r="Q483" s="281"/>
      <c r="R483" s="282"/>
      <c r="S483" s="281">
        <f ca="1">IF(NOT(ISERROR(MATCH(R483,_xlfn.ANCHORARRAY(H494),0))),Q496&amp;"Por favor no seleccionar los criterios de impacto",R483)</f>
        <v>0</v>
      </c>
      <c r="T483" s="272"/>
      <c r="U483" s="281"/>
      <c r="V483" s="280"/>
      <c r="W483" s="169">
        <v>3</v>
      </c>
      <c r="X483" s="225" t="s">
        <v>1026</v>
      </c>
      <c r="Y483" s="165" t="str">
        <f t="shared" si="633"/>
        <v>Probabilidad</v>
      </c>
      <c r="Z483" s="109" t="s">
        <v>216</v>
      </c>
      <c r="AA483" s="109" t="s">
        <v>224</v>
      </c>
      <c r="AB483" s="166" t="str">
        <f t="shared" ref="AB483:AB546" si="640">IF(AND(Z483="Preventivo",AA483="Automático"),"50%",IF(AND(Z483="Preventivo",AA483="Manual"),"40%",IF(AND(Z483="Detectivo",AA483="Automático"),"40%",IF(AND(Z483="Detectivo",AA483="Manual"),"30%",IF(AND(Z483="Correctivo",AA483="Automático"),"35%",IF(AND(Z483="Correctivo",AA483="Manual"),"25%",""))))))</f>
        <v>40%</v>
      </c>
      <c r="AC483" s="109" t="s">
        <v>227</v>
      </c>
      <c r="AD483" s="109" t="s">
        <v>232</v>
      </c>
      <c r="AE483" s="109" t="s">
        <v>236</v>
      </c>
      <c r="AF483" s="208">
        <f t="shared" si="634"/>
        <v>8.6399999999999991E-2</v>
      </c>
      <c r="AG483" s="167" t="str">
        <f t="shared" si="635"/>
        <v>Muy Baja</v>
      </c>
      <c r="AH483" s="166">
        <f t="shared" si="636"/>
        <v>8.6399999999999991E-2</v>
      </c>
      <c r="AI483" s="167" t="str">
        <f t="shared" si="637"/>
        <v>Moderado</v>
      </c>
      <c r="AJ483" s="166">
        <f t="shared" ref="AJ483:AJ486" si="641">IFERROR(IF(AND(Y482="Impacto",Y483="Impacto"),(AJ482-(+AJ482*AB483)),IF(AND(Y482="Probabilidad",Y483="Impacto"),(AJ481-(+AJ481*AB483)),IF(Y483="Probabilidad",AJ482,""))),"")</f>
        <v>0.6</v>
      </c>
      <c r="AK483" s="168" t="str">
        <f t="shared" si="639"/>
        <v>Moderado</v>
      </c>
      <c r="AL483" s="212" t="s">
        <v>263</v>
      </c>
      <c r="AM483" s="213"/>
      <c r="AN483" s="169"/>
      <c r="AO483" s="110"/>
      <c r="AP483" s="110"/>
      <c r="AQ483" s="211"/>
      <c r="AR483" s="169"/>
    </row>
    <row r="484" spans="1:44" s="141" customFormat="1" ht="69" customHeight="1" x14ac:dyDescent="0.25">
      <c r="A484" s="299"/>
      <c r="B484" s="297"/>
      <c r="C484" s="275"/>
      <c r="D484" s="356"/>
      <c r="E484" s="283"/>
      <c r="F484" s="306"/>
      <c r="G484" s="306"/>
      <c r="H484" s="307"/>
      <c r="I484" s="268"/>
      <c r="J484" s="268"/>
      <c r="K484" s="268"/>
      <c r="L484" s="268"/>
      <c r="M484" s="283"/>
      <c r="N484" s="275"/>
      <c r="O484" s="271"/>
      <c r="P484" s="272"/>
      <c r="Q484" s="281"/>
      <c r="R484" s="282"/>
      <c r="S484" s="281">
        <f ca="1">IF(NOT(ISERROR(MATCH(R484,_xlfn.ANCHORARRAY(H495),0))),Q497&amp;"Por favor no seleccionar los criterios de impacto",R484)</f>
        <v>0</v>
      </c>
      <c r="T484" s="272"/>
      <c r="U484" s="281"/>
      <c r="V484" s="280"/>
      <c r="W484" s="169">
        <v>4</v>
      </c>
      <c r="X484" s="225" t="s">
        <v>1027</v>
      </c>
      <c r="Y484" s="165" t="str">
        <f t="shared" si="633"/>
        <v>Probabilidad</v>
      </c>
      <c r="Z484" s="109" t="s">
        <v>216</v>
      </c>
      <c r="AA484" s="109" t="s">
        <v>224</v>
      </c>
      <c r="AB484" s="166" t="str">
        <f t="shared" si="640"/>
        <v>40%</v>
      </c>
      <c r="AC484" s="109" t="s">
        <v>227</v>
      </c>
      <c r="AD484" s="109" t="s">
        <v>232</v>
      </c>
      <c r="AE484" s="109" t="s">
        <v>236</v>
      </c>
      <c r="AF484" s="208">
        <f t="shared" si="634"/>
        <v>5.183999999999999E-2</v>
      </c>
      <c r="AG484" s="167" t="str">
        <f t="shared" si="635"/>
        <v>Muy Baja</v>
      </c>
      <c r="AH484" s="166">
        <f t="shared" si="636"/>
        <v>5.183999999999999E-2</v>
      </c>
      <c r="AI484" s="167" t="str">
        <f t="shared" si="637"/>
        <v>Moderado</v>
      </c>
      <c r="AJ484" s="166">
        <f t="shared" si="641"/>
        <v>0.6</v>
      </c>
      <c r="AK484" s="168" t="str">
        <f t="shared" si="639"/>
        <v>Moderado</v>
      </c>
      <c r="AL484" s="212" t="s">
        <v>263</v>
      </c>
      <c r="AM484" s="213"/>
      <c r="AN484" s="169"/>
      <c r="AO484" s="110"/>
      <c r="AP484" s="110"/>
      <c r="AQ484" s="211"/>
      <c r="AR484" s="169"/>
    </row>
    <row r="485" spans="1:44" s="141" customFormat="1" ht="69" customHeight="1" x14ac:dyDescent="0.25">
      <c r="A485" s="299"/>
      <c r="B485" s="297"/>
      <c r="C485" s="275"/>
      <c r="D485" s="356"/>
      <c r="E485" s="283"/>
      <c r="F485" s="306"/>
      <c r="G485" s="306"/>
      <c r="H485" s="307"/>
      <c r="I485" s="268"/>
      <c r="J485" s="268"/>
      <c r="K485" s="268"/>
      <c r="L485" s="268"/>
      <c r="M485" s="283"/>
      <c r="N485" s="275"/>
      <c r="O485" s="271"/>
      <c r="P485" s="272"/>
      <c r="Q485" s="281"/>
      <c r="R485" s="282"/>
      <c r="S485" s="281">
        <f ca="1">IF(NOT(ISERROR(MATCH(R485,_xlfn.ANCHORARRAY(H496),0))),Q498&amp;"Por favor no seleccionar los criterios de impacto",R485)</f>
        <v>0</v>
      </c>
      <c r="T485" s="272"/>
      <c r="U485" s="281"/>
      <c r="V485" s="280"/>
      <c r="W485" s="169">
        <v>5</v>
      </c>
      <c r="X485" s="225" t="s">
        <v>1028</v>
      </c>
      <c r="Y485" s="165" t="str">
        <f t="shared" si="633"/>
        <v>Impacto</v>
      </c>
      <c r="Z485" s="109" t="s">
        <v>220</v>
      </c>
      <c r="AA485" s="109" t="s">
        <v>224</v>
      </c>
      <c r="AB485" s="166" t="str">
        <f t="shared" si="640"/>
        <v>25%</v>
      </c>
      <c r="AC485" s="109" t="s">
        <v>227</v>
      </c>
      <c r="AD485" s="109" t="s">
        <v>232</v>
      </c>
      <c r="AE485" s="109" t="s">
        <v>236</v>
      </c>
      <c r="AF485" s="208">
        <f t="shared" si="634"/>
        <v>5.183999999999999E-2</v>
      </c>
      <c r="AG485" s="167" t="str">
        <f t="shared" si="635"/>
        <v>Muy Baja</v>
      </c>
      <c r="AH485" s="166">
        <f t="shared" si="636"/>
        <v>5.183999999999999E-2</v>
      </c>
      <c r="AI485" s="167" t="str">
        <f t="shared" si="637"/>
        <v>Moderado</v>
      </c>
      <c r="AJ485" s="166">
        <f t="shared" si="641"/>
        <v>0.44999999999999996</v>
      </c>
      <c r="AK485" s="168" t="str">
        <f t="shared" si="639"/>
        <v>Moderado</v>
      </c>
      <c r="AL485" s="212" t="s">
        <v>263</v>
      </c>
      <c r="AM485" s="213"/>
      <c r="AN485" s="169"/>
      <c r="AO485" s="110"/>
      <c r="AP485" s="110"/>
      <c r="AQ485" s="211"/>
      <c r="AR485" s="169"/>
    </row>
    <row r="486" spans="1:44" s="141" customFormat="1" ht="69" hidden="1" customHeight="1" x14ac:dyDescent="0.25">
      <c r="A486" s="299"/>
      <c r="B486" s="298"/>
      <c r="C486" s="276"/>
      <c r="D486" s="357"/>
      <c r="E486" s="283"/>
      <c r="F486" s="306"/>
      <c r="G486" s="306"/>
      <c r="H486" s="307"/>
      <c r="I486" s="269"/>
      <c r="J486" s="269"/>
      <c r="K486" s="269"/>
      <c r="L486" s="269"/>
      <c r="M486" s="283"/>
      <c r="N486" s="276"/>
      <c r="O486" s="271"/>
      <c r="P486" s="272"/>
      <c r="Q486" s="281"/>
      <c r="R486" s="282"/>
      <c r="S486" s="281">
        <f ca="1">IF(NOT(ISERROR(MATCH(R486,_xlfn.ANCHORARRAY(H497),0))),Q499&amp;"Por favor no seleccionar los criterios de impacto",R486)</f>
        <v>0</v>
      </c>
      <c r="T486" s="272"/>
      <c r="U486" s="281"/>
      <c r="V486" s="280"/>
      <c r="W486" s="169">
        <v>6</v>
      </c>
      <c r="X486" s="108"/>
      <c r="Y486" s="165" t="str">
        <f t="shared" si="633"/>
        <v/>
      </c>
      <c r="Z486" s="109"/>
      <c r="AA486" s="109"/>
      <c r="AB486" s="166" t="str">
        <f t="shared" si="640"/>
        <v/>
      </c>
      <c r="AC486" s="109"/>
      <c r="AD486" s="109"/>
      <c r="AE486" s="109"/>
      <c r="AF486" s="208" t="str">
        <f t="shared" si="634"/>
        <v/>
      </c>
      <c r="AG486" s="167" t="str">
        <f t="shared" si="635"/>
        <v/>
      </c>
      <c r="AH486" s="166" t="str">
        <f t="shared" si="636"/>
        <v/>
      </c>
      <c r="AI486" s="167" t="str">
        <f t="shared" si="637"/>
        <v/>
      </c>
      <c r="AJ486" s="166" t="str">
        <f t="shared" si="641"/>
        <v/>
      </c>
      <c r="AK486" s="168" t="str">
        <f t="shared" si="639"/>
        <v/>
      </c>
      <c r="AL486" s="212"/>
      <c r="AM486" s="213"/>
      <c r="AN486" s="169"/>
      <c r="AO486" s="110"/>
      <c r="AP486" s="110"/>
      <c r="AQ486" s="211"/>
      <c r="AR486" s="169"/>
    </row>
    <row r="487" spans="1:44" s="141" customFormat="1" ht="94.5" customHeight="1" x14ac:dyDescent="0.25">
      <c r="A487" s="299">
        <v>80</v>
      </c>
      <c r="B487" s="296" t="s">
        <v>1029</v>
      </c>
      <c r="C487" s="274" t="s">
        <v>287</v>
      </c>
      <c r="D487" s="274" t="s">
        <v>1030</v>
      </c>
      <c r="E487" s="283" t="s">
        <v>246</v>
      </c>
      <c r="F487" s="306" t="s">
        <v>1031</v>
      </c>
      <c r="G487" s="306" t="s">
        <v>1032</v>
      </c>
      <c r="H487" s="307" t="s">
        <v>1033</v>
      </c>
      <c r="I487" s="267"/>
      <c r="J487" s="267"/>
      <c r="K487" s="267"/>
      <c r="L487" s="267"/>
      <c r="M487" s="283" t="s">
        <v>247</v>
      </c>
      <c r="N487" s="274"/>
      <c r="O487" s="271">
        <v>365</v>
      </c>
      <c r="P487" s="272" t="str">
        <f t="shared" si="599"/>
        <v>Media</v>
      </c>
      <c r="Q487" s="281">
        <f t="shared" si="600"/>
        <v>0.6</v>
      </c>
      <c r="R487" s="282" t="s">
        <v>198</v>
      </c>
      <c r="S487" s="281" t="str">
        <f>IF(NOT(ISERROR(MATCH(R487,'Tabla Impacto'!$B$221:$B$223,0))),'Tabla Impacto'!$F$223&amp;"Por favor no seleccionar los criterios de impacto(Afectación Económica o presupuestal y Pérdida Reputacional)",R487)</f>
        <v>El riesgo afecta la imagen de la entidad con algunos usuarios de relevancia frente al logro de los objetivos</v>
      </c>
      <c r="T487" s="272" t="str">
        <f>+IF(OR(S487='[1]Tabla Impacto'!$C$11,S487='[1]Tabla Impacto'!$D$11),"Leve",IF(OR(S487='[1]Tabla Impacto'!$C$12,S487='[1]Tabla Impacto'!$D$12),"Menor",IF(OR(S487='[1]Tabla Impacto'!$C$13,S487='[1]Tabla Impacto'!$D$13),"Moderado",IF(OR(S487='[1]Tabla Impacto'!$C$14,S487='[1]Tabla Impacto'!$D$14),"Mayor",IF(OR(S487='[1]Tabla Impacto'!$C$15,S487='[1]Tabla Impacto'!$D$15),"Catastrófico","")))))</f>
        <v>Moderado</v>
      </c>
      <c r="U487" s="281">
        <f t="shared" ref="U487" si="642">IF(T487="","",IF(T487="Leve",0.2,IF(T487="Menor",0.4,IF(T487="Moderado",0.6,IF(T487="Mayor",0.8,IF(T487="Catastrófico",1,))))))</f>
        <v>0.6</v>
      </c>
      <c r="V487" s="280" t="str">
        <f t="shared" ref="V487" si="643">IF(OR(AND(P487="Muy Baja",T487="Leve"),AND(P487="Muy Baja",T487="Menor"),AND(P487="Baja",T487="Leve")),"Bajo",IF(OR(AND(P487="Muy baja",T487="Moderado"),AND(P487="Baja",T487="Menor"),AND(P487="Baja",T487="Moderado"),AND(P487="Media",T487="Leve"),AND(P487="Media",T487="Menor"),AND(P487="Media",T487="Moderado"),AND(P487="Alta",T487="Leve"),AND(P487="Alta",T487="Menor")),"Moderado",IF(OR(AND(P487="Muy Baja",T487="Mayor"),AND(P487="Baja",T487="Mayor"),AND(P487="Media",T487="Mayor"),AND(P487="Alta",T487="Moderado"),AND(P487="Alta",T487="Mayor"),AND(P487="Muy Alta",T487="Leve"),AND(P487="Muy Alta",T487="Menor"),AND(P487="Muy Alta",T487="Moderado"),AND(P487="Muy Alta",T487="Mayor")),"Alto",IF(OR(AND(P487="Muy Baja",T487="Catastrófico"),AND(P487="Baja",T487="Catastrófico"),AND(P487="Media",T487="Catastrófico"),AND(P487="Alta",T487="Catastrófico"),AND(P487="Muy Alta",T487="Catastrófico")),"Extremo",""))))</f>
        <v>Moderado</v>
      </c>
      <c r="W487" s="169">
        <v>1</v>
      </c>
      <c r="X487" s="108" t="s">
        <v>1034</v>
      </c>
      <c r="Y487" s="165" t="str">
        <f t="shared" si="633"/>
        <v>Probabilidad</v>
      </c>
      <c r="Z487" s="109" t="s">
        <v>216</v>
      </c>
      <c r="AA487" s="109" t="s">
        <v>224</v>
      </c>
      <c r="AB487" s="166" t="str">
        <f t="shared" si="640"/>
        <v>40%</v>
      </c>
      <c r="AC487" s="109" t="s">
        <v>227</v>
      </c>
      <c r="AD487" s="109" t="s">
        <v>232</v>
      </c>
      <c r="AE487" s="109" t="s">
        <v>236</v>
      </c>
      <c r="AF487" s="208">
        <f t="shared" ref="AF487" si="644">IFERROR(IF(Y487="Probabilidad",(Q487-(+Q487*AB487)),IF(Y487="Impacto",Q487,"")),"")</f>
        <v>0.36</v>
      </c>
      <c r="AG487" s="167" t="str">
        <f t="shared" si="635"/>
        <v>Baja</v>
      </c>
      <c r="AH487" s="166">
        <f t="shared" si="636"/>
        <v>0.36</v>
      </c>
      <c r="AI487" s="167" t="str">
        <f t="shared" si="637"/>
        <v>Moderado</v>
      </c>
      <c r="AJ487" s="166">
        <f t="shared" ref="AJ487" si="645">IFERROR(IF(Y487="Impacto",(U487-(+U487*AB487)),IF(Y487="Probabilidad",U487,"")),"")</f>
        <v>0.6</v>
      </c>
      <c r="AK487" s="168" t="str">
        <f t="shared" si="639"/>
        <v>Moderado</v>
      </c>
      <c r="AL487" s="212" t="s">
        <v>263</v>
      </c>
      <c r="AM487" s="213"/>
      <c r="AN487" s="169"/>
      <c r="AO487" s="110"/>
      <c r="AP487" s="110"/>
      <c r="AQ487" s="211"/>
      <c r="AR487" s="169"/>
    </row>
    <row r="488" spans="1:44" s="141" customFormat="1" ht="101.25" customHeight="1" x14ac:dyDescent="0.25">
      <c r="A488" s="299"/>
      <c r="B488" s="297"/>
      <c r="C488" s="275"/>
      <c r="D488" s="275"/>
      <c r="E488" s="283"/>
      <c r="F488" s="306"/>
      <c r="G488" s="306"/>
      <c r="H488" s="307"/>
      <c r="I488" s="268"/>
      <c r="J488" s="268"/>
      <c r="K488" s="268"/>
      <c r="L488" s="268"/>
      <c r="M488" s="283"/>
      <c r="N488" s="275"/>
      <c r="O488" s="271"/>
      <c r="P488" s="272"/>
      <c r="Q488" s="281"/>
      <c r="R488" s="282"/>
      <c r="S488" s="281">
        <f ca="1">IF(NOT(ISERROR(MATCH(R488,_xlfn.ANCHORARRAY(H499),0))),Q501&amp;"Por favor no seleccionar los criterios de impacto",R488)</f>
        <v>0</v>
      </c>
      <c r="T488" s="272"/>
      <c r="U488" s="281"/>
      <c r="V488" s="280"/>
      <c r="W488" s="169">
        <v>2</v>
      </c>
      <c r="X488" s="108" t="s">
        <v>1035</v>
      </c>
      <c r="Y488" s="165" t="str">
        <f t="shared" si="633"/>
        <v>Probabilidad</v>
      </c>
      <c r="Z488" s="109" t="s">
        <v>216</v>
      </c>
      <c r="AA488" s="109" t="s">
        <v>224</v>
      </c>
      <c r="AB488" s="166" t="str">
        <f t="shared" si="640"/>
        <v>40%</v>
      </c>
      <c r="AC488" s="109" t="s">
        <v>227</v>
      </c>
      <c r="AD488" s="109" t="s">
        <v>232</v>
      </c>
      <c r="AE488" s="109" t="s">
        <v>236</v>
      </c>
      <c r="AF488" s="208">
        <f t="shared" ref="AF488:AF492" si="646">IFERROR(IF(AND(Y487="Probabilidad",Y488="Probabilidad"),(AH487-(+AH487*AB488)),IF(Y488="Probabilidad",(Q487-(+Q487*AB488)),IF(Y488="Impacto",AH487,""))),"")</f>
        <v>0.216</v>
      </c>
      <c r="AG488" s="167" t="str">
        <f t="shared" si="635"/>
        <v>Baja</v>
      </c>
      <c r="AH488" s="166">
        <f t="shared" si="636"/>
        <v>0.216</v>
      </c>
      <c r="AI488" s="167" t="str">
        <f t="shared" si="637"/>
        <v>Moderado</v>
      </c>
      <c r="AJ488" s="166">
        <f t="shared" ref="AJ488" si="647">IFERROR(IF(AND(Y487="Impacto",Y488="Impacto"),(AJ487-(+AJ487*AB488)),IF(Y488="Impacto",(U487-(+U487*AB488)),IF(Y488="Probabilidad",AJ487,""))),"")</f>
        <v>0.6</v>
      </c>
      <c r="AK488" s="168" t="str">
        <f t="shared" si="639"/>
        <v>Moderado</v>
      </c>
      <c r="AL488" s="212" t="s">
        <v>263</v>
      </c>
      <c r="AM488" s="213"/>
      <c r="AN488" s="169"/>
      <c r="AO488" s="110"/>
      <c r="AP488" s="110"/>
      <c r="AQ488" s="211"/>
      <c r="AR488" s="169"/>
    </row>
    <row r="489" spans="1:44" s="141" customFormat="1" ht="69" hidden="1" customHeight="1" x14ac:dyDescent="0.25">
      <c r="A489" s="299"/>
      <c r="B489" s="297"/>
      <c r="C489" s="275"/>
      <c r="D489" s="275"/>
      <c r="E489" s="283"/>
      <c r="F489" s="306"/>
      <c r="G489" s="306"/>
      <c r="H489" s="307"/>
      <c r="I489" s="268"/>
      <c r="J489" s="268"/>
      <c r="K489" s="268"/>
      <c r="L489" s="268"/>
      <c r="M489" s="283"/>
      <c r="N489" s="275"/>
      <c r="O489" s="271"/>
      <c r="P489" s="272"/>
      <c r="Q489" s="281"/>
      <c r="R489" s="282"/>
      <c r="S489" s="281">
        <f ca="1">IF(NOT(ISERROR(MATCH(R489,_xlfn.ANCHORARRAY(H500),0))),Q502&amp;"Por favor no seleccionar los criterios de impacto",R489)</f>
        <v>0</v>
      </c>
      <c r="T489" s="272"/>
      <c r="U489" s="281"/>
      <c r="V489" s="280"/>
      <c r="W489" s="169">
        <v>3</v>
      </c>
      <c r="X489" s="108"/>
      <c r="Y489" s="165" t="str">
        <f t="shared" si="633"/>
        <v/>
      </c>
      <c r="Z489" s="109"/>
      <c r="AA489" s="109"/>
      <c r="AB489" s="166" t="str">
        <f t="shared" si="640"/>
        <v/>
      </c>
      <c r="AC489" s="109"/>
      <c r="AD489" s="109"/>
      <c r="AE489" s="109"/>
      <c r="AF489" s="208" t="str">
        <f t="shared" si="646"/>
        <v/>
      </c>
      <c r="AG489" s="167" t="str">
        <f t="shared" si="635"/>
        <v/>
      </c>
      <c r="AH489" s="166" t="str">
        <f t="shared" si="636"/>
        <v/>
      </c>
      <c r="AI489" s="167" t="str">
        <f t="shared" si="637"/>
        <v/>
      </c>
      <c r="AJ489" s="166" t="str">
        <f t="shared" ref="AJ489:AJ492" si="648">IFERROR(IF(AND(Y488="Impacto",Y489="Impacto"),(AJ488-(+AJ488*AB489)),IF(AND(Y488="Probabilidad",Y489="Impacto"),(AJ487-(+AJ487*AB489)),IF(Y489="Probabilidad",AJ488,""))),"")</f>
        <v/>
      </c>
      <c r="AK489" s="168" t="str">
        <f t="shared" si="639"/>
        <v/>
      </c>
      <c r="AL489" s="212"/>
      <c r="AM489" s="213"/>
      <c r="AN489" s="169"/>
      <c r="AO489" s="110"/>
      <c r="AP489" s="110"/>
      <c r="AQ489" s="211"/>
      <c r="AR489" s="169"/>
    </row>
    <row r="490" spans="1:44" s="141" customFormat="1" ht="69" hidden="1" customHeight="1" x14ac:dyDescent="0.25">
      <c r="A490" s="299"/>
      <c r="B490" s="297"/>
      <c r="C490" s="275"/>
      <c r="D490" s="275"/>
      <c r="E490" s="283"/>
      <c r="F490" s="306"/>
      <c r="G490" s="306"/>
      <c r="H490" s="307"/>
      <c r="I490" s="268"/>
      <c r="J490" s="268"/>
      <c r="K490" s="268"/>
      <c r="L490" s="268"/>
      <c r="M490" s="283"/>
      <c r="N490" s="275"/>
      <c r="O490" s="271"/>
      <c r="P490" s="272"/>
      <c r="Q490" s="281"/>
      <c r="R490" s="282"/>
      <c r="S490" s="281">
        <f ca="1">IF(NOT(ISERROR(MATCH(R490,_xlfn.ANCHORARRAY(H501),0))),Q503&amp;"Por favor no seleccionar los criterios de impacto",R490)</f>
        <v>0</v>
      </c>
      <c r="T490" s="272"/>
      <c r="U490" s="281"/>
      <c r="V490" s="280"/>
      <c r="W490" s="169">
        <v>4</v>
      </c>
      <c r="X490" s="108"/>
      <c r="Y490" s="165" t="str">
        <f t="shared" si="633"/>
        <v/>
      </c>
      <c r="Z490" s="109"/>
      <c r="AA490" s="109"/>
      <c r="AB490" s="166" t="str">
        <f t="shared" si="640"/>
        <v/>
      </c>
      <c r="AC490" s="109"/>
      <c r="AD490" s="109"/>
      <c r="AE490" s="109"/>
      <c r="AF490" s="208" t="str">
        <f t="shared" si="646"/>
        <v/>
      </c>
      <c r="AG490" s="167" t="str">
        <f t="shared" si="635"/>
        <v/>
      </c>
      <c r="AH490" s="166" t="str">
        <f t="shared" si="636"/>
        <v/>
      </c>
      <c r="AI490" s="167" t="str">
        <f t="shared" si="637"/>
        <v/>
      </c>
      <c r="AJ490" s="166" t="str">
        <f t="shared" si="648"/>
        <v/>
      </c>
      <c r="AK490" s="168" t="str">
        <f t="shared" si="639"/>
        <v/>
      </c>
      <c r="AL490" s="212"/>
      <c r="AM490" s="213"/>
      <c r="AN490" s="169"/>
      <c r="AO490" s="110"/>
      <c r="AP490" s="110"/>
      <c r="AQ490" s="211"/>
      <c r="AR490" s="169"/>
    </row>
    <row r="491" spans="1:44" s="141" customFormat="1" ht="69" hidden="1" customHeight="1" x14ac:dyDescent="0.25">
      <c r="A491" s="299"/>
      <c r="B491" s="297"/>
      <c r="C491" s="275"/>
      <c r="D491" s="275"/>
      <c r="E491" s="283"/>
      <c r="F491" s="306"/>
      <c r="G491" s="306"/>
      <c r="H491" s="307"/>
      <c r="I491" s="268"/>
      <c r="J491" s="268"/>
      <c r="K491" s="268"/>
      <c r="L491" s="268"/>
      <c r="M491" s="283"/>
      <c r="N491" s="275"/>
      <c r="O491" s="271"/>
      <c r="P491" s="272"/>
      <c r="Q491" s="281"/>
      <c r="R491" s="282"/>
      <c r="S491" s="281">
        <f ca="1">IF(NOT(ISERROR(MATCH(R491,_xlfn.ANCHORARRAY(H502),0))),Q504&amp;"Por favor no seleccionar los criterios de impacto",R491)</f>
        <v>0</v>
      </c>
      <c r="T491" s="272"/>
      <c r="U491" s="281"/>
      <c r="V491" s="280"/>
      <c r="W491" s="169">
        <v>5</v>
      </c>
      <c r="X491" s="108"/>
      <c r="Y491" s="165" t="str">
        <f t="shared" si="633"/>
        <v/>
      </c>
      <c r="Z491" s="109"/>
      <c r="AA491" s="109"/>
      <c r="AB491" s="166" t="str">
        <f t="shared" si="640"/>
        <v/>
      </c>
      <c r="AC491" s="109"/>
      <c r="AD491" s="109"/>
      <c r="AE491" s="109"/>
      <c r="AF491" s="208" t="str">
        <f t="shared" si="646"/>
        <v/>
      </c>
      <c r="AG491" s="167" t="str">
        <f t="shared" si="635"/>
        <v/>
      </c>
      <c r="AH491" s="166" t="str">
        <f t="shared" si="636"/>
        <v/>
      </c>
      <c r="AI491" s="167" t="str">
        <f t="shared" si="637"/>
        <v/>
      </c>
      <c r="AJ491" s="166" t="str">
        <f t="shared" si="648"/>
        <v/>
      </c>
      <c r="AK491" s="168" t="str">
        <f t="shared" si="639"/>
        <v/>
      </c>
      <c r="AL491" s="212"/>
      <c r="AM491" s="213"/>
      <c r="AN491" s="169"/>
      <c r="AO491" s="110"/>
      <c r="AP491" s="110"/>
      <c r="AQ491" s="211"/>
      <c r="AR491" s="169"/>
    </row>
    <row r="492" spans="1:44" s="141" customFormat="1" ht="69" hidden="1" customHeight="1" x14ac:dyDescent="0.25">
      <c r="A492" s="299"/>
      <c r="B492" s="298"/>
      <c r="C492" s="276"/>
      <c r="D492" s="276"/>
      <c r="E492" s="283"/>
      <c r="F492" s="306"/>
      <c r="G492" s="306"/>
      <c r="H492" s="307"/>
      <c r="I492" s="269"/>
      <c r="J492" s="269"/>
      <c r="K492" s="269"/>
      <c r="L492" s="269"/>
      <c r="M492" s="283"/>
      <c r="N492" s="276"/>
      <c r="O492" s="271"/>
      <c r="P492" s="272"/>
      <c r="Q492" s="281"/>
      <c r="R492" s="282"/>
      <c r="S492" s="281">
        <f ca="1">IF(NOT(ISERROR(MATCH(R492,_xlfn.ANCHORARRAY(H503),0))),Q505&amp;"Por favor no seleccionar los criterios de impacto",R492)</f>
        <v>0</v>
      </c>
      <c r="T492" s="272"/>
      <c r="U492" s="281"/>
      <c r="V492" s="280"/>
      <c r="W492" s="169">
        <v>6</v>
      </c>
      <c r="X492" s="108"/>
      <c r="Y492" s="165" t="str">
        <f t="shared" si="633"/>
        <v/>
      </c>
      <c r="Z492" s="109"/>
      <c r="AA492" s="109"/>
      <c r="AB492" s="166" t="str">
        <f t="shared" si="640"/>
        <v/>
      </c>
      <c r="AC492" s="109"/>
      <c r="AD492" s="109"/>
      <c r="AE492" s="109"/>
      <c r="AF492" s="208" t="str">
        <f t="shared" si="646"/>
        <v/>
      </c>
      <c r="AG492" s="167" t="str">
        <f t="shared" si="635"/>
        <v/>
      </c>
      <c r="AH492" s="166" t="str">
        <f t="shared" si="636"/>
        <v/>
      </c>
      <c r="AI492" s="167" t="str">
        <f t="shared" si="637"/>
        <v/>
      </c>
      <c r="AJ492" s="166" t="str">
        <f t="shared" si="648"/>
        <v/>
      </c>
      <c r="AK492" s="168" t="str">
        <f t="shared" si="639"/>
        <v/>
      </c>
      <c r="AL492" s="212"/>
      <c r="AM492" s="213"/>
      <c r="AN492" s="169"/>
      <c r="AO492" s="110"/>
      <c r="AP492" s="110"/>
      <c r="AQ492" s="211"/>
      <c r="AR492" s="169"/>
    </row>
    <row r="493" spans="1:44" s="141" customFormat="1" ht="150.75" customHeight="1" x14ac:dyDescent="0.25">
      <c r="A493" s="299">
        <v>81</v>
      </c>
      <c r="B493" s="296" t="s">
        <v>1036</v>
      </c>
      <c r="C493" s="274" t="s">
        <v>287</v>
      </c>
      <c r="D493" s="274" t="s">
        <v>1030</v>
      </c>
      <c r="E493" s="283" t="s">
        <v>246</v>
      </c>
      <c r="F493" s="306" t="s">
        <v>1037</v>
      </c>
      <c r="G493" s="306" t="s">
        <v>1038</v>
      </c>
      <c r="H493" s="307" t="s">
        <v>1039</v>
      </c>
      <c r="I493" s="267"/>
      <c r="J493" s="267"/>
      <c r="K493" s="267"/>
      <c r="L493" s="267"/>
      <c r="M493" s="283" t="s">
        <v>247</v>
      </c>
      <c r="N493" s="274"/>
      <c r="O493" s="271">
        <v>3</v>
      </c>
      <c r="P493" s="272" t="str">
        <f t="shared" si="599"/>
        <v>Baja</v>
      </c>
      <c r="Q493" s="281">
        <f t="shared" si="600"/>
        <v>0.4</v>
      </c>
      <c r="R493" s="282" t="s">
        <v>198</v>
      </c>
      <c r="S493" s="281" t="str">
        <f>IF(NOT(ISERROR(MATCH(R493,'Tabla Impacto'!$B$221:$B$223,0))),'Tabla Impacto'!$F$223&amp;"Por favor no seleccionar los criterios de impacto(Afectación Económica o presupuestal y Pérdida Reputacional)",R493)</f>
        <v>El riesgo afecta la imagen de la entidad con algunos usuarios de relevancia frente al logro de los objetivos</v>
      </c>
      <c r="T493" s="272" t="str">
        <f>+IF(OR(S493='[1]Tabla Impacto'!$C$11,S493='[1]Tabla Impacto'!$D$11),"Leve",IF(OR(S493='[1]Tabla Impacto'!$C$12,S493='[1]Tabla Impacto'!$D$12),"Menor",IF(OR(S493='[1]Tabla Impacto'!$C$13,S493='[1]Tabla Impacto'!$D$13),"Moderado",IF(OR(S493='[1]Tabla Impacto'!$C$14,S493='[1]Tabla Impacto'!$D$14),"Mayor",IF(OR(S493='[1]Tabla Impacto'!$C$15,S493='[1]Tabla Impacto'!$D$15),"Catastrófico","")))))</f>
        <v>Moderado</v>
      </c>
      <c r="U493" s="281">
        <f t="shared" ref="U493" si="649">IF(T493="","",IF(T493="Leve",0.2,IF(T493="Menor",0.4,IF(T493="Moderado",0.6,IF(T493="Mayor",0.8,IF(T493="Catastrófico",1,))))))</f>
        <v>0.6</v>
      </c>
      <c r="V493" s="280" t="str">
        <f t="shared" ref="V493" si="650">IF(OR(AND(P493="Muy Baja",T493="Leve"),AND(P493="Muy Baja",T493="Menor"),AND(P493="Baja",T493="Leve")),"Bajo",IF(OR(AND(P493="Muy baja",T493="Moderado"),AND(P493="Baja",T493="Menor"),AND(P493="Baja",T493="Moderado"),AND(P493="Media",T493="Leve"),AND(P493="Media",T493="Menor"),AND(P493="Media",T493="Moderado"),AND(P493="Alta",T493="Leve"),AND(P493="Alta",T493="Menor")),"Moderado",IF(OR(AND(P493="Muy Baja",T493="Mayor"),AND(P493="Baja",T493="Mayor"),AND(P493="Media",T493="Mayor"),AND(P493="Alta",T493="Moderado"),AND(P493="Alta",T493="Mayor"),AND(P493="Muy Alta",T493="Leve"),AND(P493="Muy Alta",T493="Menor"),AND(P493="Muy Alta",T493="Moderado"),AND(P493="Muy Alta",T493="Mayor")),"Alto",IF(OR(AND(P493="Muy Baja",T493="Catastrófico"),AND(P493="Baja",T493="Catastrófico"),AND(P493="Media",T493="Catastrófico"),AND(P493="Alta",T493="Catastrófico"),AND(P493="Muy Alta",T493="Catastrófico")),"Extremo",""))))</f>
        <v>Moderado</v>
      </c>
      <c r="W493" s="169">
        <v>1</v>
      </c>
      <c r="X493" s="226" t="s">
        <v>1040</v>
      </c>
      <c r="Y493" s="165" t="str">
        <f t="shared" si="633"/>
        <v>Probabilidad</v>
      </c>
      <c r="Z493" s="109" t="s">
        <v>216</v>
      </c>
      <c r="AA493" s="109" t="s">
        <v>224</v>
      </c>
      <c r="AB493" s="166" t="str">
        <f t="shared" si="640"/>
        <v>40%</v>
      </c>
      <c r="AC493" s="109" t="s">
        <v>227</v>
      </c>
      <c r="AD493" s="109" t="s">
        <v>232</v>
      </c>
      <c r="AE493" s="109" t="s">
        <v>236</v>
      </c>
      <c r="AF493" s="208">
        <f t="shared" ref="AF493" si="651">IFERROR(IF(Y493="Probabilidad",(Q493-(+Q493*AB493)),IF(Y493="Impacto",Q493,"")),"")</f>
        <v>0.24</v>
      </c>
      <c r="AG493" s="167" t="str">
        <f t="shared" si="635"/>
        <v>Baja</v>
      </c>
      <c r="AH493" s="166">
        <f t="shared" si="636"/>
        <v>0.24</v>
      </c>
      <c r="AI493" s="167" t="str">
        <f t="shared" si="637"/>
        <v>Moderado</v>
      </c>
      <c r="AJ493" s="166">
        <f t="shared" ref="AJ493" si="652">IFERROR(IF(Y493="Impacto",(U493-(+U493*AB493)),IF(Y493="Probabilidad",U493,"")),"")</f>
        <v>0.6</v>
      </c>
      <c r="AK493" s="168" t="str">
        <f t="shared" si="639"/>
        <v>Moderado</v>
      </c>
      <c r="AL493" s="212" t="s">
        <v>263</v>
      </c>
      <c r="AM493" s="213"/>
      <c r="AN493" s="169"/>
      <c r="AO493" s="110"/>
      <c r="AP493" s="110"/>
      <c r="AQ493" s="211"/>
      <c r="AR493" s="169"/>
    </row>
    <row r="494" spans="1:44" s="141" customFormat="1" ht="69" hidden="1" customHeight="1" x14ac:dyDescent="0.25">
      <c r="A494" s="299"/>
      <c r="B494" s="297"/>
      <c r="C494" s="275"/>
      <c r="D494" s="275"/>
      <c r="E494" s="283"/>
      <c r="F494" s="306"/>
      <c r="G494" s="306"/>
      <c r="H494" s="307"/>
      <c r="I494" s="268"/>
      <c r="J494" s="268"/>
      <c r="K494" s="268"/>
      <c r="L494" s="268"/>
      <c r="M494" s="283"/>
      <c r="N494" s="275"/>
      <c r="O494" s="271"/>
      <c r="P494" s="272"/>
      <c r="Q494" s="281"/>
      <c r="R494" s="282"/>
      <c r="S494" s="281">
        <f ca="1">IF(NOT(ISERROR(MATCH(R494,_xlfn.ANCHORARRAY(H505),0))),Q507&amp;"Por favor no seleccionar los criterios de impacto",R494)</f>
        <v>0</v>
      </c>
      <c r="T494" s="272"/>
      <c r="U494" s="281"/>
      <c r="V494" s="280"/>
      <c r="W494" s="169">
        <v>2</v>
      </c>
      <c r="X494" s="108"/>
      <c r="Y494" s="165" t="str">
        <f t="shared" si="633"/>
        <v/>
      </c>
      <c r="Z494" s="109"/>
      <c r="AA494" s="109"/>
      <c r="AB494" s="166" t="str">
        <f t="shared" si="640"/>
        <v/>
      </c>
      <c r="AC494" s="109"/>
      <c r="AD494" s="109"/>
      <c r="AE494" s="109"/>
      <c r="AF494" s="208" t="str">
        <f t="shared" ref="AF494:AF498" si="653">IFERROR(IF(AND(Y493="Probabilidad",Y494="Probabilidad"),(AH493-(+AH493*AB494)),IF(Y494="Probabilidad",(Q493-(+Q493*AB494)),IF(Y494="Impacto",AH493,""))),"")</f>
        <v/>
      </c>
      <c r="AG494" s="167" t="str">
        <f t="shared" si="635"/>
        <v/>
      </c>
      <c r="AH494" s="166" t="str">
        <f t="shared" si="636"/>
        <v/>
      </c>
      <c r="AI494" s="167" t="str">
        <f t="shared" si="637"/>
        <v/>
      </c>
      <c r="AJ494" s="166" t="str">
        <f t="shared" ref="AJ494" si="654">IFERROR(IF(AND(Y493="Impacto",Y494="Impacto"),(AJ493-(+AJ493*AB494)),IF(Y494="Impacto",(U493-(+U493*AB494)),IF(Y494="Probabilidad",AJ493,""))),"")</f>
        <v/>
      </c>
      <c r="AK494" s="168" t="str">
        <f t="shared" si="639"/>
        <v/>
      </c>
      <c r="AL494" s="212"/>
      <c r="AM494" s="213"/>
      <c r="AN494" s="169"/>
      <c r="AO494" s="110"/>
      <c r="AP494" s="110"/>
      <c r="AQ494" s="211"/>
      <c r="AR494" s="169"/>
    </row>
    <row r="495" spans="1:44" s="141" customFormat="1" ht="69" hidden="1" customHeight="1" x14ac:dyDescent="0.25">
      <c r="A495" s="299"/>
      <c r="B495" s="297"/>
      <c r="C495" s="275"/>
      <c r="D495" s="275"/>
      <c r="E495" s="283"/>
      <c r="F495" s="306"/>
      <c r="G495" s="306"/>
      <c r="H495" s="307"/>
      <c r="I495" s="268"/>
      <c r="J495" s="268"/>
      <c r="K495" s="268"/>
      <c r="L495" s="268"/>
      <c r="M495" s="283"/>
      <c r="N495" s="275"/>
      <c r="O495" s="271"/>
      <c r="P495" s="272"/>
      <c r="Q495" s="281"/>
      <c r="R495" s="282"/>
      <c r="S495" s="281">
        <f ca="1">IF(NOT(ISERROR(MATCH(R495,_xlfn.ANCHORARRAY(H506),0))),Q508&amp;"Por favor no seleccionar los criterios de impacto",R495)</f>
        <v>0</v>
      </c>
      <c r="T495" s="272"/>
      <c r="U495" s="281"/>
      <c r="V495" s="280"/>
      <c r="W495" s="169">
        <v>3</v>
      </c>
      <c r="X495" s="108"/>
      <c r="Y495" s="165" t="str">
        <f t="shared" si="633"/>
        <v/>
      </c>
      <c r="Z495" s="109"/>
      <c r="AA495" s="109"/>
      <c r="AB495" s="166" t="str">
        <f t="shared" si="640"/>
        <v/>
      </c>
      <c r="AC495" s="109"/>
      <c r="AD495" s="109"/>
      <c r="AE495" s="109"/>
      <c r="AF495" s="208" t="str">
        <f t="shared" si="653"/>
        <v/>
      </c>
      <c r="AG495" s="167" t="str">
        <f t="shared" si="635"/>
        <v/>
      </c>
      <c r="AH495" s="166" t="str">
        <f t="shared" si="636"/>
        <v/>
      </c>
      <c r="AI495" s="167" t="str">
        <f t="shared" si="637"/>
        <v/>
      </c>
      <c r="AJ495" s="166" t="str">
        <f t="shared" ref="AJ495:AJ498" si="655">IFERROR(IF(AND(Y494="Impacto",Y495="Impacto"),(AJ494-(+AJ494*AB495)),IF(AND(Y494="Probabilidad",Y495="Impacto"),(AJ493-(+AJ493*AB495)),IF(Y495="Probabilidad",AJ494,""))),"")</f>
        <v/>
      </c>
      <c r="AK495" s="168" t="str">
        <f t="shared" si="639"/>
        <v/>
      </c>
      <c r="AL495" s="212"/>
      <c r="AM495" s="213"/>
      <c r="AN495" s="169"/>
      <c r="AO495" s="110"/>
      <c r="AP495" s="110"/>
      <c r="AQ495" s="211"/>
      <c r="AR495" s="169"/>
    </row>
    <row r="496" spans="1:44" s="141" customFormat="1" ht="69" hidden="1" customHeight="1" x14ac:dyDescent="0.25">
      <c r="A496" s="299"/>
      <c r="B496" s="297"/>
      <c r="C496" s="275"/>
      <c r="D496" s="275"/>
      <c r="E496" s="283"/>
      <c r="F496" s="306"/>
      <c r="G496" s="306"/>
      <c r="H496" s="307"/>
      <c r="I496" s="268"/>
      <c r="J496" s="268"/>
      <c r="K496" s="268"/>
      <c r="L496" s="268"/>
      <c r="M496" s="283"/>
      <c r="N496" s="275"/>
      <c r="O496" s="271"/>
      <c r="P496" s="272"/>
      <c r="Q496" s="281"/>
      <c r="R496" s="282"/>
      <c r="S496" s="281">
        <f ca="1">IF(NOT(ISERROR(MATCH(R496,_xlfn.ANCHORARRAY(H507),0))),Q509&amp;"Por favor no seleccionar los criterios de impacto",R496)</f>
        <v>0</v>
      </c>
      <c r="T496" s="272"/>
      <c r="U496" s="281"/>
      <c r="V496" s="280"/>
      <c r="W496" s="169">
        <v>4</v>
      </c>
      <c r="X496" s="108"/>
      <c r="Y496" s="165" t="str">
        <f t="shared" si="633"/>
        <v/>
      </c>
      <c r="Z496" s="109"/>
      <c r="AA496" s="109"/>
      <c r="AB496" s="166" t="str">
        <f t="shared" si="640"/>
        <v/>
      </c>
      <c r="AC496" s="109"/>
      <c r="AD496" s="109"/>
      <c r="AE496" s="109"/>
      <c r="AF496" s="208" t="str">
        <f t="shared" si="653"/>
        <v/>
      </c>
      <c r="AG496" s="167" t="str">
        <f t="shared" si="635"/>
        <v/>
      </c>
      <c r="AH496" s="166" t="str">
        <f t="shared" si="636"/>
        <v/>
      </c>
      <c r="AI496" s="167" t="str">
        <f t="shared" si="637"/>
        <v/>
      </c>
      <c r="AJ496" s="166" t="str">
        <f t="shared" si="655"/>
        <v/>
      </c>
      <c r="AK496" s="168" t="str">
        <f t="shared" si="639"/>
        <v/>
      </c>
      <c r="AL496" s="212"/>
      <c r="AM496" s="213"/>
      <c r="AN496" s="169"/>
      <c r="AO496" s="110"/>
      <c r="AP496" s="110"/>
      <c r="AQ496" s="211"/>
      <c r="AR496" s="169"/>
    </row>
    <row r="497" spans="1:44" s="141" customFormat="1" ht="69" hidden="1" customHeight="1" x14ac:dyDescent="0.25">
      <c r="A497" s="299"/>
      <c r="B497" s="297"/>
      <c r="C497" s="275"/>
      <c r="D497" s="275"/>
      <c r="E497" s="283"/>
      <c r="F497" s="306"/>
      <c r="G497" s="306"/>
      <c r="H497" s="307"/>
      <c r="I497" s="268"/>
      <c r="J497" s="268"/>
      <c r="K497" s="268"/>
      <c r="L497" s="268"/>
      <c r="M497" s="283"/>
      <c r="N497" s="275"/>
      <c r="O497" s="271"/>
      <c r="P497" s="272"/>
      <c r="Q497" s="281"/>
      <c r="R497" s="282"/>
      <c r="S497" s="281">
        <f ca="1">IF(NOT(ISERROR(MATCH(R497,_xlfn.ANCHORARRAY(H508),0))),Q510&amp;"Por favor no seleccionar los criterios de impacto",R497)</f>
        <v>0</v>
      </c>
      <c r="T497" s="272"/>
      <c r="U497" s="281"/>
      <c r="V497" s="280"/>
      <c r="W497" s="169">
        <v>5</v>
      </c>
      <c r="X497" s="108"/>
      <c r="Y497" s="165" t="str">
        <f t="shared" si="633"/>
        <v/>
      </c>
      <c r="Z497" s="109"/>
      <c r="AA497" s="109"/>
      <c r="AB497" s="166" t="str">
        <f t="shared" si="640"/>
        <v/>
      </c>
      <c r="AC497" s="109"/>
      <c r="AD497" s="109"/>
      <c r="AE497" s="109"/>
      <c r="AF497" s="208" t="str">
        <f t="shared" si="653"/>
        <v/>
      </c>
      <c r="AG497" s="167" t="str">
        <f t="shared" si="635"/>
        <v/>
      </c>
      <c r="AH497" s="166" t="str">
        <f t="shared" si="636"/>
        <v/>
      </c>
      <c r="AI497" s="167" t="str">
        <f t="shared" si="637"/>
        <v/>
      </c>
      <c r="AJ497" s="166" t="str">
        <f t="shared" si="655"/>
        <v/>
      </c>
      <c r="AK497" s="168" t="str">
        <f t="shared" si="639"/>
        <v/>
      </c>
      <c r="AL497" s="212"/>
      <c r="AM497" s="213"/>
      <c r="AN497" s="169"/>
      <c r="AO497" s="110"/>
      <c r="AP497" s="110"/>
      <c r="AQ497" s="211"/>
      <c r="AR497" s="169"/>
    </row>
    <row r="498" spans="1:44" s="141" customFormat="1" ht="69" hidden="1" customHeight="1" x14ac:dyDescent="0.25">
      <c r="A498" s="299"/>
      <c r="B498" s="298"/>
      <c r="C498" s="276"/>
      <c r="D498" s="276"/>
      <c r="E498" s="283"/>
      <c r="F498" s="306"/>
      <c r="G498" s="306"/>
      <c r="H498" s="307"/>
      <c r="I498" s="269"/>
      <c r="J498" s="269"/>
      <c r="K498" s="269"/>
      <c r="L498" s="269"/>
      <c r="M498" s="283"/>
      <c r="N498" s="276"/>
      <c r="O498" s="271"/>
      <c r="P498" s="272"/>
      <c r="Q498" s="281"/>
      <c r="R498" s="282"/>
      <c r="S498" s="281">
        <f ca="1">IF(NOT(ISERROR(MATCH(R498,_xlfn.ANCHORARRAY(H509),0))),Q511&amp;"Por favor no seleccionar los criterios de impacto",R498)</f>
        <v>0</v>
      </c>
      <c r="T498" s="272"/>
      <c r="U498" s="281"/>
      <c r="V498" s="280"/>
      <c r="W498" s="169">
        <v>6</v>
      </c>
      <c r="X498" s="108"/>
      <c r="Y498" s="165" t="str">
        <f t="shared" si="633"/>
        <v/>
      </c>
      <c r="Z498" s="109"/>
      <c r="AA498" s="109"/>
      <c r="AB498" s="166" t="str">
        <f t="shared" si="640"/>
        <v/>
      </c>
      <c r="AC498" s="109"/>
      <c r="AD498" s="109"/>
      <c r="AE498" s="109"/>
      <c r="AF498" s="208" t="str">
        <f t="shared" si="653"/>
        <v/>
      </c>
      <c r="AG498" s="167" t="str">
        <f t="shared" si="635"/>
        <v/>
      </c>
      <c r="AH498" s="166" t="str">
        <f t="shared" si="636"/>
        <v/>
      </c>
      <c r="AI498" s="167" t="str">
        <f t="shared" si="637"/>
        <v/>
      </c>
      <c r="AJ498" s="166" t="str">
        <f t="shared" si="655"/>
        <v/>
      </c>
      <c r="AK498" s="168" t="str">
        <f t="shared" si="639"/>
        <v/>
      </c>
      <c r="AL498" s="212"/>
      <c r="AM498" s="213"/>
      <c r="AN498" s="169"/>
      <c r="AO498" s="110"/>
      <c r="AP498" s="110"/>
      <c r="AQ498" s="211"/>
      <c r="AR498" s="169"/>
    </row>
    <row r="499" spans="1:44" s="141" customFormat="1" ht="107.25" customHeight="1" x14ac:dyDescent="0.25">
      <c r="A499" s="299">
        <v>82</v>
      </c>
      <c r="B499" s="296" t="s">
        <v>1041</v>
      </c>
      <c r="C499" s="274" t="s">
        <v>287</v>
      </c>
      <c r="D499" s="274" t="s">
        <v>1030</v>
      </c>
      <c r="E499" s="283" t="s">
        <v>248</v>
      </c>
      <c r="F499" s="306" t="s">
        <v>1042</v>
      </c>
      <c r="G499" s="306" t="s">
        <v>1043</v>
      </c>
      <c r="H499" s="307" t="s">
        <v>1044</v>
      </c>
      <c r="I499" s="267"/>
      <c r="J499" s="267"/>
      <c r="K499" s="267"/>
      <c r="L499" s="267"/>
      <c r="M499" s="283" t="s">
        <v>249</v>
      </c>
      <c r="N499" s="274"/>
      <c r="O499" s="271">
        <v>1</v>
      </c>
      <c r="P499" s="272" t="str">
        <f t="shared" si="599"/>
        <v>Muy Baja</v>
      </c>
      <c r="Q499" s="281">
        <f t="shared" si="600"/>
        <v>0.2</v>
      </c>
      <c r="R499" s="282" t="s">
        <v>197</v>
      </c>
      <c r="S499" s="281" t="str">
        <f>IF(NOT(ISERROR(MATCH(R499,'Tabla Impacto'!$B$221:$B$223,0))),'Tabla Impacto'!$F$223&amp;"Por favor no seleccionar los criterios de impacto(Afectación Económica o presupuestal y Pérdida Reputacional)",R499)</f>
        <v xml:space="preserve">Entre 50 y 100 SMLMV </v>
      </c>
      <c r="T499" s="272" t="str">
        <f>+IF(OR(S499='[1]Tabla Impacto'!$C$11,S499='[1]Tabla Impacto'!$D$11),"Leve",IF(OR(S499='[1]Tabla Impacto'!$C$12,S499='[1]Tabla Impacto'!$D$12),"Menor",IF(OR(S499='[1]Tabla Impacto'!$C$13,S499='[1]Tabla Impacto'!$D$13),"Moderado",IF(OR(S499='[1]Tabla Impacto'!$C$14,S499='[1]Tabla Impacto'!$D$14),"Mayor",IF(OR(S499='[1]Tabla Impacto'!$C$15,S499='[1]Tabla Impacto'!$D$15),"Catastrófico","")))))</f>
        <v>Moderado</v>
      </c>
      <c r="U499" s="281">
        <f t="shared" ref="U499" si="656">IF(T499="","",IF(T499="Leve",0.2,IF(T499="Menor",0.4,IF(T499="Moderado",0.6,IF(T499="Mayor",0.8,IF(T499="Catastrófico",1,))))))</f>
        <v>0.6</v>
      </c>
      <c r="V499" s="280" t="str">
        <f t="shared" ref="V499" si="657">IF(OR(AND(P499="Muy Baja",T499="Leve"),AND(P499="Muy Baja",T499="Menor"),AND(P499="Baja",T499="Leve")),"Bajo",IF(OR(AND(P499="Muy baja",T499="Moderado"),AND(P499="Baja",T499="Menor"),AND(P499="Baja",T499="Moderado"),AND(P499="Media",T499="Leve"),AND(P499="Media",T499="Menor"),AND(P499="Media",T499="Moderado"),AND(P499="Alta",T499="Leve"),AND(P499="Alta",T499="Menor")),"Moderado",IF(OR(AND(P499="Muy Baja",T499="Mayor"),AND(P499="Baja",T499="Mayor"),AND(P499="Media",T499="Mayor"),AND(P499="Alta",T499="Moderado"),AND(P499="Alta",T499="Mayor"),AND(P499="Muy Alta",T499="Leve"),AND(P499="Muy Alta",T499="Menor"),AND(P499="Muy Alta",T499="Moderado"),AND(P499="Muy Alta",T499="Mayor")),"Alto",IF(OR(AND(P499="Muy Baja",T499="Catastrófico"),AND(P499="Baja",T499="Catastrófico"),AND(P499="Media",T499="Catastrófico"),AND(P499="Alta",T499="Catastrófico"),AND(P499="Muy Alta",T499="Catastrófico")),"Extremo",""))))</f>
        <v>Moderado</v>
      </c>
      <c r="W499" s="169">
        <v>1</v>
      </c>
      <c r="X499" s="227" t="s">
        <v>1045</v>
      </c>
      <c r="Y499" s="165" t="str">
        <f t="shared" si="633"/>
        <v>Probabilidad</v>
      </c>
      <c r="Z499" s="109" t="s">
        <v>216</v>
      </c>
      <c r="AA499" s="109" t="s">
        <v>224</v>
      </c>
      <c r="AB499" s="166" t="str">
        <f t="shared" si="640"/>
        <v>40%</v>
      </c>
      <c r="AC499" s="109" t="s">
        <v>227</v>
      </c>
      <c r="AD499" s="109" t="s">
        <v>232</v>
      </c>
      <c r="AE499" s="109" t="s">
        <v>236</v>
      </c>
      <c r="AF499" s="208">
        <f t="shared" ref="AF499" si="658">IFERROR(IF(Y499="Probabilidad",(Q499-(+Q499*AB499)),IF(Y499="Impacto",Q499,"")),"")</f>
        <v>0.12</v>
      </c>
      <c r="AG499" s="167" t="str">
        <f t="shared" si="635"/>
        <v>Muy Baja</v>
      </c>
      <c r="AH499" s="166">
        <f t="shared" si="636"/>
        <v>0.12</v>
      </c>
      <c r="AI499" s="167" t="str">
        <f t="shared" si="637"/>
        <v>Moderado</v>
      </c>
      <c r="AJ499" s="166">
        <f t="shared" ref="AJ499" si="659">IFERROR(IF(Y499="Impacto",(U499-(+U499*AB499)),IF(Y499="Probabilidad",U499,"")),"")</f>
        <v>0.6</v>
      </c>
      <c r="AK499" s="168" t="str">
        <f t="shared" si="639"/>
        <v>Moderado</v>
      </c>
      <c r="AL499" s="212" t="s">
        <v>263</v>
      </c>
      <c r="AM499" s="213"/>
      <c r="AN499" s="169"/>
      <c r="AO499" s="110"/>
      <c r="AP499" s="110"/>
      <c r="AQ499" s="211"/>
      <c r="AR499" s="169"/>
    </row>
    <row r="500" spans="1:44" s="141" customFormat="1" ht="107.25" customHeight="1" x14ac:dyDescent="0.25">
      <c r="A500" s="299"/>
      <c r="B500" s="297"/>
      <c r="C500" s="275"/>
      <c r="D500" s="275"/>
      <c r="E500" s="283"/>
      <c r="F500" s="306"/>
      <c r="G500" s="306"/>
      <c r="H500" s="307"/>
      <c r="I500" s="268"/>
      <c r="J500" s="268"/>
      <c r="K500" s="268"/>
      <c r="L500" s="268"/>
      <c r="M500" s="283"/>
      <c r="N500" s="275"/>
      <c r="O500" s="271"/>
      <c r="P500" s="272"/>
      <c r="Q500" s="281"/>
      <c r="R500" s="282"/>
      <c r="S500" s="281">
        <f ca="1">IF(NOT(ISERROR(MATCH(R500,_xlfn.ANCHORARRAY(H511),0))),Q513&amp;"Por favor no seleccionar los criterios de impacto",R500)</f>
        <v>0</v>
      </c>
      <c r="T500" s="272"/>
      <c r="U500" s="281"/>
      <c r="V500" s="280"/>
      <c r="W500" s="169">
        <v>2</v>
      </c>
      <c r="X500" s="227" t="s">
        <v>1046</v>
      </c>
      <c r="Y500" s="165" t="str">
        <f t="shared" si="633"/>
        <v>Probabilidad</v>
      </c>
      <c r="Z500" s="109" t="s">
        <v>216</v>
      </c>
      <c r="AA500" s="109" t="s">
        <v>224</v>
      </c>
      <c r="AB500" s="166" t="str">
        <f t="shared" si="640"/>
        <v>40%</v>
      </c>
      <c r="AC500" s="109" t="s">
        <v>227</v>
      </c>
      <c r="AD500" s="109" t="s">
        <v>232</v>
      </c>
      <c r="AE500" s="109" t="s">
        <v>238</v>
      </c>
      <c r="AF500" s="208">
        <f t="shared" ref="AF500:AF504" si="660">IFERROR(IF(AND(Y499="Probabilidad",Y500="Probabilidad"),(AH499-(+AH499*AB500)),IF(Y500="Probabilidad",(Q499-(+Q499*AB500)),IF(Y500="Impacto",AH499,""))),"")</f>
        <v>7.1999999999999995E-2</v>
      </c>
      <c r="AG500" s="167" t="str">
        <f t="shared" si="635"/>
        <v>Muy Baja</v>
      </c>
      <c r="AH500" s="166">
        <f t="shared" si="636"/>
        <v>7.1999999999999995E-2</v>
      </c>
      <c r="AI500" s="167" t="str">
        <f t="shared" si="637"/>
        <v>Moderado</v>
      </c>
      <c r="AJ500" s="166">
        <f t="shared" ref="AJ500" si="661">IFERROR(IF(AND(Y499="Impacto",Y500="Impacto"),(AJ499-(+AJ499*AB500)),IF(Y500="Impacto",(U499-(+U499*AB500)),IF(Y500="Probabilidad",AJ499,""))),"")</f>
        <v>0.6</v>
      </c>
      <c r="AK500" s="168" t="str">
        <f t="shared" si="639"/>
        <v>Moderado</v>
      </c>
      <c r="AL500" s="212" t="s">
        <v>263</v>
      </c>
      <c r="AM500" s="213"/>
      <c r="AN500" s="169"/>
      <c r="AO500" s="110"/>
      <c r="AP500" s="110"/>
      <c r="AQ500" s="211"/>
      <c r="AR500" s="169"/>
    </row>
    <row r="501" spans="1:44" s="141" customFormat="1" ht="69" hidden="1" customHeight="1" x14ac:dyDescent="0.25">
      <c r="A501" s="299"/>
      <c r="B501" s="297"/>
      <c r="C501" s="275"/>
      <c r="D501" s="275"/>
      <c r="E501" s="283"/>
      <c r="F501" s="306"/>
      <c r="G501" s="306"/>
      <c r="H501" s="307"/>
      <c r="I501" s="268"/>
      <c r="J501" s="268"/>
      <c r="K501" s="268"/>
      <c r="L501" s="268"/>
      <c r="M501" s="283"/>
      <c r="N501" s="275"/>
      <c r="O501" s="271"/>
      <c r="P501" s="272"/>
      <c r="Q501" s="281"/>
      <c r="R501" s="282"/>
      <c r="S501" s="281">
        <f ca="1">IF(NOT(ISERROR(MATCH(R501,_xlfn.ANCHORARRAY(H512),0))),Q514&amp;"Por favor no seleccionar los criterios de impacto",R501)</f>
        <v>0</v>
      </c>
      <c r="T501" s="272"/>
      <c r="U501" s="281"/>
      <c r="V501" s="280"/>
      <c r="W501" s="169">
        <v>3</v>
      </c>
      <c r="X501" s="108"/>
      <c r="Y501" s="165" t="str">
        <f t="shared" si="633"/>
        <v/>
      </c>
      <c r="Z501" s="109"/>
      <c r="AA501" s="109"/>
      <c r="AB501" s="166" t="str">
        <f t="shared" si="640"/>
        <v/>
      </c>
      <c r="AC501" s="109"/>
      <c r="AD501" s="109"/>
      <c r="AE501" s="109"/>
      <c r="AF501" s="208" t="str">
        <f t="shared" si="660"/>
        <v/>
      </c>
      <c r="AG501" s="167" t="str">
        <f t="shared" si="635"/>
        <v/>
      </c>
      <c r="AH501" s="166" t="str">
        <f t="shared" si="636"/>
        <v/>
      </c>
      <c r="AI501" s="167" t="str">
        <f t="shared" si="637"/>
        <v/>
      </c>
      <c r="AJ501" s="166" t="str">
        <f t="shared" ref="AJ501:AJ504" si="662">IFERROR(IF(AND(Y500="Impacto",Y501="Impacto"),(AJ500-(+AJ500*AB501)),IF(AND(Y500="Probabilidad",Y501="Impacto"),(AJ499-(+AJ499*AB501)),IF(Y501="Probabilidad",AJ500,""))),"")</f>
        <v/>
      </c>
      <c r="AK501" s="168" t="str">
        <f t="shared" si="639"/>
        <v/>
      </c>
      <c r="AL501" s="212"/>
      <c r="AM501" s="213"/>
      <c r="AN501" s="169"/>
      <c r="AO501" s="110"/>
      <c r="AP501" s="110"/>
      <c r="AQ501" s="211"/>
      <c r="AR501" s="169"/>
    </row>
    <row r="502" spans="1:44" s="141" customFormat="1" ht="69" hidden="1" customHeight="1" x14ac:dyDescent="0.25">
      <c r="A502" s="299"/>
      <c r="B502" s="297"/>
      <c r="C502" s="275"/>
      <c r="D502" s="275"/>
      <c r="E502" s="283"/>
      <c r="F502" s="306"/>
      <c r="G502" s="306"/>
      <c r="H502" s="307"/>
      <c r="I502" s="268"/>
      <c r="J502" s="268"/>
      <c r="K502" s="268"/>
      <c r="L502" s="268"/>
      <c r="M502" s="283"/>
      <c r="N502" s="275"/>
      <c r="O502" s="271"/>
      <c r="P502" s="272"/>
      <c r="Q502" s="281"/>
      <c r="R502" s="282"/>
      <c r="S502" s="281">
        <f ca="1">IF(NOT(ISERROR(MATCH(R502,_xlfn.ANCHORARRAY(H513),0))),Q515&amp;"Por favor no seleccionar los criterios de impacto",R502)</f>
        <v>0</v>
      </c>
      <c r="T502" s="272"/>
      <c r="U502" s="281"/>
      <c r="V502" s="280"/>
      <c r="W502" s="169">
        <v>4</v>
      </c>
      <c r="X502" s="108"/>
      <c r="Y502" s="165" t="str">
        <f t="shared" si="633"/>
        <v/>
      </c>
      <c r="Z502" s="109"/>
      <c r="AA502" s="109"/>
      <c r="AB502" s="166" t="str">
        <f t="shared" si="640"/>
        <v/>
      </c>
      <c r="AC502" s="109"/>
      <c r="AD502" s="109"/>
      <c r="AE502" s="109"/>
      <c r="AF502" s="208" t="str">
        <f t="shared" si="660"/>
        <v/>
      </c>
      <c r="AG502" s="167" t="str">
        <f t="shared" si="635"/>
        <v/>
      </c>
      <c r="AH502" s="166" t="str">
        <f t="shared" si="636"/>
        <v/>
      </c>
      <c r="AI502" s="167" t="str">
        <f t="shared" si="637"/>
        <v/>
      </c>
      <c r="AJ502" s="166" t="str">
        <f t="shared" si="662"/>
        <v/>
      </c>
      <c r="AK502" s="168" t="str">
        <f t="shared" si="639"/>
        <v/>
      </c>
      <c r="AL502" s="212"/>
      <c r="AM502" s="213"/>
      <c r="AN502" s="169"/>
      <c r="AO502" s="110"/>
      <c r="AP502" s="110"/>
      <c r="AQ502" s="211"/>
      <c r="AR502" s="169"/>
    </row>
    <row r="503" spans="1:44" s="141" customFormat="1" ht="69" hidden="1" customHeight="1" x14ac:dyDescent="0.25">
      <c r="A503" s="299"/>
      <c r="B503" s="297"/>
      <c r="C503" s="275"/>
      <c r="D503" s="275"/>
      <c r="E503" s="283"/>
      <c r="F503" s="306"/>
      <c r="G503" s="306"/>
      <c r="H503" s="307"/>
      <c r="I503" s="268"/>
      <c r="J503" s="268"/>
      <c r="K503" s="268"/>
      <c r="L503" s="268"/>
      <c r="M503" s="283"/>
      <c r="N503" s="275"/>
      <c r="O503" s="271"/>
      <c r="P503" s="272"/>
      <c r="Q503" s="281"/>
      <c r="R503" s="282"/>
      <c r="S503" s="281">
        <f ca="1">IF(NOT(ISERROR(MATCH(R503,_xlfn.ANCHORARRAY(H514),0))),Q516&amp;"Por favor no seleccionar los criterios de impacto",R503)</f>
        <v>0</v>
      </c>
      <c r="T503" s="272"/>
      <c r="U503" s="281"/>
      <c r="V503" s="280"/>
      <c r="W503" s="169">
        <v>5</v>
      </c>
      <c r="X503" s="108"/>
      <c r="Y503" s="165" t="str">
        <f t="shared" si="633"/>
        <v/>
      </c>
      <c r="Z503" s="109"/>
      <c r="AA503" s="109"/>
      <c r="AB503" s="166" t="str">
        <f t="shared" si="640"/>
        <v/>
      </c>
      <c r="AC503" s="109"/>
      <c r="AD503" s="109"/>
      <c r="AE503" s="109"/>
      <c r="AF503" s="208" t="str">
        <f t="shared" si="660"/>
        <v/>
      </c>
      <c r="AG503" s="167" t="str">
        <f t="shared" si="635"/>
        <v/>
      </c>
      <c r="AH503" s="166" t="str">
        <f t="shared" si="636"/>
        <v/>
      </c>
      <c r="AI503" s="167" t="str">
        <f t="shared" si="637"/>
        <v/>
      </c>
      <c r="AJ503" s="166" t="str">
        <f t="shared" si="662"/>
        <v/>
      </c>
      <c r="AK503" s="168" t="str">
        <f t="shared" si="639"/>
        <v/>
      </c>
      <c r="AL503" s="212"/>
      <c r="AM503" s="213"/>
      <c r="AN503" s="169"/>
      <c r="AO503" s="110"/>
      <c r="AP503" s="110"/>
      <c r="AQ503" s="211"/>
      <c r="AR503" s="169"/>
    </row>
    <row r="504" spans="1:44" s="141" customFormat="1" ht="69" hidden="1" customHeight="1" x14ac:dyDescent="0.25">
      <c r="A504" s="299"/>
      <c r="B504" s="298"/>
      <c r="C504" s="276"/>
      <c r="D504" s="276"/>
      <c r="E504" s="283"/>
      <c r="F504" s="306"/>
      <c r="G504" s="306"/>
      <c r="H504" s="307"/>
      <c r="I504" s="269"/>
      <c r="J504" s="269"/>
      <c r="K504" s="269"/>
      <c r="L504" s="269"/>
      <c r="M504" s="283"/>
      <c r="N504" s="276"/>
      <c r="O504" s="271"/>
      <c r="P504" s="272"/>
      <c r="Q504" s="281"/>
      <c r="R504" s="282"/>
      <c r="S504" s="281">
        <f ca="1">IF(NOT(ISERROR(MATCH(R504,_xlfn.ANCHORARRAY(H515),0))),Q517&amp;"Por favor no seleccionar los criterios de impacto",R504)</f>
        <v>0</v>
      </c>
      <c r="T504" s="272"/>
      <c r="U504" s="281"/>
      <c r="V504" s="280"/>
      <c r="W504" s="169">
        <v>6</v>
      </c>
      <c r="X504" s="108"/>
      <c r="Y504" s="165" t="str">
        <f t="shared" si="633"/>
        <v/>
      </c>
      <c r="Z504" s="109"/>
      <c r="AA504" s="109"/>
      <c r="AB504" s="166" t="str">
        <f t="shared" si="640"/>
        <v/>
      </c>
      <c r="AC504" s="109"/>
      <c r="AD504" s="109"/>
      <c r="AE504" s="109"/>
      <c r="AF504" s="208" t="str">
        <f t="shared" si="660"/>
        <v/>
      </c>
      <c r="AG504" s="167" t="str">
        <f t="shared" si="635"/>
        <v/>
      </c>
      <c r="AH504" s="166" t="str">
        <f t="shared" si="636"/>
        <v/>
      </c>
      <c r="AI504" s="167" t="str">
        <f t="shared" si="637"/>
        <v/>
      </c>
      <c r="AJ504" s="166" t="str">
        <f t="shared" si="662"/>
        <v/>
      </c>
      <c r="AK504" s="168" t="str">
        <f t="shared" si="639"/>
        <v/>
      </c>
      <c r="AL504" s="212"/>
      <c r="AM504" s="213"/>
      <c r="AN504" s="169"/>
      <c r="AO504" s="110"/>
      <c r="AP504" s="110"/>
      <c r="AQ504" s="211"/>
      <c r="AR504" s="169"/>
    </row>
    <row r="505" spans="1:44" s="141" customFormat="1" ht="117.75" customHeight="1" x14ac:dyDescent="0.25">
      <c r="A505" s="299">
        <v>83</v>
      </c>
      <c r="B505" s="296" t="s">
        <v>1050</v>
      </c>
      <c r="C505" s="274" t="s">
        <v>287</v>
      </c>
      <c r="D505" s="274" t="s">
        <v>1030</v>
      </c>
      <c r="E505" s="283" t="s">
        <v>248</v>
      </c>
      <c r="F505" s="306" t="s">
        <v>1047</v>
      </c>
      <c r="G505" s="306" t="s">
        <v>1048</v>
      </c>
      <c r="H505" s="307" t="s">
        <v>1049</v>
      </c>
      <c r="I505" s="267"/>
      <c r="J505" s="267"/>
      <c r="K505" s="267"/>
      <c r="L505" s="267"/>
      <c r="M505" s="283" t="s">
        <v>247</v>
      </c>
      <c r="N505" s="274"/>
      <c r="O505" s="271">
        <v>365</v>
      </c>
      <c r="P505" s="272" t="str">
        <f t="shared" si="599"/>
        <v>Media</v>
      </c>
      <c r="Q505" s="281">
        <f t="shared" si="600"/>
        <v>0.6</v>
      </c>
      <c r="R505" s="282" t="s">
        <v>197</v>
      </c>
      <c r="S505" s="281" t="str">
        <f>IF(NOT(ISERROR(MATCH(R505,'Tabla Impacto'!$B$221:$B$223,0))),'Tabla Impacto'!$F$223&amp;"Por favor no seleccionar los criterios de impacto(Afectación Económica o presupuestal y Pérdida Reputacional)",R505)</f>
        <v xml:space="preserve">Entre 50 y 100 SMLMV </v>
      </c>
      <c r="T505" s="272" t="str">
        <f>+IF(OR(S505='[1]Tabla Impacto'!$C$11,S505='[1]Tabla Impacto'!$D$11),"Leve",IF(OR(S505='[1]Tabla Impacto'!$C$12,S505='[1]Tabla Impacto'!$D$12),"Menor",IF(OR(S505='[1]Tabla Impacto'!$C$13,S505='[1]Tabla Impacto'!$D$13),"Moderado",IF(OR(S505='[1]Tabla Impacto'!$C$14,S505='[1]Tabla Impacto'!$D$14),"Mayor",IF(OR(S505='[1]Tabla Impacto'!$C$15,S505='[1]Tabla Impacto'!$D$15),"Catastrófico","")))))</f>
        <v>Moderado</v>
      </c>
      <c r="U505" s="281">
        <f t="shared" ref="U505" si="663">IF(T505="","",IF(T505="Leve",0.2,IF(T505="Menor",0.4,IF(T505="Moderado",0.6,IF(T505="Mayor",0.8,IF(T505="Catastrófico",1,))))))</f>
        <v>0.6</v>
      </c>
      <c r="V505" s="280" t="str">
        <f t="shared" ref="V505" si="664">IF(OR(AND(P505="Muy Baja",T505="Leve"),AND(P505="Muy Baja",T505="Menor"),AND(P505="Baja",T505="Leve")),"Bajo",IF(OR(AND(P505="Muy baja",T505="Moderado"),AND(P505="Baja",T505="Menor"),AND(P505="Baja",T505="Moderado"),AND(P505="Media",T505="Leve"),AND(P505="Media",T505="Menor"),AND(P505="Media",T505="Moderado"),AND(P505="Alta",T505="Leve"),AND(P505="Alta",T505="Menor")),"Moderado",IF(OR(AND(P505="Muy Baja",T505="Mayor"),AND(P505="Baja",T505="Mayor"),AND(P505="Media",T505="Mayor"),AND(P505="Alta",T505="Moderado"),AND(P505="Alta",T505="Mayor"),AND(P505="Muy Alta",T505="Leve"),AND(P505="Muy Alta",T505="Menor"),AND(P505="Muy Alta",T505="Moderado"),AND(P505="Muy Alta",T505="Mayor")),"Alto",IF(OR(AND(P505="Muy Baja",T505="Catastrófico"),AND(P505="Baja",T505="Catastrófico"),AND(P505="Media",T505="Catastrófico"),AND(P505="Alta",T505="Catastrófico"),AND(P505="Muy Alta",T505="Catastrófico")),"Extremo",""))))</f>
        <v>Moderado</v>
      </c>
      <c r="W505" s="169">
        <v>1</v>
      </c>
      <c r="X505" s="227" t="s">
        <v>1051</v>
      </c>
      <c r="Y505" s="165" t="str">
        <f t="shared" si="633"/>
        <v>Probabilidad</v>
      </c>
      <c r="Z505" s="109" t="s">
        <v>216</v>
      </c>
      <c r="AA505" s="109" t="s">
        <v>224</v>
      </c>
      <c r="AB505" s="166" t="str">
        <f t="shared" si="640"/>
        <v>40%</v>
      </c>
      <c r="AC505" s="109" t="s">
        <v>227</v>
      </c>
      <c r="AD505" s="109" t="s">
        <v>232</v>
      </c>
      <c r="AE505" s="109" t="s">
        <v>236</v>
      </c>
      <c r="AF505" s="208">
        <f t="shared" ref="AF505" si="665">IFERROR(IF(Y505="Probabilidad",(Q505-(+Q505*AB505)),IF(Y505="Impacto",Q505,"")),"")</f>
        <v>0.36</v>
      </c>
      <c r="AG505" s="167" t="str">
        <f t="shared" si="635"/>
        <v>Baja</v>
      </c>
      <c r="AH505" s="166">
        <f t="shared" si="636"/>
        <v>0.36</v>
      </c>
      <c r="AI505" s="167" t="str">
        <f t="shared" si="637"/>
        <v>Moderado</v>
      </c>
      <c r="AJ505" s="166">
        <f t="shared" ref="AJ505" si="666">IFERROR(IF(Y505="Impacto",(U505-(+U505*AB505)),IF(Y505="Probabilidad",U505,"")),"")</f>
        <v>0.6</v>
      </c>
      <c r="AK505" s="168" t="str">
        <f t="shared" si="639"/>
        <v>Moderado</v>
      </c>
      <c r="AL505" s="212" t="s">
        <v>263</v>
      </c>
      <c r="AM505" s="213"/>
      <c r="AN505" s="169"/>
      <c r="AO505" s="110"/>
      <c r="AP505" s="110"/>
      <c r="AQ505" s="211"/>
      <c r="AR505" s="169"/>
    </row>
    <row r="506" spans="1:44" s="141" customFormat="1" ht="117.75" customHeight="1" x14ac:dyDescent="0.25">
      <c r="A506" s="299"/>
      <c r="B506" s="297"/>
      <c r="C506" s="275"/>
      <c r="D506" s="275"/>
      <c r="E506" s="283"/>
      <c r="F506" s="306"/>
      <c r="G506" s="306"/>
      <c r="H506" s="307"/>
      <c r="I506" s="268"/>
      <c r="J506" s="268"/>
      <c r="K506" s="268"/>
      <c r="L506" s="268"/>
      <c r="M506" s="283"/>
      <c r="N506" s="275"/>
      <c r="O506" s="271"/>
      <c r="P506" s="272"/>
      <c r="Q506" s="281"/>
      <c r="R506" s="282"/>
      <c r="S506" s="281">
        <f ca="1">IF(NOT(ISERROR(MATCH(R506,_xlfn.ANCHORARRAY(H517),0))),Q519&amp;"Por favor no seleccionar los criterios de impacto",R506)</f>
        <v>0</v>
      </c>
      <c r="T506" s="272"/>
      <c r="U506" s="281"/>
      <c r="V506" s="280"/>
      <c r="W506" s="169">
        <v>2</v>
      </c>
      <c r="X506" s="227" t="s">
        <v>1052</v>
      </c>
      <c r="Y506" s="165" t="str">
        <f t="shared" si="633"/>
        <v>Probabilidad</v>
      </c>
      <c r="Z506" s="109" t="s">
        <v>216</v>
      </c>
      <c r="AA506" s="109" t="s">
        <v>224</v>
      </c>
      <c r="AB506" s="166" t="str">
        <f t="shared" si="640"/>
        <v>40%</v>
      </c>
      <c r="AC506" s="109" t="s">
        <v>227</v>
      </c>
      <c r="AD506" s="109" t="s">
        <v>232</v>
      </c>
      <c r="AE506" s="109" t="s">
        <v>236</v>
      </c>
      <c r="AF506" s="208">
        <f t="shared" ref="AF506:AF510" si="667">IFERROR(IF(AND(Y505="Probabilidad",Y506="Probabilidad"),(AH505-(+AH505*AB506)),IF(Y506="Probabilidad",(Q505-(+Q505*AB506)),IF(Y506="Impacto",AH505,""))),"")</f>
        <v>0.216</v>
      </c>
      <c r="AG506" s="167" t="str">
        <f t="shared" si="635"/>
        <v>Baja</v>
      </c>
      <c r="AH506" s="166">
        <f t="shared" si="636"/>
        <v>0.216</v>
      </c>
      <c r="AI506" s="167" t="str">
        <f t="shared" si="637"/>
        <v>Moderado</v>
      </c>
      <c r="AJ506" s="166">
        <f t="shared" ref="AJ506" si="668">IFERROR(IF(AND(Y505="Impacto",Y506="Impacto"),(AJ505-(+AJ505*AB506)),IF(Y506="Impacto",(U505-(+U505*AB506)),IF(Y506="Probabilidad",AJ505,""))),"")</f>
        <v>0.6</v>
      </c>
      <c r="AK506" s="168" t="str">
        <f t="shared" si="639"/>
        <v>Moderado</v>
      </c>
      <c r="AL506" s="212" t="s">
        <v>263</v>
      </c>
      <c r="AM506" s="213"/>
      <c r="AN506" s="169"/>
      <c r="AO506" s="110"/>
      <c r="AP506" s="110"/>
      <c r="AQ506" s="211"/>
      <c r="AR506" s="169"/>
    </row>
    <row r="507" spans="1:44" s="141" customFormat="1" ht="69" hidden="1" customHeight="1" x14ac:dyDescent="0.25">
      <c r="A507" s="299"/>
      <c r="B507" s="297"/>
      <c r="C507" s="275"/>
      <c r="D507" s="275"/>
      <c r="E507" s="283"/>
      <c r="F507" s="306"/>
      <c r="G507" s="306"/>
      <c r="H507" s="307"/>
      <c r="I507" s="268"/>
      <c r="J507" s="268"/>
      <c r="K507" s="268"/>
      <c r="L507" s="268"/>
      <c r="M507" s="283"/>
      <c r="N507" s="275"/>
      <c r="O507" s="271"/>
      <c r="P507" s="272"/>
      <c r="Q507" s="281"/>
      <c r="R507" s="282"/>
      <c r="S507" s="281">
        <f ca="1">IF(NOT(ISERROR(MATCH(R507,_xlfn.ANCHORARRAY(H518),0))),Q520&amp;"Por favor no seleccionar los criterios de impacto",R507)</f>
        <v>0</v>
      </c>
      <c r="T507" s="272"/>
      <c r="U507" s="281"/>
      <c r="V507" s="280"/>
      <c r="W507" s="169">
        <v>3</v>
      </c>
      <c r="X507" s="108"/>
      <c r="Y507" s="165" t="str">
        <f t="shared" si="633"/>
        <v/>
      </c>
      <c r="Z507" s="109"/>
      <c r="AA507" s="109"/>
      <c r="AB507" s="166" t="str">
        <f t="shared" si="640"/>
        <v/>
      </c>
      <c r="AC507" s="109"/>
      <c r="AD507" s="109"/>
      <c r="AE507" s="109"/>
      <c r="AF507" s="208" t="str">
        <f t="shared" si="667"/>
        <v/>
      </c>
      <c r="AG507" s="167" t="str">
        <f t="shared" si="635"/>
        <v/>
      </c>
      <c r="AH507" s="166" t="str">
        <f t="shared" si="636"/>
        <v/>
      </c>
      <c r="AI507" s="167" t="str">
        <f t="shared" si="637"/>
        <v/>
      </c>
      <c r="AJ507" s="166" t="str">
        <f t="shared" ref="AJ507:AJ510" si="669">IFERROR(IF(AND(Y506="Impacto",Y507="Impacto"),(AJ506-(+AJ506*AB507)),IF(AND(Y506="Probabilidad",Y507="Impacto"),(AJ505-(+AJ505*AB507)),IF(Y507="Probabilidad",AJ506,""))),"")</f>
        <v/>
      </c>
      <c r="AK507" s="168" t="str">
        <f t="shared" si="639"/>
        <v/>
      </c>
      <c r="AL507" s="212"/>
      <c r="AM507" s="213"/>
      <c r="AN507" s="169"/>
      <c r="AO507" s="110"/>
      <c r="AP507" s="110"/>
      <c r="AQ507" s="211"/>
      <c r="AR507" s="169"/>
    </row>
    <row r="508" spans="1:44" s="141" customFormat="1" ht="69" hidden="1" customHeight="1" x14ac:dyDescent="0.25">
      <c r="A508" s="299"/>
      <c r="B508" s="297"/>
      <c r="C508" s="275"/>
      <c r="D508" s="275"/>
      <c r="E508" s="283"/>
      <c r="F508" s="306"/>
      <c r="G508" s="306"/>
      <c r="H508" s="307"/>
      <c r="I508" s="268"/>
      <c r="J508" s="268"/>
      <c r="K508" s="268"/>
      <c r="L508" s="268"/>
      <c r="M508" s="283"/>
      <c r="N508" s="275"/>
      <c r="O508" s="271"/>
      <c r="P508" s="272"/>
      <c r="Q508" s="281"/>
      <c r="R508" s="282"/>
      <c r="S508" s="281">
        <f ca="1">IF(NOT(ISERROR(MATCH(R508,_xlfn.ANCHORARRAY(H519),0))),Q521&amp;"Por favor no seleccionar los criterios de impacto",R508)</f>
        <v>0</v>
      </c>
      <c r="T508" s="272"/>
      <c r="U508" s="281"/>
      <c r="V508" s="280"/>
      <c r="W508" s="169">
        <v>4</v>
      </c>
      <c r="X508" s="108"/>
      <c r="Y508" s="165" t="str">
        <f t="shared" si="633"/>
        <v/>
      </c>
      <c r="Z508" s="109"/>
      <c r="AA508" s="109"/>
      <c r="AB508" s="166" t="str">
        <f t="shared" si="640"/>
        <v/>
      </c>
      <c r="AC508" s="109"/>
      <c r="AD508" s="109"/>
      <c r="AE508" s="109"/>
      <c r="AF508" s="208" t="str">
        <f t="shared" si="667"/>
        <v/>
      </c>
      <c r="AG508" s="167" t="str">
        <f t="shared" si="635"/>
        <v/>
      </c>
      <c r="AH508" s="166" t="str">
        <f t="shared" si="636"/>
        <v/>
      </c>
      <c r="AI508" s="167" t="str">
        <f t="shared" si="637"/>
        <v/>
      </c>
      <c r="AJ508" s="166" t="str">
        <f t="shared" si="669"/>
        <v/>
      </c>
      <c r="AK508" s="168" t="str">
        <f t="shared" si="639"/>
        <v/>
      </c>
      <c r="AL508" s="212"/>
      <c r="AM508" s="213"/>
      <c r="AN508" s="169"/>
      <c r="AO508" s="110"/>
      <c r="AP508" s="110"/>
      <c r="AQ508" s="211"/>
      <c r="AR508" s="169"/>
    </row>
    <row r="509" spans="1:44" s="141" customFormat="1" ht="69" hidden="1" customHeight="1" x14ac:dyDescent="0.25">
      <c r="A509" s="299"/>
      <c r="B509" s="297"/>
      <c r="C509" s="275"/>
      <c r="D509" s="275"/>
      <c r="E509" s="283"/>
      <c r="F509" s="306"/>
      <c r="G509" s="306"/>
      <c r="H509" s="307"/>
      <c r="I509" s="268"/>
      <c r="J509" s="268"/>
      <c r="K509" s="268"/>
      <c r="L509" s="268"/>
      <c r="M509" s="283"/>
      <c r="N509" s="275"/>
      <c r="O509" s="271"/>
      <c r="P509" s="272"/>
      <c r="Q509" s="281"/>
      <c r="R509" s="282"/>
      <c r="S509" s="281">
        <f ca="1">IF(NOT(ISERROR(MATCH(R509,_xlfn.ANCHORARRAY(H520),0))),Q522&amp;"Por favor no seleccionar los criterios de impacto",R509)</f>
        <v>0</v>
      </c>
      <c r="T509" s="272"/>
      <c r="U509" s="281"/>
      <c r="V509" s="280"/>
      <c r="W509" s="169">
        <v>5</v>
      </c>
      <c r="X509" s="108"/>
      <c r="Y509" s="165" t="str">
        <f t="shared" si="633"/>
        <v/>
      </c>
      <c r="Z509" s="109"/>
      <c r="AA509" s="109"/>
      <c r="AB509" s="166" t="str">
        <f t="shared" si="640"/>
        <v/>
      </c>
      <c r="AC509" s="109"/>
      <c r="AD509" s="109"/>
      <c r="AE509" s="109"/>
      <c r="AF509" s="208" t="str">
        <f t="shared" si="667"/>
        <v/>
      </c>
      <c r="AG509" s="167" t="str">
        <f t="shared" si="635"/>
        <v/>
      </c>
      <c r="AH509" s="166" t="str">
        <f t="shared" si="636"/>
        <v/>
      </c>
      <c r="AI509" s="167" t="str">
        <f t="shared" si="637"/>
        <v/>
      </c>
      <c r="AJ509" s="166" t="str">
        <f t="shared" si="669"/>
        <v/>
      </c>
      <c r="AK509" s="168" t="str">
        <f t="shared" si="639"/>
        <v/>
      </c>
      <c r="AL509" s="212"/>
      <c r="AM509" s="213"/>
      <c r="AN509" s="169"/>
      <c r="AO509" s="110"/>
      <c r="AP509" s="110"/>
      <c r="AQ509" s="211"/>
      <c r="AR509" s="169"/>
    </row>
    <row r="510" spans="1:44" s="141" customFormat="1" ht="69" hidden="1" customHeight="1" x14ac:dyDescent="0.25">
      <c r="A510" s="299"/>
      <c r="B510" s="298"/>
      <c r="C510" s="276"/>
      <c r="D510" s="276"/>
      <c r="E510" s="283"/>
      <c r="F510" s="306"/>
      <c r="G510" s="306"/>
      <c r="H510" s="307"/>
      <c r="I510" s="269"/>
      <c r="J510" s="269"/>
      <c r="K510" s="269"/>
      <c r="L510" s="269"/>
      <c r="M510" s="283"/>
      <c r="N510" s="276"/>
      <c r="O510" s="271"/>
      <c r="P510" s="272"/>
      <c r="Q510" s="281"/>
      <c r="R510" s="282"/>
      <c r="S510" s="281">
        <f ca="1">IF(NOT(ISERROR(MATCH(R510,_xlfn.ANCHORARRAY(H521),0))),Q523&amp;"Por favor no seleccionar los criterios de impacto",R510)</f>
        <v>0</v>
      </c>
      <c r="T510" s="272"/>
      <c r="U510" s="281"/>
      <c r="V510" s="280"/>
      <c r="W510" s="169">
        <v>6</v>
      </c>
      <c r="X510" s="108"/>
      <c r="Y510" s="165" t="str">
        <f t="shared" si="633"/>
        <v/>
      </c>
      <c r="Z510" s="109"/>
      <c r="AA510" s="109"/>
      <c r="AB510" s="166" t="str">
        <f t="shared" si="640"/>
        <v/>
      </c>
      <c r="AC510" s="109"/>
      <c r="AD510" s="109"/>
      <c r="AE510" s="109"/>
      <c r="AF510" s="208" t="str">
        <f t="shared" si="667"/>
        <v/>
      </c>
      <c r="AG510" s="167" t="str">
        <f t="shared" si="635"/>
        <v/>
      </c>
      <c r="AH510" s="166" t="str">
        <f t="shared" si="636"/>
        <v/>
      </c>
      <c r="AI510" s="167" t="str">
        <f t="shared" si="637"/>
        <v/>
      </c>
      <c r="AJ510" s="166" t="str">
        <f t="shared" si="669"/>
        <v/>
      </c>
      <c r="AK510" s="168" t="str">
        <f t="shared" si="639"/>
        <v/>
      </c>
      <c r="AL510" s="212"/>
      <c r="AM510" s="213"/>
      <c r="AN510" s="169"/>
      <c r="AO510" s="110"/>
      <c r="AP510" s="110"/>
      <c r="AQ510" s="211"/>
      <c r="AR510" s="169"/>
    </row>
    <row r="511" spans="1:44" s="141" customFormat="1" ht="129.75" customHeight="1" x14ac:dyDescent="0.25">
      <c r="A511" s="299">
        <v>84</v>
      </c>
      <c r="B511" s="296" t="s">
        <v>1053</v>
      </c>
      <c r="C511" s="274" t="s">
        <v>288</v>
      </c>
      <c r="D511" s="274" t="s">
        <v>1054</v>
      </c>
      <c r="E511" s="283" t="s">
        <v>246</v>
      </c>
      <c r="F511" s="306" t="s">
        <v>1055</v>
      </c>
      <c r="G511" s="306" t="s">
        <v>1056</v>
      </c>
      <c r="H511" s="307" t="s">
        <v>1057</v>
      </c>
      <c r="I511" s="267"/>
      <c r="J511" s="267"/>
      <c r="K511" s="267"/>
      <c r="L511" s="267"/>
      <c r="M511" s="283" t="s">
        <v>247</v>
      </c>
      <c r="N511" s="274"/>
      <c r="O511" s="271">
        <v>1</v>
      </c>
      <c r="P511" s="272" t="str">
        <f t="shared" si="599"/>
        <v>Muy Baja</v>
      </c>
      <c r="Q511" s="281">
        <f t="shared" si="600"/>
        <v>0.2</v>
      </c>
      <c r="R511" s="282" t="s">
        <v>195</v>
      </c>
      <c r="S511" s="281" t="str">
        <f>IF(NOT(ISERROR(MATCH(R511,'Tabla Impacto'!$B$221:$B$223,0))),'Tabla Impacto'!$F$223&amp;"Por favor no seleccionar los criterios de impacto(Afectación Económica o presupuestal y Pérdida Reputacional)",R511)</f>
        <v>El riesgo afecta la imagen de la entidad internamente, de conocimiento general, nivel interno, de junta dircetiva y accionistas y/o de provedores</v>
      </c>
      <c r="T511" s="272" t="str">
        <f>+IF(OR(S511='[1]Tabla Impacto'!$C$11,S511='[1]Tabla Impacto'!$D$11),"Leve",IF(OR(S511='[1]Tabla Impacto'!$C$12,S511='[1]Tabla Impacto'!$D$12),"Menor",IF(OR(S511='[1]Tabla Impacto'!$C$13,S511='[1]Tabla Impacto'!$D$13),"Moderado",IF(OR(S511='[1]Tabla Impacto'!$C$14,S511='[1]Tabla Impacto'!$D$14),"Mayor",IF(OR(S511='[1]Tabla Impacto'!$C$15,S511='[1]Tabla Impacto'!$D$15),"Catastrófico","")))))</f>
        <v>Menor</v>
      </c>
      <c r="U511" s="281">
        <f t="shared" ref="U511" si="670">IF(T511="","",IF(T511="Leve",0.2,IF(T511="Menor",0.4,IF(T511="Moderado",0.6,IF(T511="Mayor",0.8,IF(T511="Catastrófico",1,))))))</f>
        <v>0.4</v>
      </c>
      <c r="V511" s="280" t="str">
        <f t="shared" ref="V511" si="671">IF(OR(AND(P511="Muy Baja",T511="Leve"),AND(P511="Muy Baja",T511="Menor"),AND(P511="Baja",T511="Leve")),"Bajo",IF(OR(AND(P511="Muy baja",T511="Moderado"),AND(P511="Baja",T511="Menor"),AND(P511="Baja",T511="Moderado"),AND(P511="Media",T511="Leve"),AND(P511="Media",T511="Menor"),AND(P511="Media",T511="Moderado"),AND(P511="Alta",T511="Leve"),AND(P511="Alta",T511="Menor")),"Moderado",IF(OR(AND(P511="Muy Baja",T511="Mayor"),AND(P511="Baja",T511="Mayor"),AND(P511="Media",T511="Mayor"),AND(P511="Alta",T511="Moderado"),AND(P511="Alta",T511="Mayor"),AND(P511="Muy Alta",T511="Leve"),AND(P511="Muy Alta",T511="Menor"),AND(P511="Muy Alta",T511="Moderado"),AND(P511="Muy Alta",T511="Mayor")),"Alto",IF(OR(AND(P511="Muy Baja",T511="Catastrófico"),AND(P511="Baja",T511="Catastrófico"),AND(P511="Media",T511="Catastrófico"),AND(P511="Alta",T511="Catastrófico"),AND(P511="Muy Alta",T511="Catastrófico")),"Extremo",""))))</f>
        <v>Bajo</v>
      </c>
      <c r="W511" s="169">
        <v>1</v>
      </c>
      <c r="X511" s="108" t="s">
        <v>1058</v>
      </c>
      <c r="Y511" s="165" t="str">
        <f t="shared" si="633"/>
        <v>Probabilidad</v>
      </c>
      <c r="Z511" s="109" t="s">
        <v>216</v>
      </c>
      <c r="AA511" s="109" t="s">
        <v>224</v>
      </c>
      <c r="AB511" s="166" t="str">
        <f t="shared" si="640"/>
        <v>40%</v>
      </c>
      <c r="AC511" s="109" t="s">
        <v>227</v>
      </c>
      <c r="AD511" s="109" t="s">
        <v>232</v>
      </c>
      <c r="AE511" s="109" t="s">
        <v>236</v>
      </c>
      <c r="AF511" s="208">
        <f t="shared" ref="AF511" si="672">IFERROR(IF(Y511="Probabilidad",(Q511-(+Q511*AB511)),IF(Y511="Impacto",Q511,"")),"")</f>
        <v>0.12</v>
      </c>
      <c r="AG511" s="167" t="str">
        <f t="shared" si="635"/>
        <v>Muy Baja</v>
      </c>
      <c r="AH511" s="166">
        <f t="shared" si="636"/>
        <v>0.12</v>
      </c>
      <c r="AI511" s="167" t="str">
        <f t="shared" si="637"/>
        <v>Menor</v>
      </c>
      <c r="AJ511" s="166">
        <f t="shared" ref="AJ511" si="673">IFERROR(IF(Y511="Impacto",(U511-(+U511*AB511)),IF(Y511="Probabilidad",U511,"")),"")</f>
        <v>0.4</v>
      </c>
      <c r="AK511" s="168" t="str">
        <f t="shared" si="639"/>
        <v>Bajo</v>
      </c>
      <c r="AL511" s="212" t="s">
        <v>263</v>
      </c>
      <c r="AM511" s="213"/>
      <c r="AN511" s="169"/>
      <c r="AO511" s="110"/>
      <c r="AP511" s="110"/>
      <c r="AQ511" s="211"/>
      <c r="AR511" s="169"/>
    </row>
    <row r="512" spans="1:44" s="141" customFormat="1" ht="69" hidden="1" customHeight="1" x14ac:dyDescent="0.25">
      <c r="A512" s="299"/>
      <c r="B512" s="297"/>
      <c r="C512" s="275"/>
      <c r="D512" s="275"/>
      <c r="E512" s="283"/>
      <c r="F512" s="306"/>
      <c r="G512" s="306"/>
      <c r="H512" s="307"/>
      <c r="I512" s="268"/>
      <c r="J512" s="268"/>
      <c r="K512" s="268"/>
      <c r="L512" s="268"/>
      <c r="M512" s="283"/>
      <c r="N512" s="275"/>
      <c r="O512" s="271"/>
      <c r="P512" s="272"/>
      <c r="Q512" s="281"/>
      <c r="R512" s="282"/>
      <c r="S512" s="281">
        <f ca="1">IF(NOT(ISERROR(MATCH(R512,_xlfn.ANCHORARRAY(H523),0))),Q525&amp;"Por favor no seleccionar los criterios de impacto",R512)</f>
        <v>0</v>
      </c>
      <c r="T512" s="272"/>
      <c r="U512" s="281"/>
      <c r="V512" s="280"/>
      <c r="W512" s="169">
        <v>2</v>
      </c>
      <c r="X512" s="108"/>
      <c r="Y512" s="165" t="str">
        <f t="shared" si="633"/>
        <v/>
      </c>
      <c r="Z512" s="109"/>
      <c r="AA512" s="109"/>
      <c r="AB512" s="166" t="str">
        <f t="shared" si="640"/>
        <v/>
      </c>
      <c r="AC512" s="109"/>
      <c r="AD512" s="109"/>
      <c r="AE512" s="109"/>
      <c r="AF512" s="208" t="str">
        <f t="shared" ref="AF512:AF516" si="674">IFERROR(IF(AND(Y511="Probabilidad",Y512="Probabilidad"),(AH511-(+AH511*AB512)),IF(Y512="Probabilidad",(Q511-(+Q511*AB512)),IF(Y512="Impacto",AH511,""))),"")</f>
        <v/>
      </c>
      <c r="AG512" s="167" t="str">
        <f t="shared" si="635"/>
        <v/>
      </c>
      <c r="AH512" s="166" t="str">
        <f t="shared" si="636"/>
        <v/>
      </c>
      <c r="AI512" s="167" t="str">
        <f t="shared" si="637"/>
        <v/>
      </c>
      <c r="AJ512" s="166" t="str">
        <f t="shared" ref="AJ512" si="675">IFERROR(IF(AND(Y511="Impacto",Y512="Impacto"),(AJ511-(+AJ511*AB512)),IF(Y512="Impacto",(U511-(+U511*AB512)),IF(Y512="Probabilidad",AJ511,""))),"")</f>
        <v/>
      </c>
      <c r="AK512" s="168" t="str">
        <f t="shared" si="639"/>
        <v/>
      </c>
      <c r="AL512" s="212"/>
      <c r="AM512" s="213"/>
      <c r="AN512" s="169"/>
      <c r="AO512" s="110"/>
      <c r="AP512" s="110"/>
      <c r="AQ512" s="211"/>
      <c r="AR512" s="169"/>
    </row>
    <row r="513" spans="1:44" s="141" customFormat="1" ht="69" hidden="1" customHeight="1" x14ac:dyDescent="0.25">
      <c r="A513" s="299"/>
      <c r="B513" s="297"/>
      <c r="C513" s="275"/>
      <c r="D513" s="275"/>
      <c r="E513" s="283"/>
      <c r="F513" s="306"/>
      <c r="G513" s="306"/>
      <c r="H513" s="307"/>
      <c r="I513" s="268"/>
      <c r="J513" s="268"/>
      <c r="K513" s="268"/>
      <c r="L513" s="268"/>
      <c r="M513" s="283"/>
      <c r="N513" s="275"/>
      <c r="O513" s="271"/>
      <c r="P513" s="272"/>
      <c r="Q513" s="281"/>
      <c r="R513" s="282"/>
      <c r="S513" s="281">
        <f ca="1">IF(NOT(ISERROR(MATCH(R513,_xlfn.ANCHORARRAY(H524),0))),Q526&amp;"Por favor no seleccionar los criterios de impacto",R513)</f>
        <v>0</v>
      </c>
      <c r="T513" s="272"/>
      <c r="U513" s="281"/>
      <c r="V513" s="280"/>
      <c r="W513" s="169">
        <v>3</v>
      </c>
      <c r="X513" s="108"/>
      <c r="Y513" s="165" t="str">
        <f t="shared" si="633"/>
        <v/>
      </c>
      <c r="Z513" s="109"/>
      <c r="AA513" s="109"/>
      <c r="AB513" s="166" t="str">
        <f t="shared" si="640"/>
        <v/>
      </c>
      <c r="AC513" s="109"/>
      <c r="AD513" s="109"/>
      <c r="AE513" s="109"/>
      <c r="AF513" s="208" t="str">
        <f t="shared" si="674"/>
        <v/>
      </c>
      <c r="AG513" s="167" t="str">
        <f t="shared" si="635"/>
        <v/>
      </c>
      <c r="AH513" s="166" t="str">
        <f t="shared" si="636"/>
        <v/>
      </c>
      <c r="AI513" s="167" t="str">
        <f t="shared" si="637"/>
        <v/>
      </c>
      <c r="AJ513" s="166" t="str">
        <f t="shared" ref="AJ513:AJ516" si="676">IFERROR(IF(AND(Y512="Impacto",Y513="Impacto"),(AJ512-(+AJ512*AB513)),IF(AND(Y512="Probabilidad",Y513="Impacto"),(AJ511-(+AJ511*AB513)),IF(Y513="Probabilidad",AJ512,""))),"")</f>
        <v/>
      </c>
      <c r="AK513" s="168" t="str">
        <f t="shared" si="639"/>
        <v/>
      </c>
      <c r="AL513" s="212"/>
      <c r="AM513" s="213"/>
      <c r="AN513" s="169"/>
      <c r="AO513" s="110"/>
      <c r="AP513" s="110"/>
      <c r="AQ513" s="211"/>
      <c r="AR513" s="169"/>
    </row>
    <row r="514" spans="1:44" s="141" customFormat="1" ht="69" hidden="1" customHeight="1" x14ac:dyDescent="0.25">
      <c r="A514" s="299"/>
      <c r="B514" s="297"/>
      <c r="C514" s="275"/>
      <c r="D514" s="275"/>
      <c r="E514" s="283"/>
      <c r="F514" s="306"/>
      <c r="G514" s="306"/>
      <c r="H514" s="307"/>
      <c r="I514" s="268"/>
      <c r="J514" s="268"/>
      <c r="K514" s="268"/>
      <c r="L514" s="268"/>
      <c r="M514" s="283"/>
      <c r="N514" s="275"/>
      <c r="O514" s="271"/>
      <c r="P514" s="272"/>
      <c r="Q514" s="281"/>
      <c r="R514" s="282"/>
      <c r="S514" s="281">
        <f ca="1">IF(NOT(ISERROR(MATCH(R514,_xlfn.ANCHORARRAY(H525),0))),Q527&amp;"Por favor no seleccionar los criterios de impacto",R514)</f>
        <v>0</v>
      </c>
      <c r="T514" s="272"/>
      <c r="U514" s="281"/>
      <c r="V514" s="280"/>
      <c r="W514" s="169">
        <v>4</v>
      </c>
      <c r="X514" s="108"/>
      <c r="Y514" s="165" t="str">
        <f t="shared" si="633"/>
        <v/>
      </c>
      <c r="Z514" s="109"/>
      <c r="AA514" s="109"/>
      <c r="AB514" s="166" t="str">
        <f t="shared" si="640"/>
        <v/>
      </c>
      <c r="AC514" s="109"/>
      <c r="AD514" s="109"/>
      <c r="AE514" s="109"/>
      <c r="AF514" s="208" t="str">
        <f t="shared" si="674"/>
        <v/>
      </c>
      <c r="AG514" s="167" t="str">
        <f t="shared" si="635"/>
        <v/>
      </c>
      <c r="AH514" s="166" t="str">
        <f t="shared" si="636"/>
        <v/>
      </c>
      <c r="AI514" s="167" t="str">
        <f t="shared" si="637"/>
        <v/>
      </c>
      <c r="AJ514" s="166" t="str">
        <f t="shared" si="676"/>
        <v/>
      </c>
      <c r="AK514" s="168" t="str">
        <f t="shared" si="639"/>
        <v/>
      </c>
      <c r="AL514" s="212"/>
      <c r="AM514" s="213"/>
      <c r="AN514" s="169"/>
      <c r="AO514" s="110"/>
      <c r="AP514" s="110"/>
      <c r="AQ514" s="211"/>
      <c r="AR514" s="169"/>
    </row>
    <row r="515" spans="1:44" s="141" customFormat="1" ht="69" hidden="1" customHeight="1" x14ac:dyDescent="0.25">
      <c r="A515" s="299"/>
      <c r="B515" s="297"/>
      <c r="C515" s="275"/>
      <c r="D515" s="275"/>
      <c r="E515" s="283"/>
      <c r="F515" s="306"/>
      <c r="G515" s="306"/>
      <c r="H515" s="307"/>
      <c r="I515" s="268"/>
      <c r="J515" s="268"/>
      <c r="K515" s="268"/>
      <c r="L515" s="268"/>
      <c r="M515" s="283"/>
      <c r="N515" s="275"/>
      <c r="O515" s="271"/>
      <c r="P515" s="272"/>
      <c r="Q515" s="281"/>
      <c r="R515" s="282"/>
      <c r="S515" s="281">
        <f ca="1">IF(NOT(ISERROR(MATCH(R515,_xlfn.ANCHORARRAY(H526),0))),Q528&amp;"Por favor no seleccionar los criterios de impacto",R515)</f>
        <v>0</v>
      </c>
      <c r="T515" s="272"/>
      <c r="U515" s="281"/>
      <c r="V515" s="280"/>
      <c r="W515" s="169">
        <v>5</v>
      </c>
      <c r="X515" s="108"/>
      <c r="Y515" s="165" t="str">
        <f t="shared" si="633"/>
        <v/>
      </c>
      <c r="Z515" s="109"/>
      <c r="AA515" s="109"/>
      <c r="AB515" s="166" t="str">
        <f t="shared" si="640"/>
        <v/>
      </c>
      <c r="AC515" s="109"/>
      <c r="AD515" s="109"/>
      <c r="AE515" s="109"/>
      <c r="AF515" s="208" t="str">
        <f t="shared" si="674"/>
        <v/>
      </c>
      <c r="AG515" s="167" t="str">
        <f t="shared" si="635"/>
        <v/>
      </c>
      <c r="AH515" s="166" t="str">
        <f t="shared" si="636"/>
        <v/>
      </c>
      <c r="AI515" s="167" t="str">
        <f t="shared" si="637"/>
        <v/>
      </c>
      <c r="AJ515" s="166" t="str">
        <f t="shared" si="676"/>
        <v/>
      </c>
      <c r="AK515" s="168" t="str">
        <f t="shared" si="639"/>
        <v/>
      </c>
      <c r="AL515" s="212"/>
      <c r="AM515" s="213"/>
      <c r="AN515" s="169"/>
      <c r="AO515" s="110"/>
      <c r="AP515" s="110"/>
      <c r="AQ515" s="211"/>
      <c r="AR515" s="169"/>
    </row>
    <row r="516" spans="1:44" s="141" customFormat="1" ht="69" hidden="1" customHeight="1" x14ac:dyDescent="0.25">
      <c r="A516" s="299"/>
      <c r="B516" s="298"/>
      <c r="C516" s="276"/>
      <c r="D516" s="276"/>
      <c r="E516" s="283"/>
      <c r="F516" s="306"/>
      <c r="G516" s="306"/>
      <c r="H516" s="307"/>
      <c r="I516" s="269"/>
      <c r="J516" s="269"/>
      <c r="K516" s="269"/>
      <c r="L516" s="269"/>
      <c r="M516" s="283"/>
      <c r="N516" s="276"/>
      <c r="O516" s="271"/>
      <c r="P516" s="272"/>
      <c r="Q516" s="281"/>
      <c r="R516" s="282"/>
      <c r="S516" s="281">
        <f ca="1">IF(NOT(ISERROR(MATCH(R516,_xlfn.ANCHORARRAY(H527),0))),Q529&amp;"Por favor no seleccionar los criterios de impacto",R516)</f>
        <v>0</v>
      </c>
      <c r="T516" s="272"/>
      <c r="U516" s="281"/>
      <c r="V516" s="280"/>
      <c r="W516" s="169">
        <v>6</v>
      </c>
      <c r="X516" s="108"/>
      <c r="Y516" s="165" t="str">
        <f t="shared" si="633"/>
        <v/>
      </c>
      <c r="Z516" s="109"/>
      <c r="AA516" s="109"/>
      <c r="AB516" s="166" t="str">
        <f t="shared" si="640"/>
        <v/>
      </c>
      <c r="AC516" s="109"/>
      <c r="AD516" s="109"/>
      <c r="AE516" s="109"/>
      <c r="AF516" s="208" t="str">
        <f t="shared" si="674"/>
        <v/>
      </c>
      <c r="AG516" s="167" t="str">
        <f t="shared" si="635"/>
        <v/>
      </c>
      <c r="AH516" s="166" t="str">
        <f t="shared" si="636"/>
        <v/>
      </c>
      <c r="AI516" s="167" t="str">
        <f t="shared" si="637"/>
        <v/>
      </c>
      <c r="AJ516" s="166" t="str">
        <f t="shared" si="676"/>
        <v/>
      </c>
      <c r="AK516" s="168" t="str">
        <f t="shared" si="639"/>
        <v/>
      </c>
      <c r="AL516" s="212"/>
      <c r="AM516" s="213"/>
      <c r="AN516" s="169"/>
      <c r="AO516" s="110"/>
      <c r="AP516" s="110"/>
      <c r="AQ516" s="211"/>
      <c r="AR516" s="169"/>
    </row>
    <row r="517" spans="1:44" s="141" customFormat="1" ht="137.25" customHeight="1" x14ac:dyDescent="0.25">
      <c r="A517" s="299">
        <v>85</v>
      </c>
      <c r="B517" s="296" t="s">
        <v>1059</v>
      </c>
      <c r="C517" s="274" t="s">
        <v>288</v>
      </c>
      <c r="D517" s="274" t="s">
        <v>1054</v>
      </c>
      <c r="E517" s="283" t="s">
        <v>246</v>
      </c>
      <c r="F517" s="306" t="s">
        <v>1060</v>
      </c>
      <c r="G517" s="306" t="s">
        <v>1061</v>
      </c>
      <c r="H517" s="307" t="s">
        <v>1062</v>
      </c>
      <c r="I517" s="267"/>
      <c r="J517" s="267"/>
      <c r="K517" s="267"/>
      <c r="L517" s="267"/>
      <c r="M517" s="283" t="s">
        <v>247</v>
      </c>
      <c r="N517" s="274"/>
      <c r="O517" s="271">
        <v>30</v>
      </c>
      <c r="P517" s="272" t="str">
        <f t="shared" ref="P517:P547" si="677">IF(O517&lt;=0,"",IF(O517&lt;=2,"Muy Baja",IF(O517&lt;=24,"Baja",IF(O517&lt;=500,"Media",IF(O517&lt;=5000,"Alta","Muy Alta")))))</f>
        <v>Media</v>
      </c>
      <c r="Q517" s="281">
        <f t="shared" ref="Q517:Q547" si="678">IF(P517="","",IF(P517="Muy Baja",0.2,IF(P517="Baja",0.4,IF(P517="Media",0.6,IF(P517="Alta",0.8,IF(P517="Muy Alta",1,))))))</f>
        <v>0.6</v>
      </c>
      <c r="R517" s="282" t="s">
        <v>195</v>
      </c>
      <c r="S517" s="281" t="str">
        <f>IF(NOT(ISERROR(MATCH(R517,'Tabla Impacto'!$B$221:$B$223,0))),'Tabla Impacto'!$F$223&amp;"Por favor no seleccionar los criterios de impacto(Afectación Económica o presupuestal y Pérdida Reputacional)",R517)</f>
        <v>El riesgo afecta la imagen de la entidad internamente, de conocimiento general, nivel interno, de junta dircetiva y accionistas y/o de provedores</v>
      </c>
      <c r="T517" s="272" t="str">
        <f>+IF(OR(S517='[1]Tabla Impacto'!$C$11,S517='[1]Tabla Impacto'!$D$11),"Leve",IF(OR(S517='[1]Tabla Impacto'!$C$12,S517='[1]Tabla Impacto'!$D$12),"Menor",IF(OR(S517='[1]Tabla Impacto'!$C$13,S517='[1]Tabla Impacto'!$D$13),"Moderado",IF(OR(S517='[1]Tabla Impacto'!$C$14,S517='[1]Tabla Impacto'!$D$14),"Mayor",IF(OR(S517='[1]Tabla Impacto'!$C$15,S517='[1]Tabla Impacto'!$D$15),"Catastrófico","")))))</f>
        <v>Menor</v>
      </c>
      <c r="U517" s="281">
        <f t="shared" ref="U517" si="679">IF(T517="","",IF(T517="Leve",0.2,IF(T517="Menor",0.4,IF(T517="Moderado",0.6,IF(T517="Mayor",0.8,IF(T517="Catastrófico",1,))))))</f>
        <v>0.4</v>
      </c>
      <c r="V517" s="280" t="str">
        <f t="shared" ref="V517" si="680">IF(OR(AND(P517="Muy Baja",T517="Leve"),AND(P517="Muy Baja",T517="Menor"),AND(P517="Baja",T517="Leve")),"Bajo",IF(OR(AND(P517="Muy baja",T517="Moderado"),AND(P517="Baja",T517="Menor"),AND(P517="Baja",T517="Moderado"),AND(P517="Media",T517="Leve"),AND(P517="Media",T517="Menor"),AND(P517="Media",T517="Moderado"),AND(P517="Alta",T517="Leve"),AND(P517="Alta",T517="Menor")),"Moderado",IF(OR(AND(P517="Muy Baja",T517="Mayor"),AND(P517="Baja",T517="Mayor"),AND(P517="Media",T517="Mayor"),AND(P517="Alta",T517="Moderado"),AND(P517="Alta",T517="Mayor"),AND(P517="Muy Alta",T517="Leve"),AND(P517="Muy Alta",T517="Menor"),AND(P517="Muy Alta",T517="Moderado"),AND(P517="Muy Alta",T517="Mayor")),"Alto",IF(OR(AND(P517="Muy Baja",T517="Catastrófico"),AND(P517="Baja",T517="Catastrófico"),AND(P517="Media",T517="Catastrófico"),AND(P517="Alta",T517="Catastrófico"),AND(P517="Muy Alta",T517="Catastrófico")),"Extremo",""))))</f>
        <v>Moderado</v>
      </c>
      <c r="W517" s="169">
        <v>1</v>
      </c>
      <c r="X517" s="108" t="s">
        <v>1063</v>
      </c>
      <c r="Y517" s="165" t="str">
        <f t="shared" si="633"/>
        <v>Probabilidad</v>
      </c>
      <c r="Z517" s="109" t="s">
        <v>216</v>
      </c>
      <c r="AA517" s="109" t="s">
        <v>224</v>
      </c>
      <c r="AB517" s="166" t="str">
        <f t="shared" si="640"/>
        <v>40%</v>
      </c>
      <c r="AC517" s="109" t="s">
        <v>227</v>
      </c>
      <c r="AD517" s="109" t="s">
        <v>232</v>
      </c>
      <c r="AE517" s="109" t="s">
        <v>236</v>
      </c>
      <c r="AF517" s="208">
        <f t="shared" ref="AF517" si="681">IFERROR(IF(Y517="Probabilidad",(Q517-(+Q517*AB517)),IF(Y517="Impacto",Q517,"")),"")</f>
        <v>0.36</v>
      </c>
      <c r="AG517" s="167" t="str">
        <f t="shared" si="635"/>
        <v>Baja</v>
      </c>
      <c r="AH517" s="166">
        <f t="shared" si="636"/>
        <v>0.36</v>
      </c>
      <c r="AI517" s="167" t="str">
        <f t="shared" si="637"/>
        <v>Menor</v>
      </c>
      <c r="AJ517" s="166">
        <f t="shared" ref="AJ517" si="682">IFERROR(IF(Y517="Impacto",(U517-(+U517*AB517)),IF(Y517="Probabilidad",U517,"")),"")</f>
        <v>0.4</v>
      </c>
      <c r="AK517" s="168" t="str">
        <f t="shared" si="639"/>
        <v>Moderado</v>
      </c>
      <c r="AL517" s="212" t="s">
        <v>263</v>
      </c>
      <c r="AM517" s="213"/>
      <c r="AN517" s="169"/>
      <c r="AO517" s="110"/>
      <c r="AP517" s="110"/>
      <c r="AQ517" s="211"/>
      <c r="AR517" s="169"/>
    </row>
    <row r="518" spans="1:44" s="141" customFormat="1" ht="137.25" customHeight="1" x14ac:dyDescent="0.25">
      <c r="A518" s="299"/>
      <c r="B518" s="297"/>
      <c r="C518" s="275"/>
      <c r="D518" s="275"/>
      <c r="E518" s="283"/>
      <c r="F518" s="306"/>
      <c r="G518" s="306"/>
      <c r="H518" s="307"/>
      <c r="I518" s="268"/>
      <c r="J518" s="268"/>
      <c r="K518" s="268"/>
      <c r="L518" s="268"/>
      <c r="M518" s="283"/>
      <c r="N518" s="275"/>
      <c r="O518" s="271"/>
      <c r="P518" s="272"/>
      <c r="Q518" s="281"/>
      <c r="R518" s="282"/>
      <c r="S518" s="281">
        <f ca="1">IF(NOT(ISERROR(MATCH(R518,_xlfn.ANCHORARRAY(H529),0))),Q531&amp;"Por favor no seleccionar los criterios de impacto",R518)</f>
        <v>0</v>
      </c>
      <c r="T518" s="272"/>
      <c r="U518" s="281"/>
      <c r="V518" s="280"/>
      <c r="W518" s="169">
        <v>2</v>
      </c>
      <c r="X518" s="108" t="s">
        <v>1064</v>
      </c>
      <c r="Y518" s="165" t="str">
        <f t="shared" si="633"/>
        <v>Probabilidad</v>
      </c>
      <c r="Z518" s="109" t="s">
        <v>216</v>
      </c>
      <c r="AA518" s="109" t="s">
        <v>224</v>
      </c>
      <c r="AB518" s="166" t="str">
        <f t="shared" si="640"/>
        <v>40%</v>
      </c>
      <c r="AC518" s="109" t="s">
        <v>227</v>
      </c>
      <c r="AD518" s="109" t="s">
        <v>232</v>
      </c>
      <c r="AE518" s="109" t="s">
        <v>236</v>
      </c>
      <c r="AF518" s="208">
        <f t="shared" ref="AF518:AF522" si="683">IFERROR(IF(AND(Y517="Probabilidad",Y518="Probabilidad"),(AH517-(+AH517*AB518)),IF(Y518="Probabilidad",(Q517-(+Q517*AB518)),IF(Y518="Impacto",AH517,""))),"")</f>
        <v>0.216</v>
      </c>
      <c r="AG518" s="167" t="str">
        <f t="shared" si="635"/>
        <v>Baja</v>
      </c>
      <c r="AH518" s="166">
        <f t="shared" si="636"/>
        <v>0.216</v>
      </c>
      <c r="AI518" s="167" t="str">
        <f t="shared" si="637"/>
        <v>Menor</v>
      </c>
      <c r="AJ518" s="166">
        <f t="shared" ref="AJ518" si="684">IFERROR(IF(AND(Y517="Impacto",Y518="Impacto"),(AJ517-(+AJ517*AB518)),IF(Y518="Impacto",(U517-(+U517*AB518)),IF(Y518="Probabilidad",AJ517,""))),"")</f>
        <v>0.4</v>
      </c>
      <c r="AK518" s="168" t="str">
        <f t="shared" si="639"/>
        <v>Moderado</v>
      </c>
      <c r="AL518" s="212" t="s">
        <v>263</v>
      </c>
      <c r="AM518" s="213"/>
      <c r="AN518" s="169"/>
      <c r="AO518" s="110"/>
      <c r="AP518" s="110"/>
      <c r="AQ518" s="211"/>
      <c r="AR518" s="169"/>
    </row>
    <row r="519" spans="1:44" s="141" customFormat="1" ht="69" hidden="1" customHeight="1" x14ac:dyDescent="0.25">
      <c r="A519" s="299"/>
      <c r="B519" s="297"/>
      <c r="C519" s="275"/>
      <c r="D519" s="275"/>
      <c r="E519" s="283"/>
      <c r="F519" s="306"/>
      <c r="G519" s="306"/>
      <c r="H519" s="307"/>
      <c r="I519" s="268"/>
      <c r="J519" s="268"/>
      <c r="K519" s="268"/>
      <c r="L519" s="268"/>
      <c r="M519" s="283"/>
      <c r="N519" s="275"/>
      <c r="O519" s="271"/>
      <c r="P519" s="272"/>
      <c r="Q519" s="281"/>
      <c r="R519" s="282"/>
      <c r="S519" s="281">
        <f ca="1">IF(NOT(ISERROR(MATCH(R519,_xlfn.ANCHORARRAY(H530),0))),Q532&amp;"Por favor no seleccionar los criterios de impacto",R519)</f>
        <v>0</v>
      </c>
      <c r="T519" s="272"/>
      <c r="U519" s="281"/>
      <c r="V519" s="280"/>
      <c r="W519" s="169">
        <v>3</v>
      </c>
      <c r="X519" s="108"/>
      <c r="Y519" s="165" t="str">
        <f t="shared" si="633"/>
        <v/>
      </c>
      <c r="Z519" s="109"/>
      <c r="AA519" s="109"/>
      <c r="AB519" s="166" t="str">
        <f t="shared" si="640"/>
        <v/>
      </c>
      <c r="AC519" s="109"/>
      <c r="AD519" s="109"/>
      <c r="AE519" s="109"/>
      <c r="AF519" s="208" t="str">
        <f t="shared" si="683"/>
        <v/>
      </c>
      <c r="AG519" s="167" t="str">
        <f t="shared" si="635"/>
        <v/>
      </c>
      <c r="AH519" s="166" t="str">
        <f t="shared" si="636"/>
        <v/>
      </c>
      <c r="AI519" s="167" t="str">
        <f t="shared" si="637"/>
        <v/>
      </c>
      <c r="AJ519" s="166" t="str">
        <f t="shared" ref="AJ519:AJ522" si="685">IFERROR(IF(AND(Y518="Impacto",Y519="Impacto"),(AJ518-(+AJ518*AB519)),IF(AND(Y518="Probabilidad",Y519="Impacto"),(AJ517-(+AJ517*AB519)),IF(Y519="Probabilidad",AJ518,""))),"")</f>
        <v/>
      </c>
      <c r="AK519" s="168" t="str">
        <f t="shared" si="639"/>
        <v/>
      </c>
      <c r="AL519" s="212"/>
      <c r="AM519" s="213"/>
      <c r="AN519" s="169"/>
      <c r="AO519" s="110"/>
      <c r="AP519" s="110"/>
      <c r="AQ519" s="211"/>
      <c r="AR519" s="169"/>
    </row>
    <row r="520" spans="1:44" s="141" customFormat="1" ht="69" hidden="1" customHeight="1" x14ac:dyDescent="0.25">
      <c r="A520" s="299"/>
      <c r="B520" s="297"/>
      <c r="C520" s="275"/>
      <c r="D520" s="275"/>
      <c r="E520" s="283"/>
      <c r="F520" s="306"/>
      <c r="G520" s="306"/>
      <c r="H520" s="307"/>
      <c r="I520" s="268"/>
      <c r="J520" s="268"/>
      <c r="K520" s="268"/>
      <c r="L520" s="268"/>
      <c r="M520" s="283"/>
      <c r="N520" s="275"/>
      <c r="O520" s="271"/>
      <c r="P520" s="272"/>
      <c r="Q520" s="281"/>
      <c r="R520" s="282"/>
      <c r="S520" s="281">
        <f ca="1">IF(NOT(ISERROR(MATCH(R520,_xlfn.ANCHORARRAY(H531),0))),Q533&amp;"Por favor no seleccionar los criterios de impacto",R520)</f>
        <v>0</v>
      </c>
      <c r="T520" s="272"/>
      <c r="U520" s="281"/>
      <c r="V520" s="280"/>
      <c r="W520" s="169">
        <v>4</v>
      </c>
      <c r="X520" s="108"/>
      <c r="Y520" s="165" t="str">
        <f t="shared" si="633"/>
        <v/>
      </c>
      <c r="Z520" s="109"/>
      <c r="AA520" s="109"/>
      <c r="AB520" s="166" t="str">
        <f t="shared" si="640"/>
        <v/>
      </c>
      <c r="AC520" s="109"/>
      <c r="AD520" s="109"/>
      <c r="AE520" s="109"/>
      <c r="AF520" s="208" t="str">
        <f t="shared" si="683"/>
        <v/>
      </c>
      <c r="AG520" s="167" t="str">
        <f t="shared" si="635"/>
        <v/>
      </c>
      <c r="AH520" s="166" t="str">
        <f t="shared" si="636"/>
        <v/>
      </c>
      <c r="AI520" s="167" t="str">
        <f t="shared" si="637"/>
        <v/>
      </c>
      <c r="AJ520" s="166" t="str">
        <f t="shared" si="685"/>
        <v/>
      </c>
      <c r="AK520" s="168" t="str">
        <f t="shared" si="639"/>
        <v/>
      </c>
      <c r="AL520" s="212"/>
      <c r="AM520" s="213"/>
      <c r="AN520" s="169"/>
      <c r="AO520" s="110"/>
      <c r="AP520" s="110"/>
      <c r="AQ520" s="211"/>
      <c r="AR520" s="169"/>
    </row>
    <row r="521" spans="1:44" s="141" customFormat="1" ht="69" hidden="1" customHeight="1" x14ac:dyDescent="0.25">
      <c r="A521" s="299"/>
      <c r="B521" s="297"/>
      <c r="C521" s="275"/>
      <c r="D521" s="275"/>
      <c r="E521" s="283"/>
      <c r="F521" s="306"/>
      <c r="G521" s="306"/>
      <c r="H521" s="307"/>
      <c r="I521" s="268"/>
      <c r="J521" s="268"/>
      <c r="K521" s="268"/>
      <c r="L521" s="268"/>
      <c r="M521" s="283"/>
      <c r="N521" s="275"/>
      <c r="O521" s="271"/>
      <c r="P521" s="272"/>
      <c r="Q521" s="281"/>
      <c r="R521" s="282"/>
      <c r="S521" s="281">
        <f ca="1">IF(NOT(ISERROR(MATCH(R521,_xlfn.ANCHORARRAY(H532),0))),Q534&amp;"Por favor no seleccionar los criterios de impacto",R521)</f>
        <v>0</v>
      </c>
      <c r="T521" s="272"/>
      <c r="U521" s="281"/>
      <c r="V521" s="280"/>
      <c r="W521" s="169">
        <v>5</v>
      </c>
      <c r="X521" s="108"/>
      <c r="Y521" s="165" t="str">
        <f t="shared" si="633"/>
        <v/>
      </c>
      <c r="Z521" s="109"/>
      <c r="AA521" s="109"/>
      <c r="AB521" s="166" t="str">
        <f t="shared" si="640"/>
        <v/>
      </c>
      <c r="AC521" s="109"/>
      <c r="AD521" s="109"/>
      <c r="AE521" s="109"/>
      <c r="AF521" s="208" t="str">
        <f t="shared" si="683"/>
        <v/>
      </c>
      <c r="AG521" s="167" t="str">
        <f t="shared" si="635"/>
        <v/>
      </c>
      <c r="AH521" s="166" t="str">
        <f t="shared" si="636"/>
        <v/>
      </c>
      <c r="AI521" s="167" t="str">
        <f t="shared" si="637"/>
        <v/>
      </c>
      <c r="AJ521" s="166" t="str">
        <f t="shared" si="685"/>
        <v/>
      </c>
      <c r="AK521" s="168" t="str">
        <f t="shared" si="639"/>
        <v/>
      </c>
      <c r="AL521" s="212"/>
      <c r="AM521" s="213"/>
      <c r="AN521" s="169"/>
      <c r="AO521" s="110"/>
      <c r="AP521" s="110"/>
      <c r="AQ521" s="211"/>
      <c r="AR521" s="169"/>
    </row>
    <row r="522" spans="1:44" s="141" customFormat="1" ht="69" hidden="1" customHeight="1" x14ac:dyDescent="0.25">
      <c r="A522" s="299"/>
      <c r="B522" s="298"/>
      <c r="C522" s="276"/>
      <c r="D522" s="276"/>
      <c r="E522" s="283"/>
      <c r="F522" s="306"/>
      <c r="G522" s="306"/>
      <c r="H522" s="307"/>
      <c r="I522" s="269"/>
      <c r="J522" s="269"/>
      <c r="K522" s="269"/>
      <c r="L522" s="269"/>
      <c r="M522" s="283"/>
      <c r="N522" s="276"/>
      <c r="O522" s="271"/>
      <c r="P522" s="272"/>
      <c r="Q522" s="281"/>
      <c r="R522" s="282"/>
      <c r="S522" s="281">
        <f ca="1">IF(NOT(ISERROR(MATCH(R522,_xlfn.ANCHORARRAY(H533),0))),Q535&amp;"Por favor no seleccionar los criterios de impacto",R522)</f>
        <v>0</v>
      </c>
      <c r="T522" s="272"/>
      <c r="U522" s="281"/>
      <c r="V522" s="280"/>
      <c r="W522" s="169">
        <v>6</v>
      </c>
      <c r="X522" s="108"/>
      <c r="Y522" s="165" t="str">
        <f t="shared" si="633"/>
        <v/>
      </c>
      <c r="Z522" s="109"/>
      <c r="AA522" s="109"/>
      <c r="AB522" s="166" t="str">
        <f t="shared" si="640"/>
        <v/>
      </c>
      <c r="AC522" s="109"/>
      <c r="AD522" s="109"/>
      <c r="AE522" s="109"/>
      <c r="AF522" s="208" t="str">
        <f t="shared" si="683"/>
        <v/>
      </c>
      <c r="AG522" s="167" t="str">
        <f t="shared" si="635"/>
        <v/>
      </c>
      <c r="AH522" s="166" t="str">
        <f t="shared" si="636"/>
        <v/>
      </c>
      <c r="AI522" s="167" t="str">
        <f t="shared" si="637"/>
        <v/>
      </c>
      <c r="AJ522" s="166" t="str">
        <f t="shared" si="685"/>
        <v/>
      </c>
      <c r="AK522" s="168" t="str">
        <f t="shared" si="639"/>
        <v/>
      </c>
      <c r="AL522" s="212"/>
      <c r="AM522" s="213"/>
      <c r="AN522" s="169"/>
      <c r="AO522" s="110"/>
      <c r="AP522" s="110"/>
      <c r="AQ522" s="211"/>
      <c r="AR522" s="169"/>
    </row>
    <row r="523" spans="1:44" s="141" customFormat="1" ht="166.5" customHeight="1" x14ac:dyDescent="0.25">
      <c r="A523" s="299">
        <v>86</v>
      </c>
      <c r="B523" s="296" t="s">
        <v>1065</v>
      </c>
      <c r="C523" s="274" t="s">
        <v>288</v>
      </c>
      <c r="D523" s="274" t="s">
        <v>1054</v>
      </c>
      <c r="E523" s="283" t="s">
        <v>246</v>
      </c>
      <c r="F523" s="306" t="s">
        <v>1066</v>
      </c>
      <c r="G523" s="306" t="s">
        <v>1067</v>
      </c>
      <c r="H523" s="307" t="s">
        <v>1068</v>
      </c>
      <c r="I523" s="267"/>
      <c r="J523" s="267"/>
      <c r="K523" s="267"/>
      <c r="L523" s="267"/>
      <c r="M523" s="283" t="s">
        <v>247</v>
      </c>
      <c r="N523" s="274"/>
      <c r="O523" s="271">
        <v>71</v>
      </c>
      <c r="P523" s="272" t="str">
        <f t="shared" si="677"/>
        <v>Media</v>
      </c>
      <c r="Q523" s="281">
        <f t="shared" si="678"/>
        <v>0.6</v>
      </c>
      <c r="R523" s="282" t="s">
        <v>195</v>
      </c>
      <c r="S523" s="281" t="str">
        <f>IF(NOT(ISERROR(MATCH(R523,'Tabla Impacto'!$B$221:$B$223,0))),'Tabla Impacto'!$F$223&amp;"Por favor no seleccionar los criterios de impacto(Afectación Económica o presupuestal y Pérdida Reputacional)",R523)</f>
        <v>El riesgo afecta la imagen de la entidad internamente, de conocimiento general, nivel interno, de junta dircetiva y accionistas y/o de provedores</v>
      </c>
      <c r="T523" s="272" t="str">
        <f>+IF(OR(S523='[1]Tabla Impacto'!$C$11,S523='[1]Tabla Impacto'!$D$11),"Leve",IF(OR(S523='[1]Tabla Impacto'!$C$12,S523='[1]Tabla Impacto'!$D$12),"Menor",IF(OR(S523='[1]Tabla Impacto'!$C$13,S523='[1]Tabla Impacto'!$D$13),"Moderado",IF(OR(S523='[1]Tabla Impacto'!$C$14,S523='[1]Tabla Impacto'!$D$14),"Mayor",IF(OR(S523='[1]Tabla Impacto'!$C$15,S523='[1]Tabla Impacto'!$D$15),"Catastrófico","")))))</f>
        <v>Menor</v>
      </c>
      <c r="U523" s="281">
        <f t="shared" ref="U523" si="686">IF(T523="","",IF(T523="Leve",0.2,IF(T523="Menor",0.4,IF(T523="Moderado",0.6,IF(T523="Mayor",0.8,IF(T523="Catastrófico",1,))))))</f>
        <v>0.4</v>
      </c>
      <c r="V523" s="280" t="str">
        <f t="shared" ref="V523" si="687">IF(OR(AND(P523="Muy Baja",T523="Leve"),AND(P523="Muy Baja",T523="Menor"),AND(P523="Baja",T523="Leve")),"Bajo",IF(OR(AND(P523="Muy baja",T523="Moderado"),AND(P523="Baja",T523="Menor"),AND(P523="Baja",T523="Moderado"),AND(P523="Media",T523="Leve"),AND(P523="Media",T523="Menor"),AND(P523="Media",T523="Moderado"),AND(P523="Alta",T523="Leve"),AND(P523="Alta",T523="Menor")),"Moderado",IF(OR(AND(P523="Muy Baja",T523="Mayor"),AND(P523="Baja",T523="Mayor"),AND(P523="Media",T523="Mayor"),AND(P523="Alta",T523="Moderado"),AND(P523="Alta",T523="Mayor"),AND(P523="Muy Alta",T523="Leve"),AND(P523="Muy Alta",T523="Menor"),AND(P523="Muy Alta",T523="Moderado"),AND(P523="Muy Alta",T523="Mayor")),"Alto",IF(OR(AND(P523="Muy Baja",T523="Catastrófico"),AND(P523="Baja",T523="Catastrófico"),AND(P523="Media",T523="Catastrófico"),AND(P523="Alta",T523="Catastrófico"),AND(P523="Muy Alta",T523="Catastrófico")),"Extremo",""))))</f>
        <v>Moderado</v>
      </c>
      <c r="W523" s="169">
        <v>1</v>
      </c>
      <c r="X523" s="108" t="s">
        <v>1069</v>
      </c>
      <c r="Y523" s="165" t="str">
        <f t="shared" si="633"/>
        <v>Probabilidad</v>
      </c>
      <c r="Z523" s="109" t="s">
        <v>216</v>
      </c>
      <c r="AA523" s="109" t="s">
        <v>224</v>
      </c>
      <c r="AB523" s="166" t="str">
        <f t="shared" si="640"/>
        <v>40%</v>
      </c>
      <c r="AC523" s="109" t="s">
        <v>227</v>
      </c>
      <c r="AD523" s="109" t="s">
        <v>232</v>
      </c>
      <c r="AE523" s="109" t="s">
        <v>236</v>
      </c>
      <c r="AF523" s="208">
        <f t="shared" ref="AF523" si="688">IFERROR(IF(Y523="Probabilidad",(Q523-(+Q523*AB523)),IF(Y523="Impacto",Q523,"")),"")</f>
        <v>0.36</v>
      </c>
      <c r="AG523" s="167" t="str">
        <f t="shared" si="635"/>
        <v>Baja</v>
      </c>
      <c r="AH523" s="166">
        <f t="shared" si="636"/>
        <v>0.36</v>
      </c>
      <c r="AI523" s="167" t="str">
        <f t="shared" si="637"/>
        <v>Menor</v>
      </c>
      <c r="AJ523" s="166">
        <f t="shared" ref="AJ523" si="689">IFERROR(IF(Y523="Impacto",(U523-(+U523*AB523)),IF(Y523="Probabilidad",U523,"")),"")</f>
        <v>0.4</v>
      </c>
      <c r="AK523" s="168" t="str">
        <f t="shared" si="639"/>
        <v>Moderado</v>
      </c>
      <c r="AL523" s="212" t="s">
        <v>263</v>
      </c>
      <c r="AM523" s="213"/>
      <c r="AN523" s="169"/>
      <c r="AO523" s="110"/>
      <c r="AP523" s="110"/>
      <c r="AQ523" s="211"/>
      <c r="AR523" s="169"/>
    </row>
    <row r="524" spans="1:44" s="141" customFormat="1" ht="69" hidden="1" customHeight="1" x14ac:dyDescent="0.25">
      <c r="A524" s="299"/>
      <c r="B524" s="297"/>
      <c r="C524" s="275"/>
      <c r="D524" s="275"/>
      <c r="E524" s="283"/>
      <c r="F524" s="306"/>
      <c r="G524" s="306"/>
      <c r="H524" s="307"/>
      <c r="I524" s="268"/>
      <c r="J524" s="268"/>
      <c r="K524" s="268"/>
      <c r="L524" s="268"/>
      <c r="M524" s="283"/>
      <c r="N524" s="275"/>
      <c r="O524" s="271"/>
      <c r="P524" s="272"/>
      <c r="Q524" s="281"/>
      <c r="R524" s="282"/>
      <c r="S524" s="281">
        <f ca="1">IF(NOT(ISERROR(MATCH(R524,_xlfn.ANCHORARRAY(H535),0))),Q537&amp;"Por favor no seleccionar los criterios de impacto",R524)</f>
        <v>0</v>
      </c>
      <c r="T524" s="272"/>
      <c r="U524" s="281"/>
      <c r="V524" s="280"/>
      <c r="W524" s="169">
        <v>2</v>
      </c>
      <c r="X524" s="108"/>
      <c r="Y524" s="165" t="str">
        <f t="shared" si="633"/>
        <v/>
      </c>
      <c r="Z524" s="109"/>
      <c r="AA524" s="109"/>
      <c r="AB524" s="166" t="str">
        <f t="shared" si="640"/>
        <v/>
      </c>
      <c r="AC524" s="109"/>
      <c r="AD524" s="109"/>
      <c r="AE524" s="109"/>
      <c r="AF524" s="208" t="str">
        <f t="shared" ref="AF524:AF528" si="690">IFERROR(IF(AND(Y523="Probabilidad",Y524="Probabilidad"),(AH523-(+AH523*AB524)),IF(Y524="Probabilidad",(Q523-(+Q523*AB524)),IF(Y524="Impacto",AH523,""))),"")</f>
        <v/>
      </c>
      <c r="AG524" s="167" t="str">
        <f t="shared" si="635"/>
        <v/>
      </c>
      <c r="AH524" s="166" t="str">
        <f t="shared" si="636"/>
        <v/>
      </c>
      <c r="AI524" s="167" t="str">
        <f t="shared" si="637"/>
        <v/>
      </c>
      <c r="AJ524" s="166" t="str">
        <f t="shared" ref="AJ524" si="691">IFERROR(IF(AND(Y523="Impacto",Y524="Impacto"),(AJ523-(+AJ523*AB524)),IF(Y524="Impacto",(U523-(+U523*AB524)),IF(Y524="Probabilidad",AJ523,""))),"")</f>
        <v/>
      </c>
      <c r="AK524" s="168" t="str">
        <f t="shared" si="639"/>
        <v/>
      </c>
      <c r="AL524" s="212"/>
      <c r="AM524" s="213"/>
      <c r="AN524" s="169"/>
      <c r="AO524" s="110"/>
      <c r="AP524" s="110"/>
      <c r="AQ524" s="211"/>
      <c r="AR524" s="169"/>
    </row>
    <row r="525" spans="1:44" s="141" customFormat="1" ht="69" hidden="1" customHeight="1" x14ac:dyDescent="0.25">
      <c r="A525" s="299"/>
      <c r="B525" s="297"/>
      <c r="C525" s="275"/>
      <c r="D525" s="275"/>
      <c r="E525" s="283"/>
      <c r="F525" s="306"/>
      <c r="G525" s="306"/>
      <c r="H525" s="307"/>
      <c r="I525" s="268"/>
      <c r="J525" s="268"/>
      <c r="K525" s="268"/>
      <c r="L525" s="268"/>
      <c r="M525" s="283"/>
      <c r="N525" s="275"/>
      <c r="O525" s="271"/>
      <c r="P525" s="272"/>
      <c r="Q525" s="281"/>
      <c r="R525" s="282"/>
      <c r="S525" s="281">
        <f ca="1">IF(NOT(ISERROR(MATCH(R525,_xlfn.ANCHORARRAY(H536),0))),Q538&amp;"Por favor no seleccionar los criterios de impacto",R525)</f>
        <v>0</v>
      </c>
      <c r="T525" s="272"/>
      <c r="U525" s="281"/>
      <c r="V525" s="280"/>
      <c r="W525" s="169">
        <v>3</v>
      </c>
      <c r="X525" s="108"/>
      <c r="Y525" s="165" t="str">
        <f t="shared" si="633"/>
        <v/>
      </c>
      <c r="Z525" s="109"/>
      <c r="AA525" s="109"/>
      <c r="AB525" s="166" t="str">
        <f t="shared" si="640"/>
        <v/>
      </c>
      <c r="AC525" s="109"/>
      <c r="AD525" s="109"/>
      <c r="AE525" s="109"/>
      <c r="AF525" s="208" t="str">
        <f t="shared" si="690"/>
        <v/>
      </c>
      <c r="AG525" s="167" t="str">
        <f t="shared" si="635"/>
        <v/>
      </c>
      <c r="AH525" s="166" t="str">
        <f t="shared" si="636"/>
        <v/>
      </c>
      <c r="AI525" s="167" t="str">
        <f t="shared" si="637"/>
        <v/>
      </c>
      <c r="AJ525" s="166" t="str">
        <f t="shared" ref="AJ525:AJ528" si="692">IFERROR(IF(AND(Y524="Impacto",Y525="Impacto"),(AJ524-(+AJ524*AB525)),IF(AND(Y524="Probabilidad",Y525="Impacto"),(AJ523-(+AJ523*AB525)),IF(Y525="Probabilidad",AJ524,""))),"")</f>
        <v/>
      </c>
      <c r="AK525" s="168" t="str">
        <f t="shared" si="639"/>
        <v/>
      </c>
      <c r="AL525" s="212"/>
      <c r="AM525" s="213"/>
      <c r="AN525" s="169"/>
      <c r="AO525" s="110"/>
      <c r="AP525" s="110"/>
      <c r="AQ525" s="211"/>
      <c r="AR525" s="169"/>
    </row>
    <row r="526" spans="1:44" s="141" customFormat="1" ht="69" hidden="1" customHeight="1" x14ac:dyDescent="0.25">
      <c r="A526" s="299"/>
      <c r="B526" s="297"/>
      <c r="C526" s="275"/>
      <c r="D526" s="275"/>
      <c r="E526" s="283"/>
      <c r="F526" s="306"/>
      <c r="G526" s="306"/>
      <c r="H526" s="307"/>
      <c r="I526" s="268"/>
      <c r="J526" s="268"/>
      <c r="K526" s="268"/>
      <c r="L526" s="268"/>
      <c r="M526" s="283"/>
      <c r="N526" s="275"/>
      <c r="O526" s="271"/>
      <c r="P526" s="272"/>
      <c r="Q526" s="281"/>
      <c r="R526" s="282"/>
      <c r="S526" s="281">
        <f ca="1">IF(NOT(ISERROR(MATCH(R526,_xlfn.ANCHORARRAY(H537),0))),Q539&amp;"Por favor no seleccionar los criterios de impacto",R526)</f>
        <v>0</v>
      </c>
      <c r="T526" s="272"/>
      <c r="U526" s="281"/>
      <c r="V526" s="280"/>
      <c r="W526" s="169">
        <v>4</v>
      </c>
      <c r="X526" s="108"/>
      <c r="Y526" s="165" t="str">
        <f t="shared" si="633"/>
        <v/>
      </c>
      <c r="Z526" s="109"/>
      <c r="AA526" s="109"/>
      <c r="AB526" s="166" t="str">
        <f t="shared" si="640"/>
        <v/>
      </c>
      <c r="AC526" s="109"/>
      <c r="AD526" s="109"/>
      <c r="AE526" s="109"/>
      <c r="AF526" s="208" t="str">
        <f t="shared" si="690"/>
        <v/>
      </c>
      <c r="AG526" s="167" t="str">
        <f t="shared" si="635"/>
        <v/>
      </c>
      <c r="AH526" s="166" t="str">
        <f t="shared" si="636"/>
        <v/>
      </c>
      <c r="AI526" s="167" t="str">
        <f t="shared" si="637"/>
        <v/>
      </c>
      <c r="AJ526" s="166" t="str">
        <f t="shared" si="692"/>
        <v/>
      </c>
      <c r="AK526" s="168" t="str">
        <f t="shared" si="639"/>
        <v/>
      </c>
      <c r="AL526" s="212"/>
      <c r="AM526" s="213"/>
      <c r="AN526" s="169"/>
      <c r="AO526" s="110"/>
      <c r="AP526" s="110"/>
      <c r="AQ526" s="211"/>
      <c r="AR526" s="169"/>
    </row>
    <row r="527" spans="1:44" s="141" customFormat="1" ht="69" hidden="1" customHeight="1" x14ac:dyDescent="0.25">
      <c r="A527" s="299"/>
      <c r="B527" s="297"/>
      <c r="C527" s="275"/>
      <c r="D527" s="275"/>
      <c r="E527" s="283"/>
      <c r="F527" s="306"/>
      <c r="G527" s="306"/>
      <c r="H527" s="307"/>
      <c r="I527" s="268"/>
      <c r="J527" s="268"/>
      <c r="K527" s="268"/>
      <c r="L527" s="268"/>
      <c r="M527" s="283"/>
      <c r="N527" s="275"/>
      <c r="O527" s="271"/>
      <c r="P527" s="272"/>
      <c r="Q527" s="281"/>
      <c r="R527" s="282"/>
      <c r="S527" s="281">
        <f ca="1">IF(NOT(ISERROR(MATCH(R527,_xlfn.ANCHORARRAY(H538),0))),Q540&amp;"Por favor no seleccionar los criterios de impacto",R527)</f>
        <v>0</v>
      </c>
      <c r="T527" s="272"/>
      <c r="U527" s="281"/>
      <c r="V527" s="280"/>
      <c r="W527" s="169">
        <v>5</v>
      </c>
      <c r="X527" s="108"/>
      <c r="Y527" s="165" t="str">
        <f t="shared" si="633"/>
        <v/>
      </c>
      <c r="Z527" s="109"/>
      <c r="AA527" s="109"/>
      <c r="AB527" s="166" t="str">
        <f t="shared" si="640"/>
        <v/>
      </c>
      <c r="AC527" s="109"/>
      <c r="AD527" s="109"/>
      <c r="AE527" s="109"/>
      <c r="AF527" s="208" t="str">
        <f t="shared" si="690"/>
        <v/>
      </c>
      <c r="AG527" s="167" t="str">
        <f t="shared" si="635"/>
        <v/>
      </c>
      <c r="AH527" s="166" t="str">
        <f t="shared" si="636"/>
        <v/>
      </c>
      <c r="AI527" s="167" t="str">
        <f t="shared" si="637"/>
        <v/>
      </c>
      <c r="AJ527" s="166" t="str">
        <f t="shared" si="692"/>
        <v/>
      </c>
      <c r="AK527" s="168" t="str">
        <f t="shared" si="639"/>
        <v/>
      </c>
      <c r="AL527" s="212"/>
      <c r="AM527" s="213"/>
      <c r="AN527" s="169"/>
      <c r="AO527" s="110"/>
      <c r="AP527" s="110"/>
      <c r="AQ527" s="211"/>
      <c r="AR527" s="169"/>
    </row>
    <row r="528" spans="1:44" s="141" customFormat="1" ht="69" hidden="1" customHeight="1" x14ac:dyDescent="0.25">
      <c r="A528" s="299"/>
      <c r="B528" s="298"/>
      <c r="C528" s="276"/>
      <c r="D528" s="276"/>
      <c r="E528" s="283"/>
      <c r="F528" s="306"/>
      <c r="G528" s="306"/>
      <c r="H528" s="307"/>
      <c r="I528" s="269"/>
      <c r="J528" s="269"/>
      <c r="K528" s="269"/>
      <c r="L528" s="269"/>
      <c r="M528" s="283"/>
      <c r="N528" s="276"/>
      <c r="O528" s="271"/>
      <c r="P528" s="272"/>
      <c r="Q528" s="281"/>
      <c r="R528" s="282"/>
      <c r="S528" s="281">
        <f ca="1">IF(NOT(ISERROR(MATCH(R528,_xlfn.ANCHORARRAY(H539),0))),Q541&amp;"Por favor no seleccionar los criterios de impacto",R528)</f>
        <v>0</v>
      </c>
      <c r="T528" s="272"/>
      <c r="U528" s="281"/>
      <c r="V528" s="280"/>
      <c r="W528" s="169">
        <v>6</v>
      </c>
      <c r="X528" s="108"/>
      <c r="Y528" s="165" t="str">
        <f t="shared" si="633"/>
        <v/>
      </c>
      <c r="Z528" s="109"/>
      <c r="AA528" s="109"/>
      <c r="AB528" s="166" t="str">
        <f t="shared" si="640"/>
        <v/>
      </c>
      <c r="AC528" s="109"/>
      <c r="AD528" s="109"/>
      <c r="AE528" s="109"/>
      <c r="AF528" s="208" t="str">
        <f t="shared" si="690"/>
        <v/>
      </c>
      <c r="AG528" s="167" t="str">
        <f t="shared" si="635"/>
        <v/>
      </c>
      <c r="AH528" s="166" t="str">
        <f t="shared" si="636"/>
        <v/>
      </c>
      <c r="AI528" s="167" t="str">
        <f t="shared" si="637"/>
        <v/>
      </c>
      <c r="AJ528" s="166" t="str">
        <f t="shared" si="692"/>
        <v/>
      </c>
      <c r="AK528" s="168" t="str">
        <f t="shared" si="639"/>
        <v/>
      </c>
      <c r="AL528" s="212"/>
      <c r="AM528" s="213"/>
      <c r="AN528" s="169"/>
      <c r="AO528" s="110"/>
      <c r="AP528" s="110"/>
      <c r="AQ528" s="211"/>
      <c r="AR528" s="169"/>
    </row>
    <row r="529" spans="1:44" s="141" customFormat="1" ht="115.5" customHeight="1" x14ac:dyDescent="0.25">
      <c r="A529" s="299">
        <v>87</v>
      </c>
      <c r="B529" s="296" t="s">
        <v>1070</v>
      </c>
      <c r="C529" s="274" t="s">
        <v>288</v>
      </c>
      <c r="D529" s="274" t="s">
        <v>1054</v>
      </c>
      <c r="E529" s="283" t="s">
        <v>248</v>
      </c>
      <c r="F529" s="306" t="s">
        <v>1072</v>
      </c>
      <c r="G529" s="306" t="s">
        <v>1071</v>
      </c>
      <c r="H529" s="307" t="s">
        <v>1073</v>
      </c>
      <c r="I529" s="267"/>
      <c r="J529" s="267"/>
      <c r="K529" s="267"/>
      <c r="L529" s="267" t="s">
        <v>1081</v>
      </c>
      <c r="M529" s="360" t="s">
        <v>252</v>
      </c>
      <c r="N529" s="274"/>
      <c r="O529" s="271">
        <v>71</v>
      </c>
      <c r="P529" s="272" t="str">
        <f t="shared" si="677"/>
        <v>Media</v>
      </c>
      <c r="Q529" s="281">
        <f t="shared" si="678"/>
        <v>0.6</v>
      </c>
      <c r="R529" s="282" t="s">
        <v>201</v>
      </c>
      <c r="S529" s="281" t="str">
        <f>IF(NOT(ISERROR(MATCH(R529,'Tabla Impacto'!$B$221:$B$223,0))),'Tabla Impacto'!$F$223&amp;"Por favor no seleccionar los criterios de impacto(Afectación Económica o presupuestal y Pérdida Reputacional)",R529)</f>
        <v>El riesgo afecta la imagen de de la entidad con efecto publicitario sostenido a nivel de sector administrativo, nivel departamental o municipal</v>
      </c>
      <c r="T529" s="272" t="str">
        <f>+IF(OR(S529='[1]Tabla Impacto'!$C$11,S529='[1]Tabla Impacto'!$D$11),"Leve",IF(OR(S529='[1]Tabla Impacto'!$C$12,S529='[1]Tabla Impacto'!$D$12),"Menor",IF(OR(S529='[1]Tabla Impacto'!$C$13,S529='[1]Tabla Impacto'!$D$13),"Moderado",IF(OR(S529='[1]Tabla Impacto'!$C$14,S529='[1]Tabla Impacto'!$D$14),"Mayor",IF(OR(S529='[1]Tabla Impacto'!$C$15,S529='[1]Tabla Impacto'!$D$15),"Catastrófico","")))))</f>
        <v>Mayor</v>
      </c>
      <c r="U529" s="281">
        <f t="shared" ref="U529" si="693">IF(T529="","",IF(T529="Leve",0.2,IF(T529="Menor",0.4,IF(T529="Moderado",0.6,IF(T529="Mayor",0.8,IF(T529="Catastrófico",1,))))))</f>
        <v>0.8</v>
      </c>
      <c r="V529" s="280" t="str">
        <f t="shared" ref="V529" si="694">IF(OR(AND(P529="Muy Baja",T529="Leve"),AND(P529="Muy Baja",T529="Menor"),AND(P529="Baja",T529="Leve")),"Bajo",IF(OR(AND(P529="Muy baja",T529="Moderado"),AND(P529="Baja",T529="Menor"),AND(P529="Baja",T529="Moderado"),AND(P529="Media",T529="Leve"),AND(P529="Media",T529="Menor"),AND(P529="Media",T529="Moderado"),AND(P529="Alta",T529="Leve"),AND(P529="Alta",T529="Menor")),"Moderado",IF(OR(AND(P529="Muy Baja",T529="Mayor"),AND(P529="Baja",T529="Mayor"),AND(P529="Media",T529="Mayor"),AND(P529="Alta",T529="Moderado"),AND(P529="Alta",T529="Mayor"),AND(P529="Muy Alta",T529="Leve"),AND(P529="Muy Alta",T529="Menor"),AND(P529="Muy Alta",T529="Moderado"),AND(P529="Muy Alta",T529="Mayor")),"Alto",IF(OR(AND(P529="Muy Baja",T529="Catastrófico"),AND(P529="Baja",T529="Catastrófico"),AND(P529="Media",T529="Catastrófico"),AND(P529="Alta",T529="Catastrófico"),AND(P529="Muy Alta",T529="Catastrófico")),"Extremo",""))))</f>
        <v>Alto</v>
      </c>
      <c r="W529" s="169">
        <v>1</v>
      </c>
      <c r="X529" s="108" t="s">
        <v>1074</v>
      </c>
      <c r="Y529" s="165" t="str">
        <f t="shared" si="633"/>
        <v>Probabilidad</v>
      </c>
      <c r="Z529" s="109" t="s">
        <v>216</v>
      </c>
      <c r="AA529" s="109" t="s">
        <v>224</v>
      </c>
      <c r="AB529" s="166" t="str">
        <f t="shared" si="640"/>
        <v>40%</v>
      </c>
      <c r="AC529" s="109" t="s">
        <v>227</v>
      </c>
      <c r="AD529" s="109" t="s">
        <v>232</v>
      </c>
      <c r="AE529" s="109" t="s">
        <v>236</v>
      </c>
      <c r="AF529" s="208">
        <f t="shared" ref="AF529" si="695">IFERROR(IF(Y529="Probabilidad",(Q529-(+Q529*AB529)),IF(Y529="Impacto",Q529,"")),"")</f>
        <v>0.36</v>
      </c>
      <c r="AG529" s="167" t="str">
        <f t="shared" si="635"/>
        <v>Baja</v>
      </c>
      <c r="AH529" s="166">
        <f t="shared" si="636"/>
        <v>0.36</v>
      </c>
      <c r="AI529" s="167" t="str">
        <f t="shared" si="637"/>
        <v>Mayor</v>
      </c>
      <c r="AJ529" s="166">
        <f t="shared" ref="AJ529" si="696">IFERROR(IF(Y529="Impacto",(U529-(+U529*AB529)),IF(Y529="Probabilidad",U529,"")),"")</f>
        <v>0.8</v>
      </c>
      <c r="AK529" s="168" t="str">
        <f t="shared" si="639"/>
        <v>Alto</v>
      </c>
      <c r="AL529" s="212" t="s">
        <v>270</v>
      </c>
      <c r="AM529" s="213"/>
      <c r="AN529" s="169"/>
      <c r="AO529" s="110"/>
      <c r="AP529" s="110"/>
      <c r="AQ529" s="211"/>
      <c r="AR529" s="169"/>
    </row>
    <row r="530" spans="1:44" s="141" customFormat="1" ht="115.5" customHeight="1" x14ac:dyDescent="0.25">
      <c r="A530" s="299"/>
      <c r="B530" s="297"/>
      <c r="C530" s="275"/>
      <c r="D530" s="275"/>
      <c r="E530" s="283"/>
      <c r="F530" s="306"/>
      <c r="G530" s="306"/>
      <c r="H530" s="307"/>
      <c r="I530" s="268"/>
      <c r="J530" s="268"/>
      <c r="K530" s="268"/>
      <c r="L530" s="268"/>
      <c r="M530" s="360"/>
      <c r="N530" s="275"/>
      <c r="O530" s="271"/>
      <c r="P530" s="272"/>
      <c r="Q530" s="281"/>
      <c r="R530" s="282"/>
      <c r="S530" s="281">
        <f ca="1">IF(NOT(ISERROR(MATCH(R530,_xlfn.ANCHORARRAY(H541),0))),Q543&amp;"Por favor no seleccionar los criterios de impacto",R530)</f>
        <v>0</v>
      </c>
      <c r="T530" s="272"/>
      <c r="U530" s="281"/>
      <c r="V530" s="280"/>
      <c r="W530" s="169">
        <v>2</v>
      </c>
      <c r="X530" s="108" t="s">
        <v>1075</v>
      </c>
      <c r="Y530" s="165" t="str">
        <f t="shared" si="633"/>
        <v>Probabilidad</v>
      </c>
      <c r="Z530" s="109" t="s">
        <v>216</v>
      </c>
      <c r="AA530" s="109" t="s">
        <v>224</v>
      </c>
      <c r="AB530" s="166" t="str">
        <f t="shared" si="640"/>
        <v>40%</v>
      </c>
      <c r="AC530" s="109" t="s">
        <v>227</v>
      </c>
      <c r="AD530" s="109" t="s">
        <v>232</v>
      </c>
      <c r="AE530" s="109" t="s">
        <v>236</v>
      </c>
      <c r="AF530" s="208">
        <f t="shared" ref="AF530:AF534" si="697">IFERROR(IF(AND(Y529="Probabilidad",Y530="Probabilidad"),(AH529-(+AH529*AB530)),IF(Y530="Probabilidad",(Q529-(+Q529*AB530)),IF(Y530="Impacto",AH529,""))),"")</f>
        <v>0.216</v>
      </c>
      <c r="AG530" s="167" t="str">
        <f t="shared" si="635"/>
        <v>Baja</v>
      </c>
      <c r="AH530" s="166">
        <f t="shared" si="636"/>
        <v>0.216</v>
      </c>
      <c r="AI530" s="167" t="str">
        <f t="shared" si="637"/>
        <v>Mayor</v>
      </c>
      <c r="AJ530" s="166">
        <f t="shared" ref="AJ530" si="698">IFERROR(IF(AND(Y529="Impacto",Y530="Impacto"),(AJ529-(+AJ529*AB530)),IF(Y530="Impacto",(U529-(+U529*AB530)),IF(Y530="Probabilidad",AJ529,""))),"")</f>
        <v>0.8</v>
      </c>
      <c r="AK530" s="168" t="str">
        <f t="shared" si="639"/>
        <v>Alto</v>
      </c>
      <c r="AL530" s="212" t="s">
        <v>270</v>
      </c>
      <c r="AM530" s="213"/>
      <c r="AN530" s="169"/>
      <c r="AO530" s="110"/>
      <c r="AP530" s="110"/>
      <c r="AQ530" s="211"/>
      <c r="AR530" s="169"/>
    </row>
    <row r="531" spans="1:44" s="141" customFormat="1" ht="69" hidden="1" customHeight="1" x14ac:dyDescent="0.25">
      <c r="A531" s="299"/>
      <c r="B531" s="297"/>
      <c r="C531" s="275"/>
      <c r="D531" s="275"/>
      <c r="E531" s="283"/>
      <c r="F531" s="306"/>
      <c r="G531" s="306"/>
      <c r="H531" s="307"/>
      <c r="I531" s="268"/>
      <c r="J531" s="268"/>
      <c r="K531" s="268"/>
      <c r="L531" s="268"/>
      <c r="M531" s="360"/>
      <c r="N531" s="275"/>
      <c r="O531" s="271"/>
      <c r="P531" s="272"/>
      <c r="Q531" s="281"/>
      <c r="R531" s="282"/>
      <c r="S531" s="281">
        <f ca="1">IF(NOT(ISERROR(MATCH(R531,_xlfn.ANCHORARRAY(H542),0))),Q544&amp;"Por favor no seleccionar los criterios de impacto",R531)</f>
        <v>0</v>
      </c>
      <c r="T531" s="272"/>
      <c r="U531" s="281"/>
      <c r="V531" s="280"/>
      <c r="W531" s="169">
        <v>3</v>
      </c>
      <c r="X531" s="108"/>
      <c r="Y531" s="165" t="str">
        <f t="shared" si="633"/>
        <v/>
      </c>
      <c r="Z531" s="109"/>
      <c r="AA531" s="109"/>
      <c r="AB531" s="166" t="str">
        <f t="shared" si="640"/>
        <v/>
      </c>
      <c r="AC531" s="109"/>
      <c r="AD531" s="109"/>
      <c r="AE531" s="109"/>
      <c r="AF531" s="208" t="str">
        <f t="shared" si="697"/>
        <v/>
      </c>
      <c r="AG531" s="167" t="str">
        <f t="shared" si="635"/>
        <v/>
      </c>
      <c r="AH531" s="166" t="str">
        <f t="shared" si="636"/>
        <v/>
      </c>
      <c r="AI531" s="167" t="str">
        <f t="shared" si="637"/>
        <v/>
      </c>
      <c r="AJ531" s="166" t="str">
        <f t="shared" ref="AJ531:AJ534" si="699">IFERROR(IF(AND(Y530="Impacto",Y531="Impacto"),(AJ530-(+AJ530*AB531)),IF(AND(Y530="Probabilidad",Y531="Impacto"),(AJ529-(+AJ529*AB531)),IF(Y531="Probabilidad",AJ530,""))),"")</f>
        <v/>
      </c>
      <c r="AK531" s="168" t="str">
        <f t="shared" si="639"/>
        <v/>
      </c>
      <c r="AL531" s="212"/>
      <c r="AM531" s="213"/>
      <c r="AN531" s="169"/>
      <c r="AO531" s="110"/>
      <c r="AP531" s="110"/>
      <c r="AQ531" s="211"/>
      <c r="AR531" s="169"/>
    </row>
    <row r="532" spans="1:44" s="141" customFormat="1" ht="69" hidden="1" customHeight="1" x14ac:dyDescent="0.25">
      <c r="A532" s="299"/>
      <c r="B532" s="297"/>
      <c r="C532" s="275"/>
      <c r="D532" s="275"/>
      <c r="E532" s="283"/>
      <c r="F532" s="306"/>
      <c r="G532" s="306"/>
      <c r="H532" s="307"/>
      <c r="I532" s="268"/>
      <c r="J532" s="268"/>
      <c r="K532" s="268"/>
      <c r="L532" s="268"/>
      <c r="M532" s="360"/>
      <c r="N532" s="275"/>
      <c r="O532" s="271"/>
      <c r="P532" s="272"/>
      <c r="Q532" s="281"/>
      <c r="R532" s="282"/>
      <c r="S532" s="281">
        <f ca="1">IF(NOT(ISERROR(MATCH(R532,_xlfn.ANCHORARRAY(H543),0))),Q545&amp;"Por favor no seleccionar los criterios de impacto",R532)</f>
        <v>0</v>
      </c>
      <c r="T532" s="272"/>
      <c r="U532" s="281"/>
      <c r="V532" s="280"/>
      <c r="W532" s="169">
        <v>4</v>
      </c>
      <c r="X532" s="108"/>
      <c r="Y532" s="165" t="str">
        <f t="shared" si="633"/>
        <v/>
      </c>
      <c r="Z532" s="109"/>
      <c r="AA532" s="109"/>
      <c r="AB532" s="166" t="str">
        <f t="shared" si="640"/>
        <v/>
      </c>
      <c r="AC532" s="109"/>
      <c r="AD532" s="109"/>
      <c r="AE532" s="109"/>
      <c r="AF532" s="208" t="str">
        <f t="shared" si="697"/>
        <v/>
      </c>
      <c r="AG532" s="167" t="str">
        <f t="shared" si="635"/>
        <v/>
      </c>
      <c r="AH532" s="166" t="str">
        <f t="shared" si="636"/>
        <v/>
      </c>
      <c r="AI532" s="167" t="str">
        <f t="shared" si="637"/>
        <v/>
      </c>
      <c r="AJ532" s="166" t="str">
        <f t="shared" si="699"/>
        <v/>
      </c>
      <c r="AK532" s="168" t="str">
        <f t="shared" si="639"/>
        <v/>
      </c>
      <c r="AL532" s="212"/>
      <c r="AM532" s="213"/>
      <c r="AN532" s="169"/>
      <c r="AO532" s="110"/>
      <c r="AP532" s="110"/>
      <c r="AQ532" s="211"/>
      <c r="AR532" s="169"/>
    </row>
    <row r="533" spans="1:44" s="141" customFormat="1" ht="69" hidden="1" customHeight="1" x14ac:dyDescent="0.25">
      <c r="A533" s="299"/>
      <c r="B533" s="297"/>
      <c r="C533" s="275"/>
      <c r="D533" s="275"/>
      <c r="E533" s="283"/>
      <c r="F533" s="306"/>
      <c r="G533" s="306"/>
      <c r="H533" s="307"/>
      <c r="I533" s="268"/>
      <c r="J533" s="268"/>
      <c r="K533" s="268"/>
      <c r="L533" s="268"/>
      <c r="M533" s="360"/>
      <c r="N533" s="275"/>
      <c r="O533" s="271"/>
      <c r="P533" s="272"/>
      <c r="Q533" s="281"/>
      <c r="R533" s="282"/>
      <c r="S533" s="281">
        <f ca="1">IF(NOT(ISERROR(MATCH(R533,_xlfn.ANCHORARRAY(H544),0))),Q546&amp;"Por favor no seleccionar los criterios de impacto",R533)</f>
        <v>0</v>
      </c>
      <c r="T533" s="272"/>
      <c r="U533" s="281"/>
      <c r="V533" s="280"/>
      <c r="W533" s="169">
        <v>5</v>
      </c>
      <c r="X533" s="108"/>
      <c r="Y533" s="165" t="str">
        <f t="shared" si="633"/>
        <v/>
      </c>
      <c r="Z533" s="109"/>
      <c r="AA533" s="109"/>
      <c r="AB533" s="166" t="str">
        <f t="shared" si="640"/>
        <v/>
      </c>
      <c r="AC533" s="109"/>
      <c r="AD533" s="109"/>
      <c r="AE533" s="109"/>
      <c r="AF533" s="208" t="str">
        <f t="shared" si="697"/>
        <v/>
      </c>
      <c r="AG533" s="167" t="str">
        <f t="shared" si="635"/>
        <v/>
      </c>
      <c r="AH533" s="166" t="str">
        <f t="shared" si="636"/>
        <v/>
      </c>
      <c r="AI533" s="167" t="str">
        <f t="shared" si="637"/>
        <v/>
      </c>
      <c r="AJ533" s="166" t="str">
        <f t="shared" si="699"/>
        <v/>
      </c>
      <c r="AK533" s="168" t="str">
        <f t="shared" si="639"/>
        <v/>
      </c>
      <c r="AL533" s="212"/>
      <c r="AM533" s="213"/>
      <c r="AN533" s="169"/>
      <c r="AO533" s="110"/>
      <c r="AP533" s="110"/>
      <c r="AQ533" s="211"/>
      <c r="AR533" s="169"/>
    </row>
    <row r="534" spans="1:44" s="141" customFormat="1" ht="69" hidden="1" customHeight="1" x14ac:dyDescent="0.25">
      <c r="A534" s="299"/>
      <c r="B534" s="298"/>
      <c r="C534" s="276"/>
      <c r="D534" s="276"/>
      <c r="E534" s="283"/>
      <c r="F534" s="306"/>
      <c r="G534" s="306"/>
      <c r="H534" s="307"/>
      <c r="I534" s="269"/>
      <c r="J534" s="269"/>
      <c r="K534" s="269"/>
      <c r="L534" s="269"/>
      <c r="M534" s="360"/>
      <c r="N534" s="276"/>
      <c r="O534" s="271"/>
      <c r="P534" s="272"/>
      <c r="Q534" s="281"/>
      <c r="R534" s="282"/>
      <c r="S534" s="281">
        <f ca="1">IF(NOT(ISERROR(MATCH(R534,_xlfn.ANCHORARRAY(H545),0))),Q547&amp;"Por favor no seleccionar los criterios de impacto",R534)</f>
        <v>0</v>
      </c>
      <c r="T534" s="272"/>
      <c r="U534" s="281"/>
      <c r="V534" s="280"/>
      <c r="W534" s="169">
        <v>6</v>
      </c>
      <c r="X534" s="108"/>
      <c r="Y534" s="165" t="str">
        <f t="shared" si="633"/>
        <v/>
      </c>
      <c r="Z534" s="109"/>
      <c r="AA534" s="109"/>
      <c r="AB534" s="166" t="str">
        <f t="shared" si="640"/>
        <v/>
      </c>
      <c r="AC534" s="109"/>
      <c r="AD534" s="109"/>
      <c r="AE534" s="109"/>
      <c r="AF534" s="208" t="str">
        <f t="shared" si="697"/>
        <v/>
      </c>
      <c r="AG534" s="167" t="str">
        <f t="shared" si="635"/>
        <v/>
      </c>
      <c r="AH534" s="166" t="str">
        <f t="shared" si="636"/>
        <v/>
      </c>
      <c r="AI534" s="167" t="str">
        <f t="shared" si="637"/>
        <v/>
      </c>
      <c r="AJ534" s="166" t="str">
        <f t="shared" si="699"/>
        <v/>
      </c>
      <c r="AK534" s="168" t="str">
        <f t="shared" si="639"/>
        <v/>
      </c>
      <c r="AL534" s="212"/>
      <c r="AM534" s="213"/>
      <c r="AN534" s="169"/>
      <c r="AO534" s="110"/>
      <c r="AP534" s="110"/>
      <c r="AQ534" s="211"/>
      <c r="AR534" s="169"/>
    </row>
    <row r="535" spans="1:44" s="141" customFormat="1" ht="69" hidden="1" customHeight="1" x14ac:dyDescent="0.25">
      <c r="A535" s="299">
        <v>88</v>
      </c>
      <c r="B535" s="296"/>
      <c r="C535" s="274"/>
      <c r="D535" s="355"/>
      <c r="E535" s="283"/>
      <c r="F535" s="283"/>
      <c r="G535" s="283"/>
      <c r="H535" s="388"/>
      <c r="I535" s="267"/>
      <c r="J535" s="267"/>
      <c r="K535" s="267"/>
      <c r="L535" s="267"/>
      <c r="M535" s="283"/>
      <c r="N535" s="274"/>
      <c r="O535" s="271"/>
      <c r="P535" s="272" t="str">
        <f t="shared" si="677"/>
        <v/>
      </c>
      <c r="Q535" s="281" t="str">
        <f t="shared" si="678"/>
        <v/>
      </c>
      <c r="R535" s="281"/>
      <c r="S535" s="281">
        <f>IF(NOT(ISERROR(MATCH(R535,'Tabla Impacto'!$B$221:$B$223,0))),'Tabla Impacto'!$F$223&amp;"Por favor no seleccionar los criterios de impacto(Afectación Económica o presupuestal y Pérdida Reputacional)",R535)</f>
        <v>0</v>
      </c>
      <c r="T535" s="272" t="str">
        <f>+IF(OR(S535='[1]Tabla Impacto'!$C$11,S535='[1]Tabla Impacto'!$D$11),"Leve",IF(OR(S535='[1]Tabla Impacto'!$C$12,S535='[1]Tabla Impacto'!$D$12),"Menor",IF(OR(S535='[1]Tabla Impacto'!$C$13,S535='[1]Tabla Impacto'!$D$13),"Moderado",IF(OR(S535='[1]Tabla Impacto'!$C$14,S535='[1]Tabla Impacto'!$D$14),"Mayor",IF(OR(S535='[1]Tabla Impacto'!$C$15,S535='[1]Tabla Impacto'!$D$15),"Catastrófico","")))))</f>
        <v/>
      </c>
      <c r="U535" s="281" t="str">
        <f t="shared" ref="U535" si="700">IF(T535="","",IF(T535="Leve",0.2,IF(T535="Menor",0.4,IF(T535="Moderado",0.6,IF(T535="Mayor",0.8,IF(T535="Catastrófico",1,))))))</f>
        <v/>
      </c>
      <c r="V535" s="280" t="str">
        <f t="shared" ref="V535" si="701">IF(OR(AND(P535="Muy Baja",T535="Leve"),AND(P535="Muy Baja",T535="Menor"),AND(P535="Baja",T535="Leve")),"Bajo",IF(OR(AND(P535="Muy baja",T535="Moderado"),AND(P535="Baja",T535="Menor"),AND(P535="Baja",T535="Moderado"),AND(P535="Media",T535="Leve"),AND(P535="Media",T535="Menor"),AND(P535="Media",T535="Moderado"),AND(P535="Alta",T535="Leve"),AND(P535="Alta",T535="Menor")),"Moderado",IF(OR(AND(P535="Muy Baja",T535="Mayor"),AND(P535="Baja",T535="Mayor"),AND(P535="Media",T535="Mayor"),AND(P535="Alta",T535="Moderado"),AND(P535="Alta",T535="Mayor"),AND(P535="Muy Alta",T535="Leve"),AND(P535="Muy Alta",T535="Menor"),AND(P535="Muy Alta",T535="Moderado"),AND(P535="Muy Alta",T535="Mayor")),"Alto",IF(OR(AND(P535="Muy Baja",T535="Catastrófico"),AND(P535="Baja",T535="Catastrófico"),AND(P535="Media",T535="Catastrófico"),AND(P535="Alta",T535="Catastrófico"),AND(P535="Muy Alta",T535="Catastrófico")),"Extremo",""))))</f>
        <v/>
      </c>
      <c r="W535" s="169">
        <v>1</v>
      </c>
      <c r="X535" s="108"/>
      <c r="Y535" s="165" t="str">
        <f t="shared" si="633"/>
        <v/>
      </c>
      <c r="Z535" s="109"/>
      <c r="AA535" s="109"/>
      <c r="AB535" s="166" t="str">
        <f t="shared" si="640"/>
        <v/>
      </c>
      <c r="AC535" s="109"/>
      <c r="AD535" s="109"/>
      <c r="AE535" s="109"/>
      <c r="AF535" s="208" t="str">
        <f t="shared" ref="AF535" si="702">IFERROR(IF(Y535="Probabilidad",(Q535-(+Q535*AB535)),IF(Y535="Impacto",Q535,"")),"")</f>
        <v/>
      </c>
      <c r="AG535" s="167" t="str">
        <f t="shared" si="635"/>
        <v/>
      </c>
      <c r="AH535" s="166" t="str">
        <f t="shared" si="636"/>
        <v/>
      </c>
      <c r="AI535" s="167" t="str">
        <f t="shared" si="637"/>
        <v/>
      </c>
      <c r="AJ535" s="166" t="str">
        <f t="shared" ref="AJ535" si="703">IFERROR(IF(Y535="Impacto",(U535-(+U535*AB535)),IF(Y535="Probabilidad",U535,"")),"")</f>
        <v/>
      </c>
      <c r="AK535" s="168" t="str">
        <f t="shared" si="639"/>
        <v/>
      </c>
      <c r="AL535" s="212"/>
      <c r="AM535" s="213"/>
      <c r="AN535" s="169"/>
      <c r="AO535" s="110"/>
      <c r="AP535" s="110"/>
      <c r="AQ535" s="211"/>
      <c r="AR535" s="169"/>
    </row>
    <row r="536" spans="1:44" s="141" customFormat="1" ht="69" hidden="1" customHeight="1" x14ac:dyDescent="0.25">
      <c r="A536" s="299"/>
      <c r="B536" s="297"/>
      <c r="C536" s="275"/>
      <c r="D536" s="356"/>
      <c r="E536" s="283"/>
      <c r="F536" s="283"/>
      <c r="G536" s="283"/>
      <c r="H536" s="388"/>
      <c r="I536" s="268"/>
      <c r="J536" s="268"/>
      <c r="K536" s="268"/>
      <c r="L536" s="268"/>
      <c r="M536" s="283"/>
      <c r="N536" s="275"/>
      <c r="O536" s="271"/>
      <c r="P536" s="272"/>
      <c r="Q536" s="281"/>
      <c r="R536" s="281"/>
      <c r="S536" s="281">
        <f ca="1">IF(NOT(ISERROR(MATCH(R536,_xlfn.ANCHORARRAY(H547),0))),Q549&amp;"Por favor no seleccionar los criterios de impacto",R536)</f>
        <v>0</v>
      </c>
      <c r="T536" s="272"/>
      <c r="U536" s="281"/>
      <c r="V536" s="280"/>
      <c r="W536" s="169">
        <v>2</v>
      </c>
      <c r="X536" s="108"/>
      <c r="Y536" s="165" t="str">
        <f t="shared" si="633"/>
        <v/>
      </c>
      <c r="Z536" s="109"/>
      <c r="AA536" s="109"/>
      <c r="AB536" s="166" t="str">
        <f t="shared" si="640"/>
        <v/>
      </c>
      <c r="AC536" s="109"/>
      <c r="AD536" s="109"/>
      <c r="AE536" s="109"/>
      <c r="AF536" s="208" t="str">
        <f t="shared" ref="AF536:AF540" si="704">IFERROR(IF(AND(Y535="Probabilidad",Y536="Probabilidad"),(AH535-(+AH535*AB536)),IF(Y536="Probabilidad",(Q535-(+Q535*AB536)),IF(Y536="Impacto",AH535,""))),"")</f>
        <v/>
      </c>
      <c r="AG536" s="167" t="str">
        <f t="shared" si="635"/>
        <v/>
      </c>
      <c r="AH536" s="166" t="str">
        <f t="shared" si="636"/>
        <v/>
      </c>
      <c r="AI536" s="167" t="str">
        <f t="shared" si="637"/>
        <v/>
      </c>
      <c r="AJ536" s="166" t="str">
        <f t="shared" ref="AJ536" si="705">IFERROR(IF(AND(Y535="Impacto",Y536="Impacto"),(AJ535-(+AJ535*AB536)),IF(Y536="Impacto",(U535-(+U535*AB536)),IF(Y536="Probabilidad",AJ535,""))),"")</f>
        <v/>
      </c>
      <c r="AK536" s="168" t="str">
        <f t="shared" si="639"/>
        <v/>
      </c>
      <c r="AL536" s="212"/>
      <c r="AM536" s="213"/>
      <c r="AN536" s="169"/>
      <c r="AO536" s="110"/>
      <c r="AP536" s="110"/>
      <c r="AQ536" s="211"/>
      <c r="AR536" s="169"/>
    </row>
    <row r="537" spans="1:44" s="141" customFormat="1" ht="69" hidden="1" customHeight="1" x14ac:dyDescent="0.25">
      <c r="A537" s="299"/>
      <c r="B537" s="297"/>
      <c r="C537" s="275"/>
      <c r="D537" s="356"/>
      <c r="E537" s="283"/>
      <c r="F537" s="283"/>
      <c r="G537" s="283"/>
      <c r="H537" s="388"/>
      <c r="I537" s="268"/>
      <c r="J537" s="268"/>
      <c r="K537" s="268"/>
      <c r="L537" s="268"/>
      <c r="M537" s="283"/>
      <c r="N537" s="275"/>
      <c r="O537" s="271"/>
      <c r="P537" s="272"/>
      <c r="Q537" s="281"/>
      <c r="R537" s="281"/>
      <c r="S537" s="281">
        <f ca="1">IF(NOT(ISERROR(MATCH(R537,_xlfn.ANCHORARRAY(H548),0))),Q550&amp;"Por favor no seleccionar los criterios de impacto",R537)</f>
        <v>0</v>
      </c>
      <c r="T537" s="272"/>
      <c r="U537" s="281"/>
      <c r="V537" s="280"/>
      <c r="W537" s="169">
        <v>3</v>
      </c>
      <c r="X537" s="108"/>
      <c r="Y537" s="165" t="str">
        <f t="shared" si="633"/>
        <v/>
      </c>
      <c r="Z537" s="109"/>
      <c r="AA537" s="109"/>
      <c r="AB537" s="166" t="str">
        <f t="shared" si="640"/>
        <v/>
      </c>
      <c r="AC537" s="109"/>
      <c r="AD537" s="109"/>
      <c r="AE537" s="109"/>
      <c r="AF537" s="208" t="str">
        <f t="shared" si="704"/>
        <v/>
      </c>
      <c r="AG537" s="167" t="str">
        <f t="shared" si="635"/>
        <v/>
      </c>
      <c r="AH537" s="166" t="str">
        <f t="shared" si="636"/>
        <v/>
      </c>
      <c r="AI537" s="167" t="str">
        <f t="shared" si="637"/>
        <v/>
      </c>
      <c r="AJ537" s="166" t="str">
        <f t="shared" ref="AJ537:AJ540" si="706">IFERROR(IF(AND(Y536="Impacto",Y537="Impacto"),(AJ536-(+AJ536*AB537)),IF(AND(Y536="Probabilidad",Y537="Impacto"),(AJ535-(+AJ535*AB537)),IF(Y537="Probabilidad",AJ536,""))),"")</f>
        <v/>
      </c>
      <c r="AK537" s="168" t="str">
        <f t="shared" si="639"/>
        <v/>
      </c>
      <c r="AL537" s="212"/>
      <c r="AM537" s="213"/>
      <c r="AN537" s="169"/>
      <c r="AO537" s="110"/>
      <c r="AP537" s="110"/>
      <c r="AQ537" s="211"/>
      <c r="AR537" s="169"/>
    </row>
    <row r="538" spans="1:44" s="141" customFormat="1" ht="69" hidden="1" customHeight="1" x14ac:dyDescent="0.25">
      <c r="A538" s="299"/>
      <c r="B538" s="297"/>
      <c r="C538" s="275"/>
      <c r="D538" s="356"/>
      <c r="E538" s="283"/>
      <c r="F538" s="283"/>
      <c r="G538" s="283"/>
      <c r="H538" s="388"/>
      <c r="I538" s="268"/>
      <c r="J538" s="268"/>
      <c r="K538" s="268"/>
      <c r="L538" s="268"/>
      <c r="M538" s="283"/>
      <c r="N538" s="275"/>
      <c r="O538" s="271"/>
      <c r="P538" s="272"/>
      <c r="Q538" s="281"/>
      <c r="R538" s="281"/>
      <c r="S538" s="281">
        <f ca="1">IF(NOT(ISERROR(MATCH(R538,_xlfn.ANCHORARRAY(H549),0))),Q551&amp;"Por favor no seleccionar los criterios de impacto",R538)</f>
        <v>0</v>
      </c>
      <c r="T538" s="272"/>
      <c r="U538" s="281"/>
      <c r="V538" s="280"/>
      <c r="W538" s="169">
        <v>4</v>
      </c>
      <c r="X538" s="108"/>
      <c r="Y538" s="165" t="str">
        <f t="shared" si="633"/>
        <v/>
      </c>
      <c r="Z538" s="109"/>
      <c r="AA538" s="109"/>
      <c r="AB538" s="166" t="str">
        <f t="shared" si="640"/>
        <v/>
      </c>
      <c r="AC538" s="109"/>
      <c r="AD538" s="109"/>
      <c r="AE538" s="109"/>
      <c r="AF538" s="208" t="str">
        <f t="shared" si="704"/>
        <v/>
      </c>
      <c r="AG538" s="167" t="str">
        <f t="shared" si="635"/>
        <v/>
      </c>
      <c r="AH538" s="166" t="str">
        <f t="shared" si="636"/>
        <v/>
      </c>
      <c r="AI538" s="167" t="str">
        <f t="shared" si="637"/>
        <v/>
      </c>
      <c r="AJ538" s="166" t="str">
        <f t="shared" si="706"/>
        <v/>
      </c>
      <c r="AK538" s="168" t="str">
        <f t="shared" si="639"/>
        <v/>
      </c>
      <c r="AL538" s="212"/>
      <c r="AM538" s="213"/>
      <c r="AN538" s="169"/>
      <c r="AO538" s="110"/>
      <c r="AP538" s="110"/>
      <c r="AQ538" s="211"/>
      <c r="AR538" s="169"/>
    </row>
    <row r="539" spans="1:44" s="141" customFormat="1" ht="69" hidden="1" customHeight="1" x14ac:dyDescent="0.25">
      <c r="A539" s="299"/>
      <c r="B539" s="297"/>
      <c r="C539" s="275"/>
      <c r="D539" s="356"/>
      <c r="E539" s="283"/>
      <c r="F539" s="283"/>
      <c r="G539" s="283"/>
      <c r="H539" s="388"/>
      <c r="I539" s="268"/>
      <c r="J539" s="268"/>
      <c r="K539" s="268"/>
      <c r="L539" s="268"/>
      <c r="M539" s="283"/>
      <c r="N539" s="275"/>
      <c r="O539" s="271"/>
      <c r="P539" s="272"/>
      <c r="Q539" s="281"/>
      <c r="R539" s="281"/>
      <c r="S539" s="281">
        <f ca="1">IF(NOT(ISERROR(MATCH(R539,_xlfn.ANCHORARRAY(H550),0))),Q552&amp;"Por favor no seleccionar los criterios de impacto",R539)</f>
        <v>0</v>
      </c>
      <c r="T539" s="272"/>
      <c r="U539" s="281"/>
      <c r="V539" s="280"/>
      <c r="W539" s="169">
        <v>5</v>
      </c>
      <c r="X539" s="108"/>
      <c r="Y539" s="165" t="str">
        <f t="shared" si="633"/>
        <v/>
      </c>
      <c r="Z539" s="109"/>
      <c r="AA539" s="109"/>
      <c r="AB539" s="166" t="str">
        <f t="shared" si="640"/>
        <v/>
      </c>
      <c r="AC539" s="109"/>
      <c r="AD539" s="109"/>
      <c r="AE539" s="109"/>
      <c r="AF539" s="208" t="str">
        <f t="shared" si="704"/>
        <v/>
      </c>
      <c r="AG539" s="167" t="str">
        <f t="shared" si="635"/>
        <v/>
      </c>
      <c r="AH539" s="166" t="str">
        <f t="shared" si="636"/>
        <v/>
      </c>
      <c r="AI539" s="167" t="str">
        <f t="shared" si="637"/>
        <v/>
      </c>
      <c r="AJ539" s="166" t="str">
        <f t="shared" si="706"/>
        <v/>
      </c>
      <c r="AK539" s="168" t="str">
        <f t="shared" si="639"/>
        <v/>
      </c>
      <c r="AL539" s="212"/>
      <c r="AM539" s="213"/>
      <c r="AN539" s="169"/>
      <c r="AO539" s="110"/>
      <c r="AP539" s="110"/>
      <c r="AQ539" s="211"/>
      <c r="AR539" s="169"/>
    </row>
    <row r="540" spans="1:44" s="141" customFormat="1" ht="69" hidden="1" customHeight="1" x14ac:dyDescent="0.25">
      <c r="A540" s="299"/>
      <c r="B540" s="298"/>
      <c r="C540" s="276"/>
      <c r="D540" s="357"/>
      <c r="E540" s="283"/>
      <c r="F540" s="283"/>
      <c r="G540" s="283"/>
      <c r="H540" s="388"/>
      <c r="I540" s="269"/>
      <c r="J540" s="269"/>
      <c r="K540" s="269"/>
      <c r="L540" s="269"/>
      <c r="M540" s="283"/>
      <c r="N540" s="276"/>
      <c r="O540" s="271"/>
      <c r="P540" s="272"/>
      <c r="Q540" s="281"/>
      <c r="R540" s="281"/>
      <c r="S540" s="281">
        <f ca="1">IF(NOT(ISERROR(MATCH(R540,_xlfn.ANCHORARRAY(H551),0))),Q553&amp;"Por favor no seleccionar los criterios de impacto",R540)</f>
        <v>0</v>
      </c>
      <c r="T540" s="272"/>
      <c r="U540" s="281"/>
      <c r="V540" s="280"/>
      <c r="W540" s="169">
        <v>6</v>
      </c>
      <c r="X540" s="108"/>
      <c r="Y540" s="165" t="str">
        <f t="shared" si="633"/>
        <v/>
      </c>
      <c r="Z540" s="109"/>
      <c r="AA540" s="109"/>
      <c r="AB540" s="166" t="str">
        <f t="shared" si="640"/>
        <v/>
      </c>
      <c r="AC540" s="109"/>
      <c r="AD540" s="109"/>
      <c r="AE540" s="109"/>
      <c r="AF540" s="208" t="str">
        <f t="shared" si="704"/>
        <v/>
      </c>
      <c r="AG540" s="167" t="str">
        <f t="shared" si="635"/>
        <v/>
      </c>
      <c r="AH540" s="166" t="str">
        <f t="shared" si="636"/>
        <v/>
      </c>
      <c r="AI540" s="167" t="str">
        <f t="shared" si="637"/>
        <v/>
      </c>
      <c r="AJ540" s="166" t="str">
        <f t="shared" si="706"/>
        <v/>
      </c>
      <c r="AK540" s="168" t="str">
        <f t="shared" si="639"/>
        <v/>
      </c>
      <c r="AL540" s="212"/>
      <c r="AM540" s="213"/>
      <c r="AN540" s="169"/>
      <c r="AO540" s="110"/>
      <c r="AP540" s="110"/>
      <c r="AQ540" s="211"/>
      <c r="AR540" s="169"/>
    </row>
    <row r="541" spans="1:44" s="141" customFormat="1" ht="69" hidden="1" customHeight="1" x14ac:dyDescent="0.25">
      <c r="A541" s="299">
        <v>89</v>
      </c>
      <c r="B541" s="296"/>
      <c r="C541" s="274"/>
      <c r="D541" s="355"/>
      <c r="E541" s="283"/>
      <c r="F541" s="283"/>
      <c r="G541" s="283"/>
      <c r="H541" s="388"/>
      <c r="I541" s="267"/>
      <c r="J541" s="267"/>
      <c r="K541" s="267"/>
      <c r="L541" s="267"/>
      <c r="M541" s="283"/>
      <c r="N541" s="274"/>
      <c r="O541" s="271"/>
      <c r="P541" s="272" t="str">
        <f t="shared" si="677"/>
        <v/>
      </c>
      <c r="Q541" s="281" t="str">
        <f t="shared" si="678"/>
        <v/>
      </c>
      <c r="R541" s="281"/>
      <c r="S541" s="281">
        <f>IF(NOT(ISERROR(MATCH(R541,'Tabla Impacto'!$B$221:$B$223,0))),'Tabla Impacto'!$F$223&amp;"Por favor no seleccionar los criterios de impacto(Afectación Económica o presupuestal y Pérdida Reputacional)",R541)</f>
        <v>0</v>
      </c>
      <c r="T541" s="272" t="str">
        <f>+IF(OR(S541='[1]Tabla Impacto'!$C$11,S541='[1]Tabla Impacto'!$D$11),"Leve",IF(OR(S541='[1]Tabla Impacto'!$C$12,S541='[1]Tabla Impacto'!$D$12),"Menor",IF(OR(S541='[1]Tabla Impacto'!$C$13,S541='[1]Tabla Impacto'!$D$13),"Moderado",IF(OR(S541='[1]Tabla Impacto'!$C$14,S541='[1]Tabla Impacto'!$D$14),"Mayor",IF(OR(S541='[1]Tabla Impacto'!$C$15,S541='[1]Tabla Impacto'!$D$15),"Catastrófico","")))))</f>
        <v/>
      </c>
      <c r="U541" s="281" t="str">
        <f t="shared" ref="U541" si="707">IF(T541="","",IF(T541="Leve",0.2,IF(T541="Menor",0.4,IF(T541="Moderado",0.6,IF(T541="Mayor",0.8,IF(T541="Catastrófico",1,))))))</f>
        <v/>
      </c>
      <c r="V541" s="280" t="str">
        <f t="shared" ref="V541" si="708">IF(OR(AND(P541="Muy Baja",T541="Leve"),AND(P541="Muy Baja",T541="Menor"),AND(P541="Baja",T541="Leve")),"Bajo",IF(OR(AND(P541="Muy baja",T541="Moderado"),AND(P541="Baja",T541="Menor"),AND(P541="Baja",T541="Moderado"),AND(P541="Media",T541="Leve"),AND(P541="Media",T541="Menor"),AND(P541="Media",T541="Moderado"),AND(P541="Alta",T541="Leve"),AND(P541="Alta",T541="Menor")),"Moderado",IF(OR(AND(P541="Muy Baja",T541="Mayor"),AND(P541="Baja",T541="Mayor"),AND(P541="Media",T541="Mayor"),AND(P541="Alta",T541="Moderado"),AND(P541="Alta",T541="Mayor"),AND(P541="Muy Alta",T541="Leve"),AND(P541="Muy Alta",T541="Menor"),AND(P541="Muy Alta",T541="Moderado"),AND(P541="Muy Alta",T541="Mayor")),"Alto",IF(OR(AND(P541="Muy Baja",T541="Catastrófico"),AND(P541="Baja",T541="Catastrófico"),AND(P541="Media",T541="Catastrófico"),AND(P541="Alta",T541="Catastrófico"),AND(P541="Muy Alta",T541="Catastrófico")),"Extremo",""))))</f>
        <v/>
      </c>
      <c r="W541" s="169">
        <v>1</v>
      </c>
      <c r="X541" s="108"/>
      <c r="Y541" s="165" t="str">
        <f t="shared" si="633"/>
        <v/>
      </c>
      <c r="Z541" s="109"/>
      <c r="AA541" s="109"/>
      <c r="AB541" s="166" t="str">
        <f t="shared" si="640"/>
        <v/>
      </c>
      <c r="AC541" s="109"/>
      <c r="AD541" s="109"/>
      <c r="AE541" s="109"/>
      <c r="AF541" s="208" t="str">
        <f t="shared" ref="AF541" si="709">IFERROR(IF(Y541="Probabilidad",(Q541-(+Q541*AB541)),IF(Y541="Impacto",Q541,"")),"")</f>
        <v/>
      </c>
      <c r="AG541" s="167" t="str">
        <f t="shared" si="635"/>
        <v/>
      </c>
      <c r="AH541" s="166" t="str">
        <f t="shared" si="636"/>
        <v/>
      </c>
      <c r="AI541" s="167" t="str">
        <f t="shared" si="637"/>
        <v/>
      </c>
      <c r="AJ541" s="166" t="str">
        <f t="shared" ref="AJ541" si="710">IFERROR(IF(Y541="Impacto",(U541-(+U541*AB541)),IF(Y541="Probabilidad",U541,"")),"")</f>
        <v/>
      </c>
      <c r="AK541" s="168" t="str">
        <f t="shared" si="639"/>
        <v/>
      </c>
      <c r="AL541" s="212"/>
      <c r="AM541" s="213"/>
      <c r="AN541" s="169"/>
      <c r="AO541" s="110"/>
      <c r="AP541" s="110"/>
      <c r="AQ541" s="211"/>
      <c r="AR541" s="169"/>
    </row>
    <row r="542" spans="1:44" s="141" customFormat="1" ht="69" hidden="1" customHeight="1" x14ac:dyDescent="0.25">
      <c r="A542" s="299"/>
      <c r="B542" s="297"/>
      <c r="C542" s="275"/>
      <c r="D542" s="356"/>
      <c r="E542" s="283"/>
      <c r="F542" s="283"/>
      <c r="G542" s="283"/>
      <c r="H542" s="388"/>
      <c r="I542" s="268"/>
      <c r="J542" s="268"/>
      <c r="K542" s="268"/>
      <c r="L542" s="268"/>
      <c r="M542" s="283"/>
      <c r="N542" s="275"/>
      <c r="O542" s="271"/>
      <c r="P542" s="272"/>
      <c r="Q542" s="281"/>
      <c r="R542" s="281"/>
      <c r="S542" s="281">
        <f ca="1">IF(NOT(ISERROR(MATCH(R542,_xlfn.ANCHORARRAY(H553),0))),Q555&amp;"Por favor no seleccionar los criterios de impacto",R542)</f>
        <v>0</v>
      </c>
      <c r="T542" s="272"/>
      <c r="U542" s="281"/>
      <c r="V542" s="280"/>
      <c r="W542" s="169">
        <v>2</v>
      </c>
      <c r="X542" s="108"/>
      <c r="Y542" s="165" t="str">
        <f t="shared" si="633"/>
        <v/>
      </c>
      <c r="Z542" s="109"/>
      <c r="AA542" s="109"/>
      <c r="AB542" s="166" t="str">
        <f t="shared" si="640"/>
        <v/>
      </c>
      <c r="AC542" s="109"/>
      <c r="AD542" s="109"/>
      <c r="AE542" s="109"/>
      <c r="AF542" s="208" t="str">
        <f t="shared" ref="AF542:AF546" si="711">IFERROR(IF(AND(Y541="Probabilidad",Y542="Probabilidad"),(AH541-(+AH541*AB542)),IF(Y542="Probabilidad",(Q541-(+Q541*AB542)),IF(Y542="Impacto",AH541,""))),"")</f>
        <v/>
      </c>
      <c r="AG542" s="167" t="str">
        <f t="shared" si="635"/>
        <v/>
      </c>
      <c r="AH542" s="166" t="str">
        <f t="shared" si="636"/>
        <v/>
      </c>
      <c r="AI542" s="167" t="str">
        <f t="shared" si="637"/>
        <v/>
      </c>
      <c r="AJ542" s="166" t="str">
        <f t="shared" ref="AJ542" si="712">IFERROR(IF(AND(Y541="Impacto",Y542="Impacto"),(AJ541-(+AJ541*AB542)),IF(Y542="Impacto",(U541-(+U541*AB542)),IF(Y542="Probabilidad",AJ541,""))),"")</f>
        <v/>
      </c>
      <c r="AK542" s="168" t="str">
        <f t="shared" si="639"/>
        <v/>
      </c>
      <c r="AL542" s="212"/>
      <c r="AM542" s="213"/>
      <c r="AN542" s="169"/>
      <c r="AO542" s="110"/>
      <c r="AP542" s="110"/>
      <c r="AQ542" s="211"/>
      <c r="AR542" s="169"/>
    </row>
    <row r="543" spans="1:44" s="141" customFormat="1" ht="69" hidden="1" customHeight="1" x14ac:dyDescent="0.25">
      <c r="A543" s="299"/>
      <c r="B543" s="297"/>
      <c r="C543" s="275"/>
      <c r="D543" s="356"/>
      <c r="E543" s="283"/>
      <c r="F543" s="283"/>
      <c r="G543" s="283"/>
      <c r="H543" s="388"/>
      <c r="I543" s="268"/>
      <c r="J543" s="268"/>
      <c r="K543" s="268"/>
      <c r="L543" s="268"/>
      <c r="M543" s="283"/>
      <c r="N543" s="275"/>
      <c r="O543" s="271"/>
      <c r="P543" s="272"/>
      <c r="Q543" s="281"/>
      <c r="R543" s="281"/>
      <c r="S543" s="281">
        <f ca="1">IF(NOT(ISERROR(MATCH(R543,_xlfn.ANCHORARRAY(H554),0))),Q556&amp;"Por favor no seleccionar los criterios de impacto",R543)</f>
        <v>0</v>
      </c>
      <c r="T543" s="272"/>
      <c r="U543" s="281"/>
      <c r="V543" s="280"/>
      <c r="W543" s="169">
        <v>3</v>
      </c>
      <c r="X543" s="108"/>
      <c r="Y543" s="165" t="str">
        <f t="shared" si="633"/>
        <v/>
      </c>
      <c r="Z543" s="109"/>
      <c r="AA543" s="109"/>
      <c r="AB543" s="166" t="str">
        <f t="shared" si="640"/>
        <v/>
      </c>
      <c r="AC543" s="109"/>
      <c r="AD543" s="109"/>
      <c r="AE543" s="109"/>
      <c r="AF543" s="208" t="str">
        <f t="shared" si="711"/>
        <v/>
      </c>
      <c r="AG543" s="167" t="str">
        <f t="shared" si="635"/>
        <v/>
      </c>
      <c r="AH543" s="166" t="str">
        <f t="shared" si="636"/>
        <v/>
      </c>
      <c r="AI543" s="167" t="str">
        <f t="shared" si="637"/>
        <v/>
      </c>
      <c r="AJ543" s="166" t="str">
        <f t="shared" ref="AJ543:AJ546" si="713">IFERROR(IF(AND(Y542="Impacto",Y543="Impacto"),(AJ542-(+AJ542*AB543)),IF(AND(Y542="Probabilidad",Y543="Impacto"),(AJ541-(+AJ541*AB543)),IF(Y543="Probabilidad",AJ542,""))),"")</f>
        <v/>
      </c>
      <c r="AK543" s="168" t="str">
        <f t="shared" si="639"/>
        <v/>
      </c>
      <c r="AL543" s="212"/>
      <c r="AM543" s="213"/>
      <c r="AN543" s="169"/>
      <c r="AO543" s="110"/>
      <c r="AP543" s="110"/>
      <c r="AQ543" s="211"/>
      <c r="AR543" s="169"/>
    </row>
    <row r="544" spans="1:44" s="141" customFormat="1" ht="69" hidden="1" customHeight="1" x14ac:dyDescent="0.25">
      <c r="A544" s="299"/>
      <c r="B544" s="297"/>
      <c r="C544" s="275"/>
      <c r="D544" s="356"/>
      <c r="E544" s="283"/>
      <c r="F544" s="283"/>
      <c r="G544" s="283"/>
      <c r="H544" s="388"/>
      <c r="I544" s="268"/>
      <c r="J544" s="268"/>
      <c r="K544" s="268"/>
      <c r="L544" s="268"/>
      <c r="M544" s="283"/>
      <c r="N544" s="275"/>
      <c r="O544" s="271"/>
      <c r="P544" s="272"/>
      <c r="Q544" s="281"/>
      <c r="R544" s="281"/>
      <c r="S544" s="281">
        <f ca="1">IF(NOT(ISERROR(MATCH(R544,_xlfn.ANCHORARRAY(H555),0))),Q557&amp;"Por favor no seleccionar los criterios de impacto",R544)</f>
        <v>0</v>
      </c>
      <c r="T544" s="272"/>
      <c r="U544" s="281"/>
      <c r="V544" s="280"/>
      <c r="W544" s="169">
        <v>4</v>
      </c>
      <c r="X544" s="108"/>
      <c r="Y544" s="165" t="str">
        <f t="shared" si="633"/>
        <v/>
      </c>
      <c r="Z544" s="109"/>
      <c r="AA544" s="109"/>
      <c r="AB544" s="166" t="str">
        <f t="shared" si="640"/>
        <v/>
      </c>
      <c r="AC544" s="109"/>
      <c r="AD544" s="109"/>
      <c r="AE544" s="109"/>
      <c r="AF544" s="208" t="str">
        <f t="shared" si="711"/>
        <v/>
      </c>
      <c r="AG544" s="167" t="str">
        <f t="shared" si="635"/>
        <v/>
      </c>
      <c r="AH544" s="166" t="str">
        <f t="shared" si="636"/>
        <v/>
      </c>
      <c r="AI544" s="167" t="str">
        <f t="shared" si="637"/>
        <v/>
      </c>
      <c r="AJ544" s="166" t="str">
        <f t="shared" si="713"/>
        <v/>
      </c>
      <c r="AK544" s="168" t="str">
        <f t="shared" si="639"/>
        <v/>
      </c>
      <c r="AL544" s="212"/>
      <c r="AM544" s="213"/>
      <c r="AN544" s="169"/>
      <c r="AO544" s="110"/>
      <c r="AP544" s="110"/>
      <c r="AQ544" s="211"/>
      <c r="AR544" s="169"/>
    </row>
    <row r="545" spans="1:44" s="141" customFormat="1" ht="69" hidden="1" customHeight="1" x14ac:dyDescent="0.25">
      <c r="A545" s="299"/>
      <c r="B545" s="297"/>
      <c r="C545" s="275"/>
      <c r="D545" s="356"/>
      <c r="E545" s="283"/>
      <c r="F545" s="283"/>
      <c r="G545" s="283"/>
      <c r="H545" s="388"/>
      <c r="I545" s="268"/>
      <c r="J545" s="268"/>
      <c r="K545" s="268"/>
      <c r="L545" s="268"/>
      <c r="M545" s="283"/>
      <c r="N545" s="275"/>
      <c r="O545" s="271"/>
      <c r="P545" s="272"/>
      <c r="Q545" s="281"/>
      <c r="R545" s="281"/>
      <c r="S545" s="281">
        <f ca="1">IF(NOT(ISERROR(MATCH(R545,_xlfn.ANCHORARRAY(H556),0))),Q558&amp;"Por favor no seleccionar los criterios de impacto",R545)</f>
        <v>0</v>
      </c>
      <c r="T545" s="272"/>
      <c r="U545" s="281"/>
      <c r="V545" s="280"/>
      <c r="W545" s="169">
        <v>5</v>
      </c>
      <c r="X545" s="108"/>
      <c r="Y545" s="165" t="str">
        <f t="shared" si="633"/>
        <v/>
      </c>
      <c r="Z545" s="109"/>
      <c r="AA545" s="109"/>
      <c r="AB545" s="166" t="str">
        <f t="shared" si="640"/>
        <v/>
      </c>
      <c r="AC545" s="109"/>
      <c r="AD545" s="109"/>
      <c r="AE545" s="109"/>
      <c r="AF545" s="208" t="str">
        <f t="shared" si="711"/>
        <v/>
      </c>
      <c r="AG545" s="167" t="str">
        <f t="shared" si="635"/>
        <v/>
      </c>
      <c r="AH545" s="166" t="str">
        <f t="shared" si="636"/>
        <v/>
      </c>
      <c r="AI545" s="167" t="str">
        <f t="shared" si="637"/>
        <v/>
      </c>
      <c r="AJ545" s="166" t="str">
        <f t="shared" si="713"/>
        <v/>
      </c>
      <c r="AK545" s="168" t="str">
        <f t="shared" si="639"/>
        <v/>
      </c>
      <c r="AL545" s="212"/>
      <c r="AM545" s="213"/>
      <c r="AN545" s="169"/>
      <c r="AO545" s="110"/>
      <c r="AP545" s="110"/>
      <c r="AQ545" s="211"/>
      <c r="AR545" s="169"/>
    </row>
    <row r="546" spans="1:44" s="141" customFormat="1" ht="69" hidden="1" customHeight="1" x14ac:dyDescent="0.25">
      <c r="A546" s="299"/>
      <c r="B546" s="298"/>
      <c r="C546" s="276"/>
      <c r="D546" s="357"/>
      <c r="E546" s="283"/>
      <c r="F546" s="283"/>
      <c r="G546" s="283"/>
      <c r="H546" s="388"/>
      <c r="I546" s="269"/>
      <c r="J546" s="269"/>
      <c r="K546" s="269"/>
      <c r="L546" s="269"/>
      <c r="M546" s="283"/>
      <c r="N546" s="276"/>
      <c r="O546" s="271"/>
      <c r="P546" s="272"/>
      <c r="Q546" s="281"/>
      <c r="R546" s="281"/>
      <c r="S546" s="281">
        <f ca="1">IF(NOT(ISERROR(MATCH(R546,_xlfn.ANCHORARRAY(H557),0))),Q559&amp;"Por favor no seleccionar los criterios de impacto",R546)</f>
        <v>0</v>
      </c>
      <c r="T546" s="272"/>
      <c r="U546" s="281"/>
      <c r="V546" s="280"/>
      <c r="W546" s="169">
        <v>6</v>
      </c>
      <c r="X546" s="108"/>
      <c r="Y546" s="165" t="str">
        <f t="shared" ref="Y546:Y552" si="714">IF(OR(Z546="Preventivo",Z546="Detectivo"),"Probabilidad",IF(Z546="Correctivo","Impacto",""))</f>
        <v/>
      </c>
      <c r="Z546" s="109"/>
      <c r="AA546" s="109"/>
      <c r="AB546" s="166" t="str">
        <f t="shared" si="640"/>
        <v/>
      </c>
      <c r="AC546" s="109"/>
      <c r="AD546" s="109"/>
      <c r="AE546" s="109"/>
      <c r="AF546" s="208" t="str">
        <f t="shared" si="711"/>
        <v/>
      </c>
      <c r="AG546" s="167" t="str">
        <f t="shared" ref="AG546:AG552" si="715">IFERROR(IF(AF546="","",IF(AF546&lt;=0.2,"Muy Baja",IF(AF546&lt;=0.4,"Baja",IF(AF546&lt;=0.6,"Media",IF(AF546&lt;=0.8,"Alta","Muy Alta"))))),"")</f>
        <v/>
      </c>
      <c r="AH546" s="166" t="str">
        <f t="shared" ref="AH546:AH552" si="716">+AF546</f>
        <v/>
      </c>
      <c r="AI546" s="167" t="str">
        <f t="shared" ref="AI546:AI552" si="717">IFERROR(IF(AJ546="","",IF(AJ546&lt;=0.2,"Leve",IF(AJ546&lt;=0.4,"Menor",IF(AJ546&lt;=0.6,"Moderado",IF(AJ546&lt;=0.8,"Mayor","Catastrófico"))))),"")</f>
        <v/>
      </c>
      <c r="AJ546" s="166" t="str">
        <f t="shared" si="713"/>
        <v/>
      </c>
      <c r="AK546" s="168" t="str">
        <f t="shared" ref="AK546:AK552" si="718">IFERROR(IF(OR(AND(AG546="Muy Baja",AI546="Leve"),AND(AG546="Muy Baja",AI546="Menor"),AND(AG546="Baja",AI546="Leve")),"Bajo",IF(OR(AND(AG546="Muy baja",AI546="Moderado"),AND(AG546="Baja",AI546="Menor"),AND(AG546="Baja",AI546="Moderado"),AND(AG546="Media",AI546="Leve"),AND(AG546="Media",AI546="Menor"),AND(AG546="Media",AI546="Moderado"),AND(AG546="Alta",AI546="Leve"),AND(AG546="Alta",AI546="Menor")),"Moderado",IF(OR(AND(AG546="Muy Baja",AI546="Mayor"),AND(AG546="Baja",AI546="Mayor"),AND(AG546="Media",AI546="Mayor"),AND(AG546="Alta",AI546="Moderado"),AND(AG546="Alta",AI546="Mayor"),AND(AG546="Muy Alta",AI546="Leve"),AND(AG546="Muy Alta",AI546="Menor"),AND(AG546="Muy Alta",AI546="Moderado"),AND(AG546="Muy Alta",AI546="Mayor")),"Alto",IF(OR(AND(AG546="Muy Baja",AI546="Catastrófico"),AND(AG546="Baja",AI546="Catastrófico"),AND(AG546="Media",AI546="Catastrófico"),AND(AG546="Alta",AI546="Catastrófico"),AND(AG546="Muy Alta",AI546="Catastrófico")),"Extremo","")))),"")</f>
        <v/>
      </c>
      <c r="AL546" s="212"/>
      <c r="AM546" s="213"/>
      <c r="AN546" s="169"/>
      <c r="AO546" s="110"/>
      <c r="AP546" s="110"/>
      <c r="AQ546" s="211"/>
      <c r="AR546" s="169"/>
    </row>
    <row r="547" spans="1:44" s="141" customFormat="1" ht="69" hidden="1" customHeight="1" x14ac:dyDescent="0.25">
      <c r="A547" s="299">
        <v>90</v>
      </c>
      <c r="B547" s="296"/>
      <c r="C547" s="274"/>
      <c r="D547" s="355"/>
      <c r="E547" s="283"/>
      <c r="F547" s="283"/>
      <c r="G547" s="283"/>
      <c r="H547" s="388"/>
      <c r="I547" s="267"/>
      <c r="J547" s="267"/>
      <c r="K547" s="267"/>
      <c r="L547" s="267"/>
      <c r="M547" s="283"/>
      <c r="N547" s="274"/>
      <c r="O547" s="271"/>
      <c r="P547" s="272" t="str">
        <f t="shared" si="677"/>
        <v/>
      </c>
      <c r="Q547" s="281" t="str">
        <f t="shared" si="678"/>
        <v/>
      </c>
      <c r="R547" s="281"/>
      <c r="S547" s="281">
        <f>IF(NOT(ISERROR(MATCH(R547,'Tabla Impacto'!$B$221:$B$223,0))),'Tabla Impacto'!$F$223&amp;"Por favor no seleccionar los criterios de impacto(Afectación Económica o presupuestal y Pérdida Reputacional)",R547)</f>
        <v>0</v>
      </c>
      <c r="T547" s="272" t="str">
        <f>+IF(OR(S547='[1]Tabla Impacto'!$C$11,S547='[1]Tabla Impacto'!$D$11),"Leve",IF(OR(S547='[1]Tabla Impacto'!$C$12,S547='[1]Tabla Impacto'!$D$12),"Menor",IF(OR(S547='[1]Tabla Impacto'!$C$13,S547='[1]Tabla Impacto'!$D$13),"Moderado",IF(OR(S547='[1]Tabla Impacto'!$C$14,S547='[1]Tabla Impacto'!$D$14),"Mayor",IF(OR(S547='[1]Tabla Impacto'!$C$15,S547='[1]Tabla Impacto'!$D$15),"Catastrófico","")))))</f>
        <v/>
      </c>
      <c r="U547" s="281" t="str">
        <f t="shared" ref="U547" si="719">IF(T547="","",IF(T547="Leve",0.2,IF(T547="Menor",0.4,IF(T547="Moderado",0.6,IF(T547="Mayor",0.8,IF(T547="Catastrófico",1,))))))</f>
        <v/>
      </c>
      <c r="V547" s="280" t="str">
        <f t="shared" ref="V547" si="720">IF(OR(AND(P547="Muy Baja",T547="Leve"),AND(P547="Muy Baja",T547="Menor"),AND(P547="Baja",T547="Leve")),"Bajo",IF(OR(AND(P547="Muy baja",T547="Moderado"),AND(P547="Baja",T547="Menor"),AND(P547="Baja",T547="Moderado"),AND(P547="Media",T547="Leve"),AND(P547="Media",T547="Menor"),AND(P547="Media",T547="Moderado"),AND(P547="Alta",T547="Leve"),AND(P547="Alta",T547="Menor")),"Moderado",IF(OR(AND(P547="Muy Baja",T547="Mayor"),AND(P547="Baja",T547="Mayor"),AND(P547="Media",T547="Mayor"),AND(P547="Alta",T547="Moderado"),AND(P547="Alta",T547="Mayor"),AND(P547="Muy Alta",T547="Leve"),AND(P547="Muy Alta",T547="Menor"),AND(P547="Muy Alta",T547="Moderado"),AND(P547="Muy Alta",T547="Mayor")),"Alto",IF(OR(AND(P547="Muy Baja",T547="Catastrófico"),AND(P547="Baja",T547="Catastrófico"),AND(P547="Media",T547="Catastrófico"),AND(P547="Alta",T547="Catastrófico"),AND(P547="Muy Alta",T547="Catastrófico")),"Extremo",""))))</f>
        <v/>
      </c>
      <c r="W547" s="169">
        <v>1</v>
      </c>
      <c r="X547" s="108"/>
      <c r="Y547" s="165" t="str">
        <f t="shared" si="714"/>
        <v/>
      </c>
      <c r="Z547" s="109"/>
      <c r="AA547" s="109"/>
      <c r="AB547" s="166" t="str">
        <f t="shared" ref="AB547:AB552" si="721">IF(AND(Z547="Preventivo",AA547="Automático"),"50%",IF(AND(Z547="Preventivo",AA547="Manual"),"40%",IF(AND(Z547="Detectivo",AA547="Automático"),"40%",IF(AND(Z547="Detectivo",AA547="Manual"),"30%",IF(AND(Z547="Correctivo",AA547="Automático"),"35%",IF(AND(Z547="Correctivo",AA547="Manual"),"25%",""))))))</f>
        <v/>
      </c>
      <c r="AC547" s="109"/>
      <c r="AD547" s="109"/>
      <c r="AE547" s="109"/>
      <c r="AF547" s="208" t="str">
        <f t="shared" ref="AF547" si="722">IFERROR(IF(Y547="Probabilidad",(Q547-(+Q547*AB547)),IF(Y547="Impacto",Q547,"")),"")</f>
        <v/>
      </c>
      <c r="AG547" s="167" t="str">
        <f t="shared" si="715"/>
        <v/>
      </c>
      <c r="AH547" s="166" t="str">
        <f t="shared" si="716"/>
        <v/>
      </c>
      <c r="AI547" s="167" t="str">
        <f t="shared" si="717"/>
        <v/>
      </c>
      <c r="AJ547" s="166" t="str">
        <f t="shared" ref="AJ547" si="723">IFERROR(IF(Y547="Impacto",(U547-(+U547*AB547)),IF(Y547="Probabilidad",U547,"")),"")</f>
        <v/>
      </c>
      <c r="AK547" s="168" t="str">
        <f t="shared" si="718"/>
        <v/>
      </c>
      <c r="AL547" s="212"/>
      <c r="AM547" s="213"/>
      <c r="AN547" s="169"/>
      <c r="AO547" s="110"/>
      <c r="AP547" s="110"/>
      <c r="AQ547" s="211"/>
      <c r="AR547" s="169"/>
    </row>
    <row r="548" spans="1:44" s="141" customFormat="1" ht="69" hidden="1" customHeight="1" x14ac:dyDescent="0.25">
      <c r="A548" s="299"/>
      <c r="B548" s="297"/>
      <c r="C548" s="275"/>
      <c r="D548" s="356"/>
      <c r="E548" s="283"/>
      <c r="F548" s="283"/>
      <c r="G548" s="283"/>
      <c r="H548" s="388"/>
      <c r="I548" s="268"/>
      <c r="J548" s="268"/>
      <c r="K548" s="268"/>
      <c r="L548" s="268"/>
      <c r="M548" s="283"/>
      <c r="N548" s="275"/>
      <c r="O548" s="271"/>
      <c r="P548" s="272"/>
      <c r="Q548" s="281"/>
      <c r="R548" s="281"/>
      <c r="S548" s="281">
        <f ca="1">IF(NOT(ISERROR(MATCH(R548,_xlfn.ANCHORARRAY(H559),0))),Q561&amp;"Por favor no seleccionar los criterios de impacto",R548)</f>
        <v>0</v>
      </c>
      <c r="T548" s="272"/>
      <c r="U548" s="281"/>
      <c r="V548" s="280"/>
      <c r="W548" s="169">
        <v>2</v>
      </c>
      <c r="X548" s="108"/>
      <c r="Y548" s="165" t="str">
        <f t="shared" si="714"/>
        <v/>
      </c>
      <c r="Z548" s="109"/>
      <c r="AA548" s="109"/>
      <c r="AB548" s="166" t="str">
        <f t="shared" si="721"/>
        <v/>
      </c>
      <c r="AC548" s="109"/>
      <c r="AD548" s="109"/>
      <c r="AE548" s="109"/>
      <c r="AF548" s="208" t="str">
        <f t="shared" ref="AF548:AF552" si="724">IFERROR(IF(AND(Y547="Probabilidad",Y548="Probabilidad"),(AH547-(+AH547*AB548)),IF(Y548="Probabilidad",(Q547-(+Q547*AB548)),IF(Y548="Impacto",AH547,""))),"")</f>
        <v/>
      </c>
      <c r="AG548" s="167" t="str">
        <f t="shared" si="715"/>
        <v/>
      </c>
      <c r="AH548" s="166" t="str">
        <f t="shared" si="716"/>
        <v/>
      </c>
      <c r="AI548" s="167" t="str">
        <f t="shared" si="717"/>
        <v/>
      </c>
      <c r="AJ548" s="166" t="str">
        <f t="shared" ref="AJ548" si="725">IFERROR(IF(AND(Y547="Impacto",Y548="Impacto"),(AJ547-(+AJ547*AB548)),IF(Y548="Impacto",(U547-(+U547*AB548)),IF(Y548="Probabilidad",AJ547,""))),"")</f>
        <v/>
      </c>
      <c r="AK548" s="168" t="str">
        <f t="shared" si="718"/>
        <v/>
      </c>
      <c r="AL548" s="212"/>
      <c r="AM548" s="213"/>
      <c r="AN548" s="169"/>
      <c r="AO548" s="110"/>
      <c r="AP548" s="110"/>
      <c r="AQ548" s="211"/>
      <c r="AR548" s="169"/>
    </row>
    <row r="549" spans="1:44" s="141" customFormat="1" ht="69" hidden="1" customHeight="1" x14ac:dyDescent="0.25">
      <c r="A549" s="299"/>
      <c r="B549" s="297"/>
      <c r="C549" s="275"/>
      <c r="D549" s="356"/>
      <c r="E549" s="283"/>
      <c r="F549" s="283"/>
      <c r="G549" s="283"/>
      <c r="H549" s="388"/>
      <c r="I549" s="268"/>
      <c r="J549" s="268"/>
      <c r="K549" s="268"/>
      <c r="L549" s="268"/>
      <c r="M549" s="283"/>
      <c r="N549" s="275"/>
      <c r="O549" s="271"/>
      <c r="P549" s="272"/>
      <c r="Q549" s="281"/>
      <c r="R549" s="281"/>
      <c r="S549" s="281">
        <f ca="1">IF(NOT(ISERROR(MATCH(R549,_xlfn.ANCHORARRAY(H560),0))),Q562&amp;"Por favor no seleccionar los criterios de impacto",R549)</f>
        <v>0</v>
      </c>
      <c r="T549" s="272"/>
      <c r="U549" s="281"/>
      <c r="V549" s="280"/>
      <c r="W549" s="169">
        <v>3</v>
      </c>
      <c r="X549" s="108"/>
      <c r="Y549" s="165" t="str">
        <f t="shared" si="714"/>
        <v/>
      </c>
      <c r="Z549" s="109"/>
      <c r="AA549" s="109"/>
      <c r="AB549" s="166" t="str">
        <f t="shared" si="721"/>
        <v/>
      </c>
      <c r="AC549" s="109"/>
      <c r="AD549" s="109"/>
      <c r="AE549" s="109"/>
      <c r="AF549" s="208" t="str">
        <f t="shared" si="724"/>
        <v/>
      </c>
      <c r="AG549" s="167" t="str">
        <f t="shared" si="715"/>
        <v/>
      </c>
      <c r="AH549" s="166" t="str">
        <f t="shared" si="716"/>
        <v/>
      </c>
      <c r="AI549" s="167" t="str">
        <f t="shared" si="717"/>
        <v/>
      </c>
      <c r="AJ549" s="166" t="str">
        <f t="shared" ref="AJ549:AJ552" si="726">IFERROR(IF(AND(Y548="Impacto",Y549="Impacto"),(AJ548-(+AJ548*AB549)),IF(AND(Y548="Probabilidad",Y549="Impacto"),(AJ547-(+AJ547*AB549)),IF(Y549="Probabilidad",AJ548,""))),"")</f>
        <v/>
      </c>
      <c r="AK549" s="168" t="str">
        <f t="shared" si="718"/>
        <v/>
      </c>
      <c r="AL549" s="212"/>
      <c r="AM549" s="213"/>
      <c r="AN549" s="169"/>
      <c r="AO549" s="110"/>
      <c r="AP549" s="110"/>
      <c r="AQ549" s="211"/>
      <c r="AR549" s="169"/>
    </row>
    <row r="550" spans="1:44" s="141" customFormat="1" ht="69" hidden="1" customHeight="1" x14ac:dyDescent="0.25">
      <c r="A550" s="299"/>
      <c r="B550" s="297"/>
      <c r="C550" s="275"/>
      <c r="D550" s="356"/>
      <c r="E550" s="283"/>
      <c r="F550" s="283"/>
      <c r="G550" s="283"/>
      <c r="H550" s="388"/>
      <c r="I550" s="268"/>
      <c r="J550" s="268"/>
      <c r="K550" s="268"/>
      <c r="L550" s="268"/>
      <c r="M550" s="283"/>
      <c r="N550" s="275"/>
      <c r="O550" s="271"/>
      <c r="P550" s="272"/>
      <c r="Q550" s="281"/>
      <c r="R550" s="281"/>
      <c r="S550" s="281">
        <f ca="1">IF(NOT(ISERROR(MATCH(R550,_xlfn.ANCHORARRAY(H561),0))),Q563&amp;"Por favor no seleccionar los criterios de impacto",R550)</f>
        <v>0</v>
      </c>
      <c r="T550" s="272"/>
      <c r="U550" s="281"/>
      <c r="V550" s="280"/>
      <c r="W550" s="169">
        <v>4</v>
      </c>
      <c r="X550" s="108"/>
      <c r="Y550" s="165" t="str">
        <f t="shared" si="714"/>
        <v/>
      </c>
      <c r="Z550" s="109"/>
      <c r="AA550" s="109"/>
      <c r="AB550" s="166" t="str">
        <f t="shared" si="721"/>
        <v/>
      </c>
      <c r="AC550" s="109"/>
      <c r="AD550" s="109"/>
      <c r="AE550" s="109"/>
      <c r="AF550" s="208" t="str">
        <f t="shared" si="724"/>
        <v/>
      </c>
      <c r="AG550" s="167" t="str">
        <f t="shared" si="715"/>
        <v/>
      </c>
      <c r="AH550" s="166" t="str">
        <f t="shared" si="716"/>
        <v/>
      </c>
      <c r="AI550" s="167" t="str">
        <f t="shared" si="717"/>
        <v/>
      </c>
      <c r="AJ550" s="166" t="str">
        <f t="shared" si="726"/>
        <v/>
      </c>
      <c r="AK550" s="168" t="str">
        <f t="shared" si="718"/>
        <v/>
      </c>
      <c r="AL550" s="212"/>
      <c r="AM550" s="213"/>
      <c r="AN550" s="169"/>
      <c r="AO550" s="110"/>
      <c r="AP550" s="110"/>
      <c r="AQ550" s="211"/>
      <c r="AR550" s="169"/>
    </row>
    <row r="551" spans="1:44" s="141" customFormat="1" ht="69" hidden="1" customHeight="1" x14ac:dyDescent="0.25">
      <c r="A551" s="299"/>
      <c r="B551" s="297"/>
      <c r="C551" s="275"/>
      <c r="D551" s="356"/>
      <c r="E551" s="283"/>
      <c r="F551" s="283"/>
      <c r="G551" s="283"/>
      <c r="H551" s="388"/>
      <c r="I551" s="268"/>
      <c r="J551" s="268"/>
      <c r="K551" s="268"/>
      <c r="L551" s="268"/>
      <c r="M551" s="283"/>
      <c r="N551" s="275"/>
      <c r="O551" s="271"/>
      <c r="P551" s="272"/>
      <c r="Q551" s="281"/>
      <c r="R551" s="281"/>
      <c r="S551" s="281">
        <f ca="1">IF(NOT(ISERROR(MATCH(R551,_xlfn.ANCHORARRAY(H562),0))),Q564&amp;"Por favor no seleccionar los criterios de impacto",R551)</f>
        <v>0</v>
      </c>
      <c r="T551" s="272"/>
      <c r="U551" s="281"/>
      <c r="V551" s="280"/>
      <c r="W551" s="169">
        <v>5</v>
      </c>
      <c r="X551" s="108"/>
      <c r="Y551" s="165" t="str">
        <f t="shared" si="714"/>
        <v/>
      </c>
      <c r="Z551" s="109"/>
      <c r="AA551" s="109"/>
      <c r="AB551" s="166" t="str">
        <f t="shared" si="721"/>
        <v/>
      </c>
      <c r="AC551" s="109"/>
      <c r="AD551" s="109"/>
      <c r="AE551" s="109"/>
      <c r="AF551" s="208" t="str">
        <f t="shared" si="724"/>
        <v/>
      </c>
      <c r="AG551" s="167" t="str">
        <f t="shared" si="715"/>
        <v/>
      </c>
      <c r="AH551" s="166" t="str">
        <f t="shared" si="716"/>
        <v/>
      </c>
      <c r="AI551" s="167" t="str">
        <f t="shared" si="717"/>
        <v/>
      </c>
      <c r="AJ551" s="166" t="str">
        <f t="shared" si="726"/>
        <v/>
      </c>
      <c r="AK551" s="168" t="str">
        <f t="shared" si="718"/>
        <v/>
      </c>
      <c r="AL551" s="212"/>
      <c r="AM551" s="213"/>
      <c r="AN551" s="169"/>
      <c r="AO551" s="110"/>
      <c r="AP551" s="110"/>
      <c r="AQ551" s="211"/>
      <c r="AR551" s="169"/>
    </row>
    <row r="552" spans="1:44" s="141" customFormat="1" ht="69" hidden="1" customHeight="1" x14ac:dyDescent="0.25">
      <c r="A552" s="299"/>
      <c r="B552" s="298"/>
      <c r="C552" s="276"/>
      <c r="D552" s="357"/>
      <c r="E552" s="283"/>
      <c r="F552" s="283"/>
      <c r="G552" s="283"/>
      <c r="H552" s="388"/>
      <c r="I552" s="269"/>
      <c r="J552" s="269"/>
      <c r="K552" s="269"/>
      <c r="L552" s="269"/>
      <c r="M552" s="283"/>
      <c r="N552" s="276"/>
      <c r="O552" s="271"/>
      <c r="P552" s="272"/>
      <c r="Q552" s="281"/>
      <c r="R552" s="281"/>
      <c r="S552" s="281">
        <f ca="1">IF(NOT(ISERROR(MATCH(R552,_xlfn.ANCHORARRAY(H563),0))),Q565&amp;"Por favor no seleccionar los criterios de impacto",R552)</f>
        <v>0</v>
      </c>
      <c r="T552" s="272"/>
      <c r="U552" s="281"/>
      <c r="V552" s="280"/>
      <c r="W552" s="169">
        <v>6</v>
      </c>
      <c r="X552" s="108"/>
      <c r="Y552" s="165" t="str">
        <f t="shared" si="714"/>
        <v/>
      </c>
      <c r="Z552" s="109"/>
      <c r="AA552" s="109"/>
      <c r="AB552" s="166" t="str">
        <f t="shared" si="721"/>
        <v/>
      </c>
      <c r="AC552" s="109"/>
      <c r="AD552" s="109"/>
      <c r="AE552" s="109"/>
      <c r="AF552" s="208" t="str">
        <f t="shared" si="724"/>
        <v/>
      </c>
      <c r="AG552" s="167" t="str">
        <f t="shared" si="715"/>
        <v/>
      </c>
      <c r="AH552" s="166" t="str">
        <f t="shared" si="716"/>
        <v/>
      </c>
      <c r="AI552" s="167" t="str">
        <f t="shared" si="717"/>
        <v/>
      </c>
      <c r="AJ552" s="166" t="str">
        <f t="shared" si="726"/>
        <v/>
      </c>
      <c r="AK552" s="168" t="str">
        <f t="shared" si="718"/>
        <v/>
      </c>
      <c r="AL552" s="212"/>
      <c r="AM552" s="213"/>
      <c r="AN552" s="169"/>
      <c r="AO552" s="110"/>
      <c r="AP552" s="110"/>
      <c r="AQ552" s="211"/>
      <c r="AR552" s="169"/>
    </row>
    <row r="553" spans="1:44" ht="69" customHeight="1" x14ac:dyDescent="0.3">
      <c r="A553" s="109"/>
      <c r="B553" s="207"/>
      <c r="C553" s="109"/>
      <c r="D553" s="109"/>
      <c r="E553" s="314" t="s">
        <v>109</v>
      </c>
      <c r="F553" s="315"/>
      <c r="G553" s="315"/>
      <c r="H553" s="315"/>
      <c r="I553" s="315"/>
      <c r="J553" s="315"/>
      <c r="K553" s="315"/>
      <c r="L553" s="315"/>
      <c r="M553" s="315"/>
      <c r="N553" s="315"/>
      <c r="O553" s="315"/>
      <c r="P553" s="315"/>
      <c r="Q553" s="315"/>
      <c r="R553" s="315"/>
      <c r="S553" s="315"/>
      <c r="T553" s="315"/>
      <c r="U553" s="315"/>
      <c r="V553" s="315"/>
      <c r="W553" s="315"/>
      <c r="X553" s="315"/>
      <c r="Y553" s="315"/>
      <c r="Z553" s="315"/>
      <c r="AA553" s="315"/>
      <c r="AB553" s="315"/>
      <c r="AC553" s="315"/>
      <c r="AD553" s="315"/>
      <c r="AE553" s="315"/>
      <c r="AF553" s="315"/>
      <c r="AG553" s="315"/>
      <c r="AH553" s="315"/>
      <c r="AI553" s="315"/>
      <c r="AJ553" s="315"/>
      <c r="AK553" s="315"/>
      <c r="AL553" s="315"/>
      <c r="AM553" s="315"/>
      <c r="AN553" s="315"/>
      <c r="AO553" s="315"/>
      <c r="AP553" s="315"/>
      <c r="AQ553" s="315"/>
      <c r="AR553" s="316"/>
    </row>
    <row r="555" spans="1:44" ht="69" customHeight="1" x14ac:dyDescent="0.3">
      <c r="A555" s="139"/>
      <c r="B555" s="139"/>
      <c r="C555" s="142"/>
      <c r="D555" s="139"/>
      <c r="E555" s="143"/>
      <c r="F555" s="139"/>
      <c r="G555" s="139"/>
      <c r="M555" s="139"/>
      <c r="N555" s="139"/>
    </row>
  </sheetData>
  <dataConsolidate/>
  <mergeCells count="2040">
    <mergeCell ref="G541:G546"/>
    <mergeCell ref="N547:N552"/>
    <mergeCell ref="N31:N36"/>
    <mergeCell ref="N37:N42"/>
    <mergeCell ref="N43:N48"/>
    <mergeCell ref="N49:N54"/>
    <mergeCell ref="N55:N60"/>
    <mergeCell ref="N61:N66"/>
    <mergeCell ref="N67:N72"/>
    <mergeCell ref="N73:N78"/>
    <mergeCell ref="N79:N84"/>
    <mergeCell ref="N85:N90"/>
    <mergeCell ref="N91:N96"/>
    <mergeCell ref="N97:N102"/>
    <mergeCell ref="N103:N108"/>
    <mergeCell ref="N109:N114"/>
    <mergeCell ref="N115:N120"/>
    <mergeCell ref="N121:N126"/>
    <mergeCell ref="N127:N132"/>
    <mergeCell ref="M529:M534"/>
    <mergeCell ref="M517:M522"/>
    <mergeCell ref="G487:G492"/>
    <mergeCell ref="H487:H492"/>
    <mergeCell ref="N487:N492"/>
    <mergeCell ref="M487:M492"/>
    <mergeCell ref="G451:G456"/>
    <mergeCell ref="H451:H456"/>
    <mergeCell ref="N451:N456"/>
    <mergeCell ref="M451:M456"/>
    <mergeCell ref="G415:G420"/>
    <mergeCell ref="H415:H420"/>
    <mergeCell ref="N415:N420"/>
    <mergeCell ref="V547:V552"/>
    <mergeCell ref="O541:O546"/>
    <mergeCell ref="P541:P546"/>
    <mergeCell ref="Q541:Q546"/>
    <mergeCell ref="R541:R546"/>
    <mergeCell ref="S541:S546"/>
    <mergeCell ref="T541:T546"/>
    <mergeCell ref="U541:U546"/>
    <mergeCell ref="V541:V546"/>
    <mergeCell ref="A547:A552"/>
    <mergeCell ref="B547:B552"/>
    <mergeCell ref="C547:C552"/>
    <mergeCell ref="D547:D552"/>
    <mergeCell ref="E547:E552"/>
    <mergeCell ref="F547:F552"/>
    <mergeCell ref="G547:G552"/>
    <mergeCell ref="H547:H552"/>
    <mergeCell ref="M547:M552"/>
    <mergeCell ref="O547:O552"/>
    <mergeCell ref="P547:P552"/>
    <mergeCell ref="Q547:Q552"/>
    <mergeCell ref="R547:R552"/>
    <mergeCell ref="S547:S552"/>
    <mergeCell ref="T547:T552"/>
    <mergeCell ref="U547:U552"/>
    <mergeCell ref="A541:A546"/>
    <mergeCell ref="B541:B546"/>
    <mergeCell ref="C541:C546"/>
    <mergeCell ref="D541:D546"/>
    <mergeCell ref="E541:E546"/>
    <mergeCell ref="F541:F546"/>
    <mergeCell ref="I547:I552"/>
    <mergeCell ref="U523:U528"/>
    <mergeCell ref="H541:H546"/>
    <mergeCell ref="M541:M546"/>
    <mergeCell ref="V529:V534"/>
    <mergeCell ref="A535:A540"/>
    <mergeCell ref="B535:B540"/>
    <mergeCell ref="C535:C540"/>
    <mergeCell ref="D535:D540"/>
    <mergeCell ref="E535:E540"/>
    <mergeCell ref="F535:F540"/>
    <mergeCell ref="G535:G540"/>
    <mergeCell ref="H535:H540"/>
    <mergeCell ref="M535:M540"/>
    <mergeCell ref="O535:O540"/>
    <mergeCell ref="P535:P540"/>
    <mergeCell ref="Q535:Q540"/>
    <mergeCell ref="R535:R540"/>
    <mergeCell ref="S535:S540"/>
    <mergeCell ref="T535:T540"/>
    <mergeCell ref="U535:U540"/>
    <mergeCell ref="V535:V540"/>
    <mergeCell ref="N529:N534"/>
    <mergeCell ref="N535:N540"/>
    <mergeCell ref="N541:N546"/>
    <mergeCell ref="A529:A534"/>
    <mergeCell ref="B529:B534"/>
    <mergeCell ref="C529:C534"/>
    <mergeCell ref="D529:D534"/>
    <mergeCell ref="E529:E534"/>
    <mergeCell ref="F529:F534"/>
    <mergeCell ref="G529:G534"/>
    <mergeCell ref="H529:H534"/>
    <mergeCell ref="O517:O522"/>
    <mergeCell ref="P517:P522"/>
    <mergeCell ref="Q517:Q522"/>
    <mergeCell ref="R517:R522"/>
    <mergeCell ref="S517:S522"/>
    <mergeCell ref="T517:T522"/>
    <mergeCell ref="U517:U522"/>
    <mergeCell ref="V517:V522"/>
    <mergeCell ref="O529:O534"/>
    <mergeCell ref="P529:P534"/>
    <mergeCell ref="Q529:Q534"/>
    <mergeCell ref="R529:R534"/>
    <mergeCell ref="S529:S534"/>
    <mergeCell ref="T529:T534"/>
    <mergeCell ref="U529:U534"/>
    <mergeCell ref="A523:A528"/>
    <mergeCell ref="B523:B528"/>
    <mergeCell ref="C523:C528"/>
    <mergeCell ref="D523:D528"/>
    <mergeCell ref="E523:E528"/>
    <mergeCell ref="F523:F528"/>
    <mergeCell ref="G523:G528"/>
    <mergeCell ref="H523:H528"/>
    <mergeCell ref="N523:N528"/>
    <mergeCell ref="M523:M528"/>
    <mergeCell ref="O523:O528"/>
    <mergeCell ref="P523:P528"/>
    <mergeCell ref="Q523:Q528"/>
    <mergeCell ref="R523:R528"/>
    <mergeCell ref="S523:S528"/>
    <mergeCell ref="T523:T528"/>
    <mergeCell ref="I517:I522"/>
    <mergeCell ref="O505:O510"/>
    <mergeCell ref="P505:P510"/>
    <mergeCell ref="Q505:Q510"/>
    <mergeCell ref="R505:R510"/>
    <mergeCell ref="V523:V528"/>
    <mergeCell ref="N511:N516"/>
    <mergeCell ref="N517:N522"/>
    <mergeCell ref="A511:A516"/>
    <mergeCell ref="B511:B516"/>
    <mergeCell ref="C511:C516"/>
    <mergeCell ref="D511:D516"/>
    <mergeCell ref="E511:E516"/>
    <mergeCell ref="F511:F516"/>
    <mergeCell ref="G511:G516"/>
    <mergeCell ref="H511:H516"/>
    <mergeCell ref="M511:M516"/>
    <mergeCell ref="O511:O516"/>
    <mergeCell ref="P511:P516"/>
    <mergeCell ref="Q511:Q516"/>
    <mergeCell ref="R511:R516"/>
    <mergeCell ref="S511:S516"/>
    <mergeCell ref="T511:T516"/>
    <mergeCell ref="U511:U516"/>
    <mergeCell ref="V511:V516"/>
    <mergeCell ref="A517:A522"/>
    <mergeCell ref="B517:B522"/>
    <mergeCell ref="C517:C522"/>
    <mergeCell ref="D517:D522"/>
    <mergeCell ref="E517:E522"/>
    <mergeCell ref="F517:F522"/>
    <mergeCell ref="G517:G522"/>
    <mergeCell ref="H517:H522"/>
    <mergeCell ref="V493:V498"/>
    <mergeCell ref="A499:A504"/>
    <mergeCell ref="B499:B504"/>
    <mergeCell ref="C499:C504"/>
    <mergeCell ref="D499:D504"/>
    <mergeCell ref="E499:E504"/>
    <mergeCell ref="F499:F504"/>
    <mergeCell ref="G499:G504"/>
    <mergeCell ref="H499:H504"/>
    <mergeCell ref="M499:M504"/>
    <mergeCell ref="O499:O504"/>
    <mergeCell ref="P499:P504"/>
    <mergeCell ref="Q499:Q504"/>
    <mergeCell ref="R499:R504"/>
    <mergeCell ref="S499:S504"/>
    <mergeCell ref="T499:T504"/>
    <mergeCell ref="U499:U504"/>
    <mergeCell ref="V499:V504"/>
    <mergeCell ref="J499:J504"/>
    <mergeCell ref="K499:K504"/>
    <mergeCell ref="L499:L504"/>
    <mergeCell ref="I493:I498"/>
    <mergeCell ref="J493:J498"/>
    <mergeCell ref="K493:K498"/>
    <mergeCell ref="L493:L498"/>
    <mergeCell ref="I499:I504"/>
    <mergeCell ref="S505:S510"/>
    <mergeCell ref="T505:T510"/>
    <mergeCell ref="U505:U510"/>
    <mergeCell ref="V505:V510"/>
    <mergeCell ref="N493:N498"/>
    <mergeCell ref="N499:N504"/>
    <mergeCell ref="A493:A498"/>
    <mergeCell ref="B493:B498"/>
    <mergeCell ref="C493:C498"/>
    <mergeCell ref="D493:D498"/>
    <mergeCell ref="E493:E498"/>
    <mergeCell ref="F493:F498"/>
    <mergeCell ref="G493:G498"/>
    <mergeCell ref="H493:H498"/>
    <mergeCell ref="M493:M498"/>
    <mergeCell ref="O493:O498"/>
    <mergeCell ref="P493:P498"/>
    <mergeCell ref="Q493:Q498"/>
    <mergeCell ref="R493:R498"/>
    <mergeCell ref="S493:S498"/>
    <mergeCell ref="T493:T498"/>
    <mergeCell ref="U493:U498"/>
    <mergeCell ref="A505:A510"/>
    <mergeCell ref="B505:B510"/>
    <mergeCell ref="C505:C510"/>
    <mergeCell ref="D505:D510"/>
    <mergeCell ref="E505:E510"/>
    <mergeCell ref="F505:F510"/>
    <mergeCell ref="G505:G510"/>
    <mergeCell ref="H505:H510"/>
    <mergeCell ref="N505:N510"/>
    <mergeCell ref="M505:M510"/>
    <mergeCell ref="V475:V480"/>
    <mergeCell ref="A481:A486"/>
    <mergeCell ref="B481:B486"/>
    <mergeCell ref="C481:C486"/>
    <mergeCell ref="D481:D486"/>
    <mergeCell ref="E481:E486"/>
    <mergeCell ref="F481:F486"/>
    <mergeCell ref="G481:G486"/>
    <mergeCell ref="H481:H486"/>
    <mergeCell ref="M481:M486"/>
    <mergeCell ref="O481:O486"/>
    <mergeCell ref="P481:P486"/>
    <mergeCell ref="Q481:Q486"/>
    <mergeCell ref="R481:R486"/>
    <mergeCell ref="S481:S486"/>
    <mergeCell ref="T481:T486"/>
    <mergeCell ref="U481:U486"/>
    <mergeCell ref="V481:V486"/>
    <mergeCell ref="I481:I486"/>
    <mergeCell ref="J481:J486"/>
    <mergeCell ref="K481:K486"/>
    <mergeCell ref="L481:L486"/>
    <mergeCell ref="O487:O492"/>
    <mergeCell ref="P487:P492"/>
    <mergeCell ref="Q487:Q492"/>
    <mergeCell ref="R487:R492"/>
    <mergeCell ref="O469:O474"/>
    <mergeCell ref="P469:P474"/>
    <mergeCell ref="Q469:Q474"/>
    <mergeCell ref="R469:R474"/>
    <mergeCell ref="S487:S492"/>
    <mergeCell ref="T487:T492"/>
    <mergeCell ref="U487:U492"/>
    <mergeCell ref="V487:V492"/>
    <mergeCell ref="N475:N480"/>
    <mergeCell ref="N481:N486"/>
    <mergeCell ref="A475:A480"/>
    <mergeCell ref="B475:B480"/>
    <mergeCell ref="C475:C480"/>
    <mergeCell ref="D475:D480"/>
    <mergeCell ref="E475:E480"/>
    <mergeCell ref="F475:F480"/>
    <mergeCell ref="G475:G480"/>
    <mergeCell ref="H475:H480"/>
    <mergeCell ref="M475:M480"/>
    <mergeCell ref="O475:O480"/>
    <mergeCell ref="P475:P480"/>
    <mergeCell ref="Q475:Q480"/>
    <mergeCell ref="R475:R480"/>
    <mergeCell ref="S475:S480"/>
    <mergeCell ref="T475:T480"/>
    <mergeCell ref="U475:U480"/>
    <mergeCell ref="A487:A492"/>
    <mergeCell ref="B487:B492"/>
    <mergeCell ref="C487:C492"/>
    <mergeCell ref="D487:D492"/>
    <mergeCell ref="E487:E492"/>
    <mergeCell ref="F487:F492"/>
    <mergeCell ref="V457:V462"/>
    <mergeCell ref="A463:A468"/>
    <mergeCell ref="B463:B468"/>
    <mergeCell ref="C463:C468"/>
    <mergeCell ref="D463:D468"/>
    <mergeCell ref="E463:E468"/>
    <mergeCell ref="F463:F468"/>
    <mergeCell ref="G463:G468"/>
    <mergeCell ref="H463:H468"/>
    <mergeCell ref="M463:M468"/>
    <mergeCell ref="O463:O468"/>
    <mergeCell ref="P463:P468"/>
    <mergeCell ref="Q463:Q468"/>
    <mergeCell ref="R463:R468"/>
    <mergeCell ref="S463:S468"/>
    <mergeCell ref="T463:T468"/>
    <mergeCell ref="U463:U468"/>
    <mergeCell ref="V463:V468"/>
    <mergeCell ref="S469:S474"/>
    <mergeCell ref="T469:T474"/>
    <mergeCell ref="U469:U474"/>
    <mergeCell ref="V469:V474"/>
    <mergeCell ref="N457:N462"/>
    <mergeCell ref="N463:N468"/>
    <mergeCell ref="A457:A462"/>
    <mergeCell ref="B457:B462"/>
    <mergeCell ref="C457:C462"/>
    <mergeCell ref="D457:D462"/>
    <mergeCell ref="E457:E462"/>
    <mergeCell ref="F457:F462"/>
    <mergeCell ref="G457:G462"/>
    <mergeCell ref="H457:H462"/>
    <mergeCell ref="M457:M462"/>
    <mergeCell ref="O457:O462"/>
    <mergeCell ref="P457:P462"/>
    <mergeCell ref="Q457:Q462"/>
    <mergeCell ref="R457:R462"/>
    <mergeCell ref="S457:S462"/>
    <mergeCell ref="T457:T462"/>
    <mergeCell ref="U457:U462"/>
    <mergeCell ref="A469:A474"/>
    <mergeCell ref="B469:B474"/>
    <mergeCell ref="C469:C474"/>
    <mergeCell ref="D469:D474"/>
    <mergeCell ref="E469:E474"/>
    <mergeCell ref="F469:F474"/>
    <mergeCell ref="G469:G474"/>
    <mergeCell ref="H469:H474"/>
    <mergeCell ref="N469:N474"/>
    <mergeCell ref="M469:M474"/>
    <mergeCell ref="V439:V444"/>
    <mergeCell ref="A445:A450"/>
    <mergeCell ref="B445:B450"/>
    <mergeCell ref="C445:C450"/>
    <mergeCell ref="D445:D450"/>
    <mergeCell ref="E445:E450"/>
    <mergeCell ref="F445:F450"/>
    <mergeCell ref="G445:G450"/>
    <mergeCell ref="H445:H450"/>
    <mergeCell ref="M445:M450"/>
    <mergeCell ref="O445:O450"/>
    <mergeCell ref="P445:P450"/>
    <mergeCell ref="Q445:Q450"/>
    <mergeCell ref="R445:R450"/>
    <mergeCell ref="S445:S450"/>
    <mergeCell ref="T445:T450"/>
    <mergeCell ref="U445:U450"/>
    <mergeCell ref="V445:V450"/>
    <mergeCell ref="I439:I444"/>
    <mergeCell ref="J439:J444"/>
    <mergeCell ref="K439:K444"/>
    <mergeCell ref="L439:L444"/>
    <mergeCell ref="I445:I450"/>
    <mergeCell ref="J445:J450"/>
    <mergeCell ref="K445:K450"/>
    <mergeCell ref="L445:L450"/>
    <mergeCell ref="O451:O456"/>
    <mergeCell ref="P451:P456"/>
    <mergeCell ref="Q451:Q456"/>
    <mergeCell ref="R451:R456"/>
    <mergeCell ref="O433:O438"/>
    <mergeCell ref="P433:P438"/>
    <mergeCell ref="Q433:Q438"/>
    <mergeCell ref="R433:R438"/>
    <mergeCell ref="S451:S456"/>
    <mergeCell ref="T451:T456"/>
    <mergeCell ref="U451:U456"/>
    <mergeCell ref="V451:V456"/>
    <mergeCell ref="N439:N444"/>
    <mergeCell ref="N445:N450"/>
    <mergeCell ref="A439:A444"/>
    <mergeCell ref="B439:B444"/>
    <mergeCell ref="C439:C444"/>
    <mergeCell ref="D439:D444"/>
    <mergeCell ref="E439:E444"/>
    <mergeCell ref="F439:F444"/>
    <mergeCell ref="G439:G444"/>
    <mergeCell ref="H439:H444"/>
    <mergeCell ref="M439:M444"/>
    <mergeCell ref="O439:O444"/>
    <mergeCell ref="P439:P444"/>
    <mergeCell ref="Q439:Q444"/>
    <mergeCell ref="R439:R444"/>
    <mergeCell ref="S439:S444"/>
    <mergeCell ref="T439:T444"/>
    <mergeCell ref="U439:U444"/>
    <mergeCell ref="A451:A456"/>
    <mergeCell ref="B451:B456"/>
    <mergeCell ref="C451:C456"/>
    <mergeCell ref="D451:D456"/>
    <mergeCell ref="E451:E456"/>
    <mergeCell ref="F451:F456"/>
    <mergeCell ref="V421:V426"/>
    <mergeCell ref="A427:A432"/>
    <mergeCell ref="B427:B432"/>
    <mergeCell ref="C427:C432"/>
    <mergeCell ref="D427:D432"/>
    <mergeCell ref="E427:E432"/>
    <mergeCell ref="F427:F432"/>
    <mergeCell ref="G427:G432"/>
    <mergeCell ref="H427:H432"/>
    <mergeCell ref="M427:M432"/>
    <mergeCell ref="O427:O432"/>
    <mergeCell ref="P427:P432"/>
    <mergeCell ref="Q427:Q432"/>
    <mergeCell ref="R427:R432"/>
    <mergeCell ref="S427:S432"/>
    <mergeCell ref="T427:T432"/>
    <mergeCell ref="U427:U432"/>
    <mergeCell ref="V427:V432"/>
    <mergeCell ref="S433:S438"/>
    <mergeCell ref="T433:T438"/>
    <mergeCell ref="U433:U438"/>
    <mergeCell ref="V433:V438"/>
    <mergeCell ref="N421:N426"/>
    <mergeCell ref="N427:N432"/>
    <mergeCell ref="A421:A426"/>
    <mergeCell ref="B421:B426"/>
    <mergeCell ref="C421:C426"/>
    <mergeCell ref="D421:D426"/>
    <mergeCell ref="E421:E426"/>
    <mergeCell ref="F421:F426"/>
    <mergeCell ref="G421:G426"/>
    <mergeCell ref="H421:H426"/>
    <mergeCell ref="M421:M426"/>
    <mergeCell ref="O421:O426"/>
    <mergeCell ref="P421:P426"/>
    <mergeCell ref="Q421:Q426"/>
    <mergeCell ref="R421:R426"/>
    <mergeCell ref="S421:S426"/>
    <mergeCell ref="T421:T426"/>
    <mergeCell ref="U421:U426"/>
    <mergeCell ref="A433:A438"/>
    <mergeCell ref="B433:B438"/>
    <mergeCell ref="C433:C438"/>
    <mergeCell ref="D433:D438"/>
    <mergeCell ref="E433:E438"/>
    <mergeCell ref="F433:F438"/>
    <mergeCell ref="G433:G438"/>
    <mergeCell ref="H433:H438"/>
    <mergeCell ref="N433:N438"/>
    <mergeCell ref="M433:M438"/>
    <mergeCell ref="I427:I432"/>
    <mergeCell ref="J427:J432"/>
    <mergeCell ref="K427:K432"/>
    <mergeCell ref="L427:L432"/>
    <mergeCell ref="I433:I438"/>
    <mergeCell ref="J433:J438"/>
    <mergeCell ref="K433:K438"/>
    <mergeCell ref="L433:L438"/>
    <mergeCell ref="M415:M420"/>
    <mergeCell ref="V403:V408"/>
    <mergeCell ref="A409:A414"/>
    <mergeCell ref="B409:B414"/>
    <mergeCell ref="C409:C414"/>
    <mergeCell ref="D409:D414"/>
    <mergeCell ref="E409:E414"/>
    <mergeCell ref="F409:F414"/>
    <mergeCell ref="G409:G414"/>
    <mergeCell ref="H409:H414"/>
    <mergeCell ref="M409:M414"/>
    <mergeCell ref="O409:O414"/>
    <mergeCell ref="P409:P414"/>
    <mergeCell ref="Q409:Q414"/>
    <mergeCell ref="R409:R414"/>
    <mergeCell ref="S409:S414"/>
    <mergeCell ref="T409:T414"/>
    <mergeCell ref="U409:U414"/>
    <mergeCell ref="V409:V414"/>
    <mergeCell ref="O415:O420"/>
    <mergeCell ref="P415:P420"/>
    <mergeCell ref="Q415:Q420"/>
    <mergeCell ref="R415:R420"/>
    <mergeCell ref="O397:O402"/>
    <mergeCell ref="P397:P402"/>
    <mergeCell ref="Q397:Q402"/>
    <mergeCell ref="R397:R402"/>
    <mergeCell ref="S415:S420"/>
    <mergeCell ref="T415:T420"/>
    <mergeCell ref="U415:U420"/>
    <mergeCell ref="V415:V420"/>
    <mergeCell ref="N403:N408"/>
    <mergeCell ref="N409:N414"/>
    <mergeCell ref="A403:A408"/>
    <mergeCell ref="B403:B408"/>
    <mergeCell ref="C403:C408"/>
    <mergeCell ref="D403:D408"/>
    <mergeCell ref="E403:E408"/>
    <mergeCell ref="F403:F408"/>
    <mergeCell ref="G403:G408"/>
    <mergeCell ref="H403:H408"/>
    <mergeCell ref="M403:M408"/>
    <mergeCell ref="O403:O408"/>
    <mergeCell ref="P403:P408"/>
    <mergeCell ref="Q403:Q408"/>
    <mergeCell ref="R403:R408"/>
    <mergeCell ref="S403:S408"/>
    <mergeCell ref="T403:T408"/>
    <mergeCell ref="U403:U408"/>
    <mergeCell ref="A415:A420"/>
    <mergeCell ref="B415:B420"/>
    <mergeCell ref="C415:C420"/>
    <mergeCell ref="D415:D420"/>
    <mergeCell ref="E415:E420"/>
    <mergeCell ref="F415:F420"/>
    <mergeCell ref="V385:V390"/>
    <mergeCell ref="A391:A396"/>
    <mergeCell ref="B391:B396"/>
    <mergeCell ref="C391:C396"/>
    <mergeCell ref="D391:D396"/>
    <mergeCell ref="E391:E396"/>
    <mergeCell ref="F391:F396"/>
    <mergeCell ref="G391:G396"/>
    <mergeCell ref="H391:H396"/>
    <mergeCell ref="M391:M396"/>
    <mergeCell ref="O391:O396"/>
    <mergeCell ref="P391:P396"/>
    <mergeCell ref="Q391:Q396"/>
    <mergeCell ref="R391:R396"/>
    <mergeCell ref="S391:S396"/>
    <mergeCell ref="T391:T396"/>
    <mergeCell ref="U391:U396"/>
    <mergeCell ref="V391:V396"/>
    <mergeCell ref="I391:I396"/>
    <mergeCell ref="J391:J396"/>
    <mergeCell ref="K391:K396"/>
    <mergeCell ref="L391:L396"/>
    <mergeCell ref="S397:S402"/>
    <mergeCell ref="T397:T402"/>
    <mergeCell ref="U397:U402"/>
    <mergeCell ref="V397:V402"/>
    <mergeCell ref="N385:N390"/>
    <mergeCell ref="N391:N396"/>
    <mergeCell ref="A385:A390"/>
    <mergeCell ref="B385:B390"/>
    <mergeCell ref="C385:C390"/>
    <mergeCell ref="D385:D390"/>
    <mergeCell ref="E385:E390"/>
    <mergeCell ref="F385:F390"/>
    <mergeCell ref="G385:G390"/>
    <mergeCell ref="H385:H390"/>
    <mergeCell ref="M385:M390"/>
    <mergeCell ref="O385:O390"/>
    <mergeCell ref="P385:P390"/>
    <mergeCell ref="Q385:Q390"/>
    <mergeCell ref="R385:R390"/>
    <mergeCell ref="S385:S390"/>
    <mergeCell ref="T385:T390"/>
    <mergeCell ref="U385:U390"/>
    <mergeCell ref="A397:A402"/>
    <mergeCell ref="B397:B402"/>
    <mergeCell ref="C397:C402"/>
    <mergeCell ref="D397:D402"/>
    <mergeCell ref="E397:E402"/>
    <mergeCell ref="F397:F402"/>
    <mergeCell ref="G397:G402"/>
    <mergeCell ref="H397:H402"/>
    <mergeCell ref="N397:N402"/>
    <mergeCell ref="M397:M402"/>
    <mergeCell ref="G379:G384"/>
    <mergeCell ref="H379:H384"/>
    <mergeCell ref="N379:N384"/>
    <mergeCell ref="M379:M384"/>
    <mergeCell ref="V367:V372"/>
    <mergeCell ref="A373:A378"/>
    <mergeCell ref="B373:B378"/>
    <mergeCell ref="C373:C378"/>
    <mergeCell ref="D373:D378"/>
    <mergeCell ref="E373:E378"/>
    <mergeCell ref="F373:F378"/>
    <mergeCell ref="G373:G378"/>
    <mergeCell ref="H373:H378"/>
    <mergeCell ref="M373:M378"/>
    <mergeCell ref="O373:O378"/>
    <mergeCell ref="P373:P378"/>
    <mergeCell ref="Q373:Q378"/>
    <mergeCell ref="R373:R378"/>
    <mergeCell ref="S373:S378"/>
    <mergeCell ref="T373:T378"/>
    <mergeCell ref="U373:U378"/>
    <mergeCell ref="V373:V378"/>
    <mergeCell ref="O379:O384"/>
    <mergeCell ref="P379:P384"/>
    <mergeCell ref="Q379:Q384"/>
    <mergeCell ref="R379:R384"/>
    <mergeCell ref="O361:O366"/>
    <mergeCell ref="P361:P366"/>
    <mergeCell ref="Q361:Q366"/>
    <mergeCell ref="R361:R366"/>
    <mergeCell ref="S379:S384"/>
    <mergeCell ref="T379:T384"/>
    <mergeCell ref="U379:U384"/>
    <mergeCell ref="V379:V384"/>
    <mergeCell ref="N367:N372"/>
    <mergeCell ref="N373:N378"/>
    <mergeCell ref="A367:A372"/>
    <mergeCell ref="B367:B372"/>
    <mergeCell ref="C367:C372"/>
    <mergeCell ref="D367:D372"/>
    <mergeCell ref="E367:E372"/>
    <mergeCell ref="F367:F372"/>
    <mergeCell ref="G367:G372"/>
    <mergeCell ref="H367:H372"/>
    <mergeCell ref="M367:M372"/>
    <mergeCell ref="O367:O372"/>
    <mergeCell ref="P367:P372"/>
    <mergeCell ref="Q367:Q372"/>
    <mergeCell ref="R367:R372"/>
    <mergeCell ref="S367:S372"/>
    <mergeCell ref="T367:T372"/>
    <mergeCell ref="U367:U372"/>
    <mergeCell ref="A379:A384"/>
    <mergeCell ref="B379:B384"/>
    <mergeCell ref="C379:C384"/>
    <mergeCell ref="D379:D384"/>
    <mergeCell ref="E379:E384"/>
    <mergeCell ref="F379:F384"/>
    <mergeCell ref="V349:V354"/>
    <mergeCell ref="A355:A360"/>
    <mergeCell ref="B355:B360"/>
    <mergeCell ref="C355:C360"/>
    <mergeCell ref="D355:D360"/>
    <mergeCell ref="E355:E360"/>
    <mergeCell ref="F355:F360"/>
    <mergeCell ref="G355:G360"/>
    <mergeCell ref="H355:H360"/>
    <mergeCell ref="M355:M360"/>
    <mergeCell ref="O355:O360"/>
    <mergeCell ref="P355:P360"/>
    <mergeCell ref="Q355:Q360"/>
    <mergeCell ref="R355:R360"/>
    <mergeCell ref="S355:S360"/>
    <mergeCell ref="T355:T360"/>
    <mergeCell ref="U355:U360"/>
    <mergeCell ref="V355:V360"/>
    <mergeCell ref="I355:I360"/>
    <mergeCell ref="J355:J360"/>
    <mergeCell ref="K355:K360"/>
    <mergeCell ref="L355:L360"/>
    <mergeCell ref="S361:S366"/>
    <mergeCell ref="T361:T366"/>
    <mergeCell ref="U361:U366"/>
    <mergeCell ref="V361:V366"/>
    <mergeCell ref="N349:N354"/>
    <mergeCell ref="N355:N360"/>
    <mergeCell ref="A349:A354"/>
    <mergeCell ref="B349:B354"/>
    <mergeCell ref="C349:C354"/>
    <mergeCell ref="D349:D354"/>
    <mergeCell ref="E349:E354"/>
    <mergeCell ref="F349:F354"/>
    <mergeCell ref="G349:G354"/>
    <mergeCell ref="H349:H354"/>
    <mergeCell ref="M349:M354"/>
    <mergeCell ref="O349:O354"/>
    <mergeCell ref="P349:P354"/>
    <mergeCell ref="Q349:Q354"/>
    <mergeCell ref="R349:R354"/>
    <mergeCell ref="S349:S354"/>
    <mergeCell ref="T349:T354"/>
    <mergeCell ref="U349:U354"/>
    <mergeCell ref="A361:A366"/>
    <mergeCell ref="B361:B366"/>
    <mergeCell ref="C361:C366"/>
    <mergeCell ref="D361:D366"/>
    <mergeCell ref="E361:E366"/>
    <mergeCell ref="F361:F366"/>
    <mergeCell ref="G361:G366"/>
    <mergeCell ref="H361:H366"/>
    <mergeCell ref="N361:N366"/>
    <mergeCell ref="M361:M366"/>
    <mergeCell ref="G343:G348"/>
    <mergeCell ref="H343:H348"/>
    <mergeCell ref="N343:N348"/>
    <mergeCell ref="M343:M348"/>
    <mergeCell ref="V331:V336"/>
    <mergeCell ref="A337:A342"/>
    <mergeCell ref="B337:B342"/>
    <mergeCell ref="C337:C342"/>
    <mergeCell ref="D337:D342"/>
    <mergeCell ref="E337:E342"/>
    <mergeCell ref="F337:F342"/>
    <mergeCell ref="G337:G342"/>
    <mergeCell ref="H337:H342"/>
    <mergeCell ref="M337:M342"/>
    <mergeCell ref="O337:O342"/>
    <mergeCell ref="P337:P342"/>
    <mergeCell ref="Q337:Q342"/>
    <mergeCell ref="R337:R342"/>
    <mergeCell ref="S337:S342"/>
    <mergeCell ref="T337:T342"/>
    <mergeCell ref="U337:U342"/>
    <mergeCell ref="V337:V342"/>
    <mergeCell ref="O343:O348"/>
    <mergeCell ref="P343:P348"/>
    <mergeCell ref="Q343:Q348"/>
    <mergeCell ref="R343:R348"/>
    <mergeCell ref="O325:O330"/>
    <mergeCell ref="P325:P330"/>
    <mergeCell ref="Q325:Q330"/>
    <mergeCell ref="R325:R330"/>
    <mergeCell ref="S343:S348"/>
    <mergeCell ref="T343:T348"/>
    <mergeCell ref="U343:U348"/>
    <mergeCell ref="V343:V348"/>
    <mergeCell ref="N331:N336"/>
    <mergeCell ref="N337:N342"/>
    <mergeCell ref="A331:A336"/>
    <mergeCell ref="B331:B336"/>
    <mergeCell ref="C331:C336"/>
    <mergeCell ref="D331:D336"/>
    <mergeCell ref="E331:E336"/>
    <mergeCell ref="F331:F336"/>
    <mergeCell ref="G331:G336"/>
    <mergeCell ref="H331:H336"/>
    <mergeCell ref="M331:M336"/>
    <mergeCell ref="O331:O336"/>
    <mergeCell ref="P331:P336"/>
    <mergeCell ref="Q331:Q336"/>
    <mergeCell ref="R331:R336"/>
    <mergeCell ref="S331:S336"/>
    <mergeCell ref="T331:T336"/>
    <mergeCell ref="U331:U336"/>
    <mergeCell ref="A343:A348"/>
    <mergeCell ref="B343:B348"/>
    <mergeCell ref="C343:C348"/>
    <mergeCell ref="D343:D348"/>
    <mergeCell ref="E343:E348"/>
    <mergeCell ref="F343:F348"/>
    <mergeCell ref="V313:V318"/>
    <mergeCell ref="A319:A324"/>
    <mergeCell ref="B319:B324"/>
    <mergeCell ref="C319:C324"/>
    <mergeCell ref="D319:D324"/>
    <mergeCell ref="E319:E324"/>
    <mergeCell ref="M319:M324"/>
    <mergeCell ref="O319:O324"/>
    <mergeCell ref="P319:P324"/>
    <mergeCell ref="Q319:Q324"/>
    <mergeCell ref="R319:R324"/>
    <mergeCell ref="S319:S324"/>
    <mergeCell ref="T319:T324"/>
    <mergeCell ref="U319:U324"/>
    <mergeCell ref="V319:V324"/>
    <mergeCell ref="I319:I324"/>
    <mergeCell ref="J319:J324"/>
    <mergeCell ref="K319:K324"/>
    <mergeCell ref="L319:L324"/>
    <mergeCell ref="F319:F324"/>
    <mergeCell ref="G319:G324"/>
    <mergeCell ref="H319:H324"/>
    <mergeCell ref="S325:S330"/>
    <mergeCell ref="T325:T330"/>
    <mergeCell ref="U325:U330"/>
    <mergeCell ref="V325:V330"/>
    <mergeCell ref="N313:N318"/>
    <mergeCell ref="N319:N324"/>
    <mergeCell ref="A313:A318"/>
    <mergeCell ref="B313:B318"/>
    <mergeCell ref="C313:C318"/>
    <mergeCell ref="D313:D318"/>
    <mergeCell ref="E313:E318"/>
    <mergeCell ref="F313:F318"/>
    <mergeCell ref="G313:G318"/>
    <mergeCell ref="H313:H318"/>
    <mergeCell ref="M313:M318"/>
    <mergeCell ref="O313:O318"/>
    <mergeCell ref="P313:P318"/>
    <mergeCell ref="Q313:Q318"/>
    <mergeCell ref="R313:R318"/>
    <mergeCell ref="S313:S318"/>
    <mergeCell ref="T313:T318"/>
    <mergeCell ref="U313:U318"/>
    <mergeCell ref="A325:A330"/>
    <mergeCell ref="B325:B330"/>
    <mergeCell ref="C325:C330"/>
    <mergeCell ref="D325:D330"/>
    <mergeCell ref="E325:E330"/>
    <mergeCell ref="F325:F330"/>
    <mergeCell ref="G325:G330"/>
    <mergeCell ref="H325:H330"/>
    <mergeCell ref="N325:N330"/>
    <mergeCell ref="M325:M330"/>
    <mergeCell ref="G307:G312"/>
    <mergeCell ref="H307:H312"/>
    <mergeCell ref="N307:N312"/>
    <mergeCell ref="M307:M312"/>
    <mergeCell ref="V295:V300"/>
    <mergeCell ref="A301:A306"/>
    <mergeCell ref="B301:B306"/>
    <mergeCell ref="C301:C306"/>
    <mergeCell ref="D301:D306"/>
    <mergeCell ref="E301:E306"/>
    <mergeCell ref="F301:F306"/>
    <mergeCell ref="G301:G306"/>
    <mergeCell ref="H301:H306"/>
    <mergeCell ref="M301:M306"/>
    <mergeCell ref="O301:O306"/>
    <mergeCell ref="P301:P306"/>
    <mergeCell ref="Q301:Q306"/>
    <mergeCell ref="R301:R306"/>
    <mergeCell ref="S301:S306"/>
    <mergeCell ref="T301:T306"/>
    <mergeCell ref="U301:U306"/>
    <mergeCell ref="V301:V306"/>
    <mergeCell ref="O307:O312"/>
    <mergeCell ref="P307:P312"/>
    <mergeCell ref="Q307:Q312"/>
    <mergeCell ref="R307:R312"/>
    <mergeCell ref="O289:O294"/>
    <mergeCell ref="P289:P294"/>
    <mergeCell ref="Q289:Q294"/>
    <mergeCell ref="R289:R294"/>
    <mergeCell ref="S307:S312"/>
    <mergeCell ref="T307:T312"/>
    <mergeCell ref="U307:U312"/>
    <mergeCell ref="V307:V312"/>
    <mergeCell ref="N295:N300"/>
    <mergeCell ref="N301:N306"/>
    <mergeCell ref="A295:A300"/>
    <mergeCell ref="B295:B300"/>
    <mergeCell ref="C295:C300"/>
    <mergeCell ref="D295:D300"/>
    <mergeCell ref="E295:E300"/>
    <mergeCell ref="F295:F300"/>
    <mergeCell ref="G295:G300"/>
    <mergeCell ref="H295:H300"/>
    <mergeCell ref="M295:M300"/>
    <mergeCell ref="O295:O300"/>
    <mergeCell ref="P295:P300"/>
    <mergeCell ref="Q295:Q300"/>
    <mergeCell ref="R295:R300"/>
    <mergeCell ref="S295:S300"/>
    <mergeCell ref="T295:T300"/>
    <mergeCell ref="U295:U300"/>
    <mergeCell ref="A307:A312"/>
    <mergeCell ref="B307:B312"/>
    <mergeCell ref="C307:C312"/>
    <mergeCell ref="D307:D312"/>
    <mergeCell ref="E307:E312"/>
    <mergeCell ref="F307:F312"/>
    <mergeCell ref="V277:V282"/>
    <mergeCell ref="A283:A288"/>
    <mergeCell ref="B283:B288"/>
    <mergeCell ref="C283:C288"/>
    <mergeCell ref="D283:D288"/>
    <mergeCell ref="E283:E288"/>
    <mergeCell ref="F283:F288"/>
    <mergeCell ref="G283:G288"/>
    <mergeCell ref="H283:H288"/>
    <mergeCell ref="M283:M288"/>
    <mergeCell ref="O283:O288"/>
    <mergeCell ref="P283:P288"/>
    <mergeCell ref="Q283:Q288"/>
    <mergeCell ref="R283:R288"/>
    <mergeCell ref="S283:S288"/>
    <mergeCell ref="T283:T288"/>
    <mergeCell ref="U283:U288"/>
    <mergeCell ref="V283:V288"/>
    <mergeCell ref="I283:I288"/>
    <mergeCell ref="J283:J288"/>
    <mergeCell ref="K283:K288"/>
    <mergeCell ref="L283:L288"/>
    <mergeCell ref="S289:S294"/>
    <mergeCell ref="T289:T294"/>
    <mergeCell ref="U289:U294"/>
    <mergeCell ref="V289:V294"/>
    <mergeCell ref="N277:N282"/>
    <mergeCell ref="N283:N288"/>
    <mergeCell ref="A277:A282"/>
    <mergeCell ref="B277:B282"/>
    <mergeCell ref="C277:C282"/>
    <mergeCell ref="D277:D282"/>
    <mergeCell ref="E277:E282"/>
    <mergeCell ref="F277:F282"/>
    <mergeCell ref="G277:G282"/>
    <mergeCell ref="H277:H282"/>
    <mergeCell ref="M277:M282"/>
    <mergeCell ref="O277:O282"/>
    <mergeCell ref="P277:P282"/>
    <mergeCell ref="Q277:Q282"/>
    <mergeCell ref="R277:R282"/>
    <mergeCell ref="S277:S282"/>
    <mergeCell ref="T277:T282"/>
    <mergeCell ref="U277:U282"/>
    <mergeCell ref="A289:A294"/>
    <mergeCell ref="B289:B294"/>
    <mergeCell ref="C289:C294"/>
    <mergeCell ref="D289:D294"/>
    <mergeCell ref="E289:E294"/>
    <mergeCell ref="F289:F294"/>
    <mergeCell ref="G289:G294"/>
    <mergeCell ref="H289:H294"/>
    <mergeCell ref="N289:N294"/>
    <mergeCell ref="M289:M294"/>
    <mergeCell ref="G271:G276"/>
    <mergeCell ref="H271:H276"/>
    <mergeCell ref="N271:N276"/>
    <mergeCell ref="M271:M276"/>
    <mergeCell ref="V259:V264"/>
    <mergeCell ref="A265:A270"/>
    <mergeCell ref="B265:B270"/>
    <mergeCell ref="C265:C270"/>
    <mergeCell ref="D265:D270"/>
    <mergeCell ref="E265:E270"/>
    <mergeCell ref="F265:F270"/>
    <mergeCell ref="G265:G270"/>
    <mergeCell ref="H265:H270"/>
    <mergeCell ref="M265:M270"/>
    <mergeCell ref="O265:O270"/>
    <mergeCell ref="P265:P270"/>
    <mergeCell ref="Q265:Q270"/>
    <mergeCell ref="R265:R270"/>
    <mergeCell ref="S265:S270"/>
    <mergeCell ref="T265:T270"/>
    <mergeCell ref="U265:U270"/>
    <mergeCell ref="V265:V270"/>
    <mergeCell ref="O271:O276"/>
    <mergeCell ref="P271:P276"/>
    <mergeCell ref="Q271:Q276"/>
    <mergeCell ref="R271:R276"/>
    <mergeCell ref="O253:O258"/>
    <mergeCell ref="P253:P258"/>
    <mergeCell ref="Q253:Q258"/>
    <mergeCell ref="R253:R258"/>
    <mergeCell ref="S271:S276"/>
    <mergeCell ref="T271:T276"/>
    <mergeCell ref="U271:U276"/>
    <mergeCell ref="V271:V276"/>
    <mergeCell ref="N259:N264"/>
    <mergeCell ref="N265:N270"/>
    <mergeCell ref="A259:A264"/>
    <mergeCell ref="B259:B264"/>
    <mergeCell ref="C259:C264"/>
    <mergeCell ref="D259:D264"/>
    <mergeCell ref="E259:E264"/>
    <mergeCell ref="F259:F264"/>
    <mergeCell ref="G259:G264"/>
    <mergeCell ref="H259:H264"/>
    <mergeCell ref="M259:M264"/>
    <mergeCell ref="O259:O264"/>
    <mergeCell ref="P259:P264"/>
    <mergeCell ref="Q259:Q264"/>
    <mergeCell ref="R259:R264"/>
    <mergeCell ref="S259:S264"/>
    <mergeCell ref="T259:T264"/>
    <mergeCell ref="U259:U264"/>
    <mergeCell ref="A271:A276"/>
    <mergeCell ref="B271:B276"/>
    <mergeCell ref="C271:C276"/>
    <mergeCell ref="D271:D276"/>
    <mergeCell ref="E271:E276"/>
    <mergeCell ref="F271:F276"/>
    <mergeCell ref="V241:V246"/>
    <mergeCell ref="A247:A252"/>
    <mergeCell ref="B247:B252"/>
    <mergeCell ref="C247:C252"/>
    <mergeCell ref="D247:D252"/>
    <mergeCell ref="E247:E252"/>
    <mergeCell ref="F247:F252"/>
    <mergeCell ref="G247:G252"/>
    <mergeCell ref="H247:H252"/>
    <mergeCell ref="M247:M252"/>
    <mergeCell ref="O247:O252"/>
    <mergeCell ref="P247:P252"/>
    <mergeCell ref="Q247:Q252"/>
    <mergeCell ref="R247:R252"/>
    <mergeCell ref="S247:S252"/>
    <mergeCell ref="T247:T252"/>
    <mergeCell ref="U247:U252"/>
    <mergeCell ref="V247:V252"/>
    <mergeCell ref="I247:I252"/>
    <mergeCell ref="J247:J252"/>
    <mergeCell ref="K247:K252"/>
    <mergeCell ref="L247:L252"/>
    <mergeCell ref="S253:S258"/>
    <mergeCell ref="T253:T258"/>
    <mergeCell ref="U253:U258"/>
    <mergeCell ref="V253:V258"/>
    <mergeCell ref="N241:N246"/>
    <mergeCell ref="N247:N252"/>
    <mergeCell ref="A241:A246"/>
    <mergeCell ref="B241:B246"/>
    <mergeCell ref="C241:C246"/>
    <mergeCell ref="D241:D246"/>
    <mergeCell ref="E241:E246"/>
    <mergeCell ref="F241:F246"/>
    <mergeCell ref="G241:G246"/>
    <mergeCell ref="H241:H246"/>
    <mergeCell ref="M241:M246"/>
    <mergeCell ref="O241:O246"/>
    <mergeCell ref="P241:P246"/>
    <mergeCell ref="Q241:Q246"/>
    <mergeCell ref="R241:R246"/>
    <mergeCell ref="S241:S246"/>
    <mergeCell ref="T241:T246"/>
    <mergeCell ref="U241:U246"/>
    <mergeCell ref="A253:A258"/>
    <mergeCell ref="B253:B258"/>
    <mergeCell ref="C253:C258"/>
    <mergeCell ref="D253:D258"/>
    <mergeCell ref="E253:E258"/>
    <mergeCell ref="F253:F258"/>
    <mergeCell ref="G253:G258"/>
    <mergeCell ref="H253:H258"/>
    <mergeCell ref="N253:N258"/>
    <mergeCell ref="M253:M258"/>
    <mergeCell ref="G235:G240"/>
    <mergeCell ref="H235:H240"/>
    <mergeCell ref="N235:N240"/>
    <mergeCell ref="M235:M240"/>
    <mergeCell ref="V223:V228"/>
    <mergeCell ref="A229:A234"/>
    <mergeCell ref="B229:B234"/>
    <mergeCell ref="C229:C234"/>
    <mergeCell ref="D229:D234"/>
    <mergeCell ref="E229:E234"/>
    <mergeCell ref="F229:F234"/>
    <mergeCell ref="G229:G234"/>
    <mergeCell ref="H229:H234"/>
    <mergeCell ref="M229:M234"/>
    <mergeCell ref="O229:O234"/>
    <mergeCell ref="P229:P234"/>
    <mergeCell ref="Q229:Q234"/>
    <mergeCell ref="R229:R234"/>
    <mergeCell ref="S229:S234"/>
    <mergeCell ref="T229:T234"/>
    <mergeCell ref="U229:U234"/>
    <mergeCell ref="V229:V234"/>
    <mergeCell ref="O235:O240"/>
    <mergeCell ref="P235:P240"/>
    <mergeCell ref="Q235:Q240"/>
    <mergeCell ref="R235:R240"/>
    <mergeCell ref="O217:O222"/>
    <mergeCell ref="P217:P222"/>
    <mergeCell ref="Q217:Q222"/>
    <mergeCell ref="R217:R222"/>
    <mergeCell ref="S235:S240"/>
    <mergeCell ref="T235:T240"/>
    <mergeCell ref="U235:U240"/>
    <mergeCell ref="V235:V240"/>
    <mergeCell ref="N223:N228"/>
    <mergeCell ref="N229:N234"/>
    <mergeCell ref="A223:A228"/>
    <mergeCell ref="B223:B228"/>
    <mergeCell ref="C223:C228"/>
    <mergeCell ref="D223:D228"/>
    <mergeCell ref="E223:E228"/>
    <mergeCell ref="F223:F228"/>
    <mergeCell ref="G223:G228"/>
    <mergeCell ref="H223:H228"/>
    <mergeCell ref="M223:M228"/>
    <mergeCell ref="O223:O228"/>
    <mergeCell ref="P223:P228"/>
    <mergeCell ref="Q223:Q228"/>
    <mergeCell ref="R223:R228"/>
    <mergeCell ref="S223:S228"/>
    <mergeCell ref="T223:T228"/>
    <mergeCell ref="U223:U228"/>
    <mergeCell ref="A235:A240"/>
    <mergeCell ref="B235:B240"/>
    <mergeCell ref="C235:C240"/>
    <mergeCell ref="D235:D240"/>
    <mergeCell ref="E235:E240"/>
    <mergeCell ref="F235:F240"/>
    <mergeCell ref="V205:V210"/>
    <mergeCell ref="A211:A216"/>
    <mergeCell ref="B211:B216"/>
    <mergeCell ref="C211:C216"/>
    <mergeCell ref="D211:D216"/>
    <mergeCell ref="E211:E216"/>
    <mergeCell ref="F211:F216"/>
    <mergeCell ref="G211:G216"/>
    <mergeCell ref="H211:H216"/>
    <mergeCell ref="M211:M216"/>
    <mergeCell ref="O211:O216"/>
    <mergeCell ref="P211:P216"/>
    <mergeCell ref="Q211:Q216"/>
    <mergeCell ref="R211:R216"/>
    <mergeCell ref="S211:S216"/>
    <mergeCell ref="T211:T216"/>
    <mergeCell ref="U211:U216"/>
    <mergeCell ref="V211:V216"/>
    <mergeCell ref="I211:I216"/>
    <mergeCell ref="J211:J216"/>
    <mergeCell ref="K211:K216"/>
    <mergeCell ref="L211:L216"/>
    <mergeCell ref="S217:S222"/>
    <mergeCell ref="T217:T222"/>
    <mergeCell ref="U217:U222"/>
    <mergeCell ref="V217:V222"/>
    <mergeCell ref="N205:N210"/>
    <mergeCell ref="N211:N216"/>
    <mergeCell ref="A205:A210"/>
    <mergeCell ref="B205:B210"/>
    <mergeCell ref="C205:C210"/>
    <mergeCell ref="D205:D210"/>
    <mergeCell ref="E205:E210"/>
    <mergeCell ref="F205:F210"/>
    <mergeCell ref="G205:G210"/>
    <mergeCell ref="H205:H210"/>
    <mergeCell ref="M205:M210"/>
    <mergeCell ref="O205:O210"/>
    <mergeCell ref="P205:P210"/>
    <mergeCell ref="Q205:Q210"/>
    <mergeCell ref="R205:R210"/>
    <mergeCell ref="S205:S210"/>
    <mergeCell ref="T205:T210"/>
    <mergeCell ref="U205:U210"/>
    <mergeCell ref="A217:A222"/>
    <mergeCell ref="B217:B222"/>
    <mergeCell ref="C217:C222"/>
    <mergeCell ref="D217:D222"/>
    <mergeCell ref="E217:E222"/>
    <mergeCell ref="F217:F222"/>
    <mergeCell ref="G217:G222"/>
    <mergeCell ref="H217:H222"/>
    <mergeCell ref="N217:N222"/>
    <mergeCell ref="M217:M222"/>
    <mergeCell ref="G199:G204"/>
    <mergeCell ref="H199:H204"/>
    <mergeCell ref="N199:N204"/>
    <mergeCell ref="M199:M204"/>
    <mergeCell ref="V187:V192"/>
    <mergeCell ref="A193:A198"/>
    <mergeCell ref="B193:B198"/>
    <mergeCell ref="C193:C198"/>
    <mergeCell ref="D193:D198"/>
    <mergeCell ref="E193:E198"/>
    <mergeCell ref="F193:F198"/>
    <mergeCell ref="G193:G198"/>
    <mergeCell ref="H193:H198"/>
    <mergeCell ref="M193:M198"/>
    <mergeCell ref="O193:O198"/>
    <mergeCell ref="P193:P198"/>
    <mergeCell ref="Q193:Q198"/>
    <mergeCell ref="R193:R198"/>
    <mergeCell ref="S193:S198"/>
    <mergeCell ref="T193:T198"/>
    <mergeCell ref="U193:U198"/>
    <mergeCell ref="V193:V198"/>
    <mergeCell ref="O199:O204"/>
    <mergeCell ref="P199:P204"/>
    <mergeCell ref="Q199:Q204"/>
    <mergeCell ref="R199:R204"/>
    <mergeCell ref="O181:O186"/>
    <mergeCell ref="P181:P186"/>
    <mergeCell ref="Q181:Q186"/>
    <mergeCell ref="R181:R186"/>
    <mergeCell ref="S199:S204"/>
    <mergeCell ref="T199:T204"/>
    <mergeCell ref="U199:U204"/>
    <mergeCell ref="V199:V204"/>
    <mergeCell ref="N187:N192"/>
    <mergeCell ref="N193:N198"/>
    <mergeCell ref="A187:A192"/>
    <mergeCell ref="B187:B192"/>
    <mergeCell ref="C187:C192"/>
    <mergeCell ref="D187:D192"/>
    <mergeCell ref="E187:E192"/>
    <mergeCell ref="F187:F192"/>
    <mergeCell ref="G187:G192"/>
    <mergeCell ref="H187:H192"/>
    <mergeCell ref="M187:M192"/>
    <mergeCell ref="O187:O192"/>
    <mergeCell ref="P187:P192"/>
    <mergeCell ref="Q187:Q192"/>
    <mergeCell ref="R187:R192"/>
    <mergeCell ref="S187:S192"/>
    <mergeCell ref="T187:T192"/>
    <mergeCell ref="U187:U192"/>
    <mergeCell ref="A199:A204"/>
    <mergeCell ref="B199:B204"/>
    <mergeCell ref="C199:C204"/>
    <mergeCell ref="D199:D204"/>
    <mergeCell ref="E199:E204"/>
    <mergeCell ref="F199:F204"/>
    <mergeCell ref="V169:V174"/>
    <mergeCell ref="A175:A180"/>
    <mergeCell ref="B175:B180"/>
    <mergeCell ref="C175:C180"/>
    <mergeCell ref="D175:D180"/>
    <mergeCell ref="E175:E180"/>
    <mergeCell ref="F175:F180"/>
    <mergeCell ref="G175:G180"/>
    <mergeCell ref="H175:H180"/>
    <mergeCell ref="M175:M180"/>
    <mergeCell ref="O175:O180"/>
    <mergeCell ref="P175:P180"/>
    <mergeCell ref="Q175:Q180"/>
    <mergeCell ref="R175:R180"/>
    <mergeCell ref="S175:S180"/>
    <mergeCell ref="T175:T180"/>
    <mergeCell ref="U175:U180"/>
    <mergeCell ref="V175:V180"/>
    <mergeCell ref="I175:I180"/>
    <mergeCell ref="J175:J180"/>
    <mergeCell ref="K175:K180"/>
    <mergeCell ref="L175:L180"/>
    <mergeCell ref="S181:S186"/>
    <mergeCell ref="T181:T186"/>
    <mergeCell ref="U181:U186"/>
    <mergeCell ref="V181:V186"/>
    <mergeCell ref="N169:N174"/>
    <mergeCell ref="N175:N180"/>
    <mergeCell ref="A169:A174"/>
    <mergeCell ref="B169:B174"/>
    <mergeCell ref="C169:C174"/>
    <mergeCell ref="D169:D174"/>
    <mergeCell ref="E169:E174"/>
    <mergeCell ref="F169:F174"/>
    <mergeCell ref="G169:G174"/>
    <mergeCell ref="H169:H174"/>
    <mergeCell ref="M169:M174"/>
    <mergeCell ref="O169:O174"/>
    <mergeCell ref="P169:P174"/>
    <mergeCell ref="Q169:Q174"/>
    <mergeCell ref="R169:R174"/>
    <mergeCell ref="S169:S174"/>
    <mergeCell ref="T169:T174"/>
    <mergeCell ref="U169:U174"/>
    <mergeCell ref="A181:A186"/>
    <mergeCell ref="B181:B186"/>
    <mergeCell ref="C181:C186"/>
    <mergeCell ref="D181:D186"/>
    <mergeCell ref="E181:E186"/>
    <mergeCell ref="F181:F186"/>
    <mergeCell ref="G181:G186"/>
    <mergeCell ref="H181:H186"/>
    <mergeCell ref="N181:N186"/>
    <mergeCell ref="M181:M186"/>
    <mergeCell ref="G163:G168"/>
    <mergeCell ref="H163:H168"/>
    <mergeCell ref="N163:N168"/>
    <mergeCell ref="M163:M168"/>
    <mergeCell ref="V151:V156"/>
    <mergeCell ref="A157:A162"/>
    <mergeCell ref="B157:B162"/>
    <mergeCell ref="C157:C162"/>
    <mergeCell ref="D157:D162"/>
    <mergeCell ref="E157:E162"/>
    <mergeCell ref="F157:F162"/>
    <mergeCell ref="G157:G162"/>
    <mergeCell ref="H157:H162"/>
    <mergeCell ref="M157:M162"/>
    <mergeCell ref="O157:O162"/>
    <mergeCell ref="P157:P162"/>
    <mergeCell ref="Q157:Q162"/>
    <mergeCell ref="R157:R162"/>
    <mergeCell ref="S157:S162"/>
    <mergeCell ref="T157:T162"/>
    <mergeCell ref="U157:U162"/>
    <mergeCell ref="V157:V162"/>
    <mergeCell ref="O163:O168"/>
    <mergeCell ref="P163:P168"/>
    <mergeCell ref="Q163:Q168"/>
    <mergeCell ref="R163:R168"/>
    <mergeCell ref="O145:O150"/>
    <mergeCell ref="P145:P150"/>
    <mergeCell ref="Q145:Q150"/>
    <mergeCell ref="R145:R150"/>
    <mergeCell ref="S163:S168"/>
    <mergeCell ref="T163:T168"/>
    <mergeCell ref="U163:U168"/>
    <mergeCell ref="V163:V168"/>
    <mergeCell ref="N151:N156"/>
    <mergeCell ref="N157:N162"/>
    <mergeCell ref="A151:A156"/>
    <mergeCell ref="B151:B156"/>
    <mergeCell ref="C151:C156"/>
    <mergeCell ref="D151:D156"/>
    <mergeCell ref="E151:E156"/>
    <mergeCell ref="F151:F156"/>
    <mergeCell ref="G151:G156"/>
    <mergeCell ref="H151:H156"/>
    <mergeCell ref="M151:M156"/>
    <mergeCell ref="O151:O156"/>
    <mergeCell ref="P151:P156"/>
    <mergeCell ref="Q151:Q156"/>
    <mergeCell ref="R151:R156"/>
    <mergeCell ref="S151:S156"/>
    <mergeCell ref="T151:T156"/>
    <mergeCell ref="U151:U156"/>
    <mergeCell ref="A163:A168"/>
    <mergeCell ref="B163:B168"/>
    <mergeCell ref="C163:C168"/>
    <mergeCell ref="D163:D168"/>
    <mergeCell ref="E163:E168"/>
    <mergeCell ref="F163:F168"/>
    <mergeCell ref="V133:V138"/>
    <mergeCell ref="A139:A144"/>
    <mergeCell ref="B139:B144"/>
    <mergeCell ref="C139:C144"/>
    <mergeCell ref="D139:D144"/>
    <mergeCell ref="E139:E144"/>
    <mergeCell ref="F139:F144"/>
    <mergeCell ref="G139:G144"/>
    <mergeCell ref="H139:H144"/>
    <mergeCell ref="M139:M144"/>
    <mergeCell ref="O139:O144"/>
    <mergeCell ref="P139:P144"/>
    <mergeCell ref="Q139:Q144"/>
    <mergeCell ref="R139:R144"/>
    <mergeCell ref="S139:S144"/>
    <mergeCell ref="T139:T144"/>
    <mergeCell ref="U139:U144"/>
    <mergeCell ref="V139:V144"/>
    <mergeCell ref="I133:I138"/>
    <mergeCell ref="J133:J138"/>
    <mergeCell ref="K133:K138"/>
    <mergeCell ref="L133:L138"/>
    <mergeCell ref="I139:I144"/>
    <mergeCell ref="J139:J144"/>
    <mergeCell ref="K139:K144"/>
    <mergeCell ref="L139:L144"/>
    <mergeCell ref="S145:S150"/>
    <mergeCell ref="T145:T150"/>
    <mergeCell ref="U145:U150"/>
    <mergeCell ref="V145:V150"/>
    <mergeCell ref="N133:N138"/>
    <mergeCell ref="N139:N144"/>
    <mergeCell ref="A133:A138"/>
    <mergeCell ref="B133:B138"/>
    <mergeCell ref="C133:C138"/>
    <mergeCell ref="D133:D138"/>
    <mergeCell ref="E133:E138"/>
    <mergeCell ref="F133:F138"/>
    <mergeCell ref="G133:G138"/>
    <mergeCell ref="H133:H138"/>
    <mergeCell ref="M133:M138"/>
    <mergeCell ref="O133:O138"/>
    <mergeCell ref="P133:P138"/>
    <mergeCell ref="Q133:Q138"/>
    <mergeCell ref="R133:R138"/>
    <mergeCell ref="S133:S138"/>
    <mergeCell ref="T133:T138"/>
    <mergeCell ref="U133:U138"/>
    <mergeCell ref="A145:A150"/>
    <mergeCell ref="B145:B150"/>
    <mergeCell ref="C145:C150"/>
    <mergeCell ref="D145:D150"/>
    <mergeCell ref="E145:E150"/>
    <mergeCell ref="F145:F150"/>
    <mergeCell ref="G145:G150"/>
    <mergeCell ref="H145:H150"/>
    <mergeCell ref="N145:N150"/>
    <mergeCell ref="M145:M150"/>
    <mergeCell ref="D121:D126"/>
    <mergeCell ref="E121:E126"/>
    <mergeCell ref="F121:F126"/>
    <mergeCell ref="G121:G126"/>
    <mergeCell ref="H121:H126"/>
    <mergeCell ref="M121:M126"/>
    <mergeCell ref="O121:O126"/>
    <mergeCell ref="P121:P126"/>
    <mergeCell ref="Q121:Q126"/>
    <mergeCell ref="R121:R126"/>
    <mergeCell ref="S121:S126"/>
    <mergeCell ref="T121:T126"/>
    <mergeCell ref="U121:U126"/>
    <mergeCell ref="V121:V126"/>
    <mergeCell ref="O127:O132"/>
    <mergeCell ref="P127:P132"/>
    <mergeCell ref="Q127:Q132"/>
    <mergeCell ref="R127:R132"/>
    <mergeCell ref="S127:S132"/>
    <mergeCell ref="T127:T132"/>
    <mergeCell ref="U127:U132"/>
    <mergeCell ref="V127:V132"/>
    <mergeCell ref="I127:I132"/>
    <mergeCell ref="J127:J132"/>
    <mergeCell ref="K127:K132"/>
    <mergeCell ref="L127:L132"/>
    <mergeCell ref="A115:A120"/>
    <mergeCell ref="B115:B120"/>
    <mergeCell ref="C115:C120"/>
    <mergeCell ref="D115:D120"/>
    <mergeCell ref="E115:E120"/>
    <mergeCell ref="F115:F120"/>
    <mergeCell ref="G115:G120"/>
    <mergeCell ref="H115:H120"/>
    <mergeCell ref="M115:M120"/>
    <mergeCell ref="O115:O120"/>
    <mergeCell ref="P115:P120"/>
    <mergeCell ref="Q115:Q120"/>
    <mergeCell ref="R115:R120"/>
    <mergeCell ref="S115:S120"/>
    <mergeCell ref="T115:T120"/>
    <mergeCell ref="U115:U120"/>
    <mergeCell ref="A127:A132"/>
    <mergeCell ref="B127:B132"/>
    <mergeCell ref="C127:C132"/>
    <mergeCell ref="D127:D132"/>
    <mergeCell ref="E127:E132"/>
    <mergeCell ref="F127:F132"/>
    <mergeCell ref="G127:G132"/>
    <mergeCell ref="H127:H132"/>
    <mergeCell ref="M127:M132"/>
    <mergeCell ref="J115:J120"/>
    <mergeCell ref="K115:K120"/>
    <mergeCell ref="L115:L120"/>
    <mergeCell ref="I121:I126"/>
    <mergeCell ref="J121:J126"/>
    <mergeCell ref="K121:K126"/>
    <mergeCell ref="L121:L126"/>
    <mergeCell ref="V115:V120"/>
    <mergeCell ref="A121:A126"/>
    <mergeCell ref="B121:B126"/>
    <mergeCell ref="C121:C126"/>
    <mergeCell ref="D103:D108"/>
    <mergeCell ref="E103:E108"/>
    <mergeCell ref="F103:F108"/>
    <mergeCell ref="G103:G108"/>
    <mergeCell ref="H103:H108"/>
    <mergeCell ref="M103:M108"/>
    <mergeCell ref="O103:O108"/>
    <mergeCell ref="P103:P108"/>
    <mergeCell ref="Q103:Q108"/>
    <mergeCell ref="R103:R108"/>
    <mergeCell ref="S103:S108"/>
    <mergeCell ref="T103:T108"/>
    <mergeCell ref="U103:U108"/>
    <mergeCell ref="V103:V108"/>
    <mergeCell ref="O109:O114"/>
    <mergeCell ref="P109:P114"/>
    <mergeCell ref="Q109:Q114"/>
    <mergeCell ref="R109:R114"/>
    <mergeCell ref="S109:S114"/>
    <mergeCell ref="T109:T114"/>
    <mergeCell ref="U109:U114"/>
    <mergeCell ref="V109:V114"/>
    <mergeCell ref="L103:L108"/>
    <mergeCell ref="I109:I114"/>
    <mergeCell ref="J109:J114"/>
    <mergeCell ref="K109:K114"/>
    <mergeCell ref="L109:L114"/>
    <mergeCell ref="I115:I120"/>
    <mergeCell ref="A97:A102"/>
    <mergeCell ref="B97:B102"/>
    <mergeCell ref="C97:C102"/>
    <mergeCell ref="D97:D102"/>
    <mergeCell ref="E97:E102"/>
    <mergeCell ref="F97:F102"/>
    <mergeCell ref="G97:G102"/>
    <mergeCell ref="H97:H102"/>
    <mergeCell ref="M97:M102"/>
    <mergeCell ref="O97:O102"/>
    <mergeCell ref="P97:P102"/>
    <mergeCell ref="Q97:Q102"/>
    <mergeCell ref="R97:R102"/>
    <mergeCell ref="S97:S102"/>
    <mergeCell ref="T97:T102"/>
    <mergeCell ref="U97:U102"/>
    <mergeCell ref="A109:A114"/>
    <mergeCell ref="B109:B114"/>
    <mergeCell ref="C109:C114"/>
    <mergeCell ref="D109:D114"/>
    <mergeCell ref="E109:E114"/>
    <mergeCell ref="F109:F114"/>
    <mergeCell ref="G109:G114"/>
    <mergeCell ref="H109:H114"/>
    <mergeCell ref="M109:M114"/>
    <mergeCell ref="I97:I102"/>
    <mergeCell ref="J97:J102"/>
    <mergeCell ref="K97:K102"/>
    <mergeCell ref="L97:L102"/>
    <mergeCell ref="I103:I108"/>
    <mergeCell ref="J103:J108"/>
    <mergeCell ref="K103:K108"/>
    <mergeCell ref="V97:V102"/>
    <mergeCell ref="A103:A108"/>
    <mergeCell ref="B103:B108"/>
    <mergeCell ref="C103:C108"/>
    <mergeCell ref="A91:A96"/>
    <mergeCell ref="B91:B96"/>
    <mergeCell ref="C91:C96"/>
    <mergeCell ref="D91:D96"/>
    <mergeCell ref="E91:E96"/>
    <mergeCell ref="F91:F96"/>
    <mergeCell ref="G91:G96"/>
    <mergeCell ref="H91:H96"/>
    <mergeCell ref="M91:M96"/>
    <mergeCell ref="V79:V84"/>
    <mergeCell ref="A85:A90"/>
    <mergeCell ref="B85:B90"/>
    <mergeCell ref="C85:C90"/>
    <mergeCell ref="D85:D90"/>
    <mergeCell ref="E85:E90"/>
    <mergeCell ref="F85:F90"/>
    <mergeCell ref="G85:G90"/>
    <mergeCell ref="H85:H90"/>
    <mergeCell ref="M85:M90"/>
    <mergeCell ref="O85:O90"/>
    <mergeCell ref="P85:P90"/>
    <mergeCell ref="Q85:Q90"/>
    <mergeCell ref="R85:R90"/>
    <mergeCell ref="S85:S90"/>
    <mergeCell ref="T85:T90"/>
    <mergeCell ref="U85:U90"/>
    <mergeCell ref="V85:V90"/>
    <mergeCell ref="O91:O96"/>
    <mergeCell ref="P91:P96"/>
    <mergeCell ref="Q91:Q96"/>
    <mergeCell ref="R91:R96"/>
    <mergeCell ref="S91:S96"/>
    <mergeCell ref="A79:A84"/>
    <mergeCell ref="B79:B84"/>
    <mergeCell ref="C79:C84"/>
    <mergeCell ref="D79:D84"/>
    <mergeCell ref="E79:E84"/>
    <mergeCell ref="F79:F84"/>
    <mergeCell ref="G79:G84"/>
    <mergeCell ref="H79:H84"/>
    <mergeCell ref="M79:M84"/>
    <mergeCell ref="O79:O84"/>
    <mergeCell ref="P79:P84"/>
    <mergeCell ref="Q79:Q84"/>
    <mergeCell ref="R79:R84"/>
    <mergeCell ref="S79:S84"/>
    <mergeCell ref="I79:I84"/>
    <mergeCell ref="J79:J84"/>
    <mergeCell ref="K79:K84"/>
    <mergeCell ref="L79:L84"/>
    <mergeCell ref="I85:I90"/>
    <mergeCell ref="J85:J90"/>
    <mergeCell ref="K85:K90"/>
    <mergeCell ref="L85:L90"/>
    <mergeCell ref="I91:I96"/>
    <mergeCell ref="J91:J96"/>
    <mergeCell ref="K91:K96"/>
    <mergeCell ref="L91:L96"/>
    <mergeCell ref="T79:T84"/>
    <mergeCell ref="U79:U84"/>
    <mergeCell ref="A73:A78"/>
    <mergeCell ref="B73:B78"/>
    <mergeCell ref="C73:C78"/>
    <mergeCell ref="D73:D78"/>
    <mergeCell ref="E73:E78"/>
    <mergeCell ref="D61:D66"/>
    <mergeCell ref="D67:D72"/>
    <mergeCell ref="B19:B24"/>
    <mergeCell ref="B49:B54"/>
    <mergeCell ref="B55:B60"/>
    <mergeCell ref="B61:B66"/>
    <mergeCell ref="T91:T96"/>
    <mergeCell ref="U91:U96"/>
    <mergeCell ref="V91:V96"/>
    <mergeCell ref="O73:O78"/>
    <mergeCell ref="P73:P78"/>
    <mergeCell ref="Q73:Q78"/>
    <mergeCell ref="R73:R78"/>
    <mergeCell ref="S73:S78"/>
    <mergeCell ref="T73:T78"/>
    <mergeCell ref="U73:U78"/>
    <mergeCell ref="V73:V78"/>
    <mergeCell ref="P61:P66"/>
    <mergeCell ref="Q61:Q66"/>
    <mergeCell ref="O43:O48"/>
    <mergeCell ref="P43:P48"/>
    <mergeCell ref="Q43:Q48"/>
    <mergeCell ref="S37:S42"/>
    <mergeCell ref="T37:T42"/>
    <mergeCell ref="F73:F78"/>
    <mergeCell ref="G73:G78"/>
    <mergeCell ref="H73:H78"/>
    <mergeCell ref="M73:M78"/>
    <mergeCell ref="AP1:AR2"/>
    <mergeCell ref="AP3:AR3"/>
    <mergeCell ref="AP4:AR4"/>
    <mergeCell ref="AP5:AR5"/>
    <mergeCell ref="H1:AO1"/>
    <mergeCell ref="H2:AO3"/>
    <mergeCell ref="H4:AO4"/>
    <mergeCell ref="H5:AO5"/>
    <mergeCell ref="A2:G5"/>
    <mergeCell ref="A1:G1"/>
    <mergeCell ref="B13:B18"/>
    <mergeCell ref="C49:C54"/>
    <mergeCell ref="C55:C60"/>
    <mergeCell ref="C61:C66"/>
    <mergeCell ref="C67:C72"/>
    <mergeCell ref="D19:D24"/>
    <mergeCell ref="D25:D30"/>
    <mergeCell ref="D31:D36"/>
    <mergeCell ref="D37:D42"/>
    <mergeCell ref="D43:D48"/>
    <mergeCell ref="D49:D54"/>
    <mergeCell ref="F9:V9"/>
    <mergeCell ref="Q11:Q12"/>
    <mergeCell ref="T11:T12"/>
    <mergeCell ref="M11:M12"/>
    <mergeCell ref="H11:H12"/>
    <mergeCell ref="G11:G12"/>
    <mergeCell ref="O11:O12"/>
    <mergeCell ref="P11:P12"/>
    <mergeCell ref="B11:B12"/>
    <mergeCell ref="W7:Y7"/>
    <mergeCell ref="A10:O10"/>
    <mergeCell ref="P10:V10"/>
    <mergeCell ref="W10:AE10"/>
    <mergeCell ref="C11:C12"/>
    <mergeCell ref="D11:D12"/>
    <mergeCell ref="N11:N12"/>
    <mergeCell ref="U55:U60"/>
    <mergeCell ref="V55:V60"/>
    <mergeCell ref="D55:D60"/>
    <mergeCell ref="E553:AR553"/>
    <mergeCell ref="U61:U66"/>
    <mergeCell ref="V61:V66"/>
    <mergeCell ref="A67:A72"/>
    <mergeCell ref="E67:E72"/>
    <mergeCell ref="F67:F72"/>
    <mergeCell ref="G67:G72"/>
    <mergeCell ref="H67:H72"/>
    <mergeCell ref="M67:M72"/>
    <mergeCell ref="O67:O72"/>
    <mergeCell ref="P67:P72"/>
    <mergeCell ref="Q67:Q72"/>
    <mergeCell ref="R67:R72"/>
    <mergeCell ref="S67:S72"/>
    <mergeCell ref="T67:T72"/>
    <mergeCell ref="C31:C36"/>
    <mergeCell ref="A61:A66"/>
    <mergeCell ref="V67:V72"/>
    <mergeCell ref="R61:R66"/>
    <mergeCell ref="S61:S66"/>
    <mergeCell ref="T61:T66"/>
    <mergeCell ref="U67:U72"/>
    <mergeCell ref="V49:V54"/>
    <mergeCell ref="E61:E66"/>
    <mergeCell ref="F61:F66"/>
    <mergeCell ref="G61:G66"/>
    <mergeCell ref="H61:H66"/>
    <mergeCell ref="M61:M66"/>
    <mergeCell ref="S55:S60"/>
    <mergeCell ref="T55:T60"/>
    <mergeCell ref="O61:O66"/>
    <mergeCell ref="B67:B72"/>
    <mergeCell ref="A55:A60"/>
    <mergeCell ref="E55:E60"/>
    <mergeCell ref="F55:F60"/>
    <mergeCell ref="G55:G60"/>
    <mergeCell ref="H55:H60"/>
    <mergeCell ref="A49:A54"/>
    <mergeCell ref="E49:E54"/>
    <mergeCell ref="F49:F54"/>
    <mergeCell ref="G49:G54"/>
    <mergeCell ref="H49:H54"/>
    <mergeCell ref="M55:M60"/>
    <mergeCell ref="O55:O60"/>
    <mergeCell ref="P55:P60"/>
    <mergeCell ref="Q55:Q60"/>
    <mergeCell ref="R55:R60"/>
    <mergeCell ref="M49:M54"/>
    <mergeCell ref="O49:O54"/>
    <mergeCell ref="P49:P54"/>
    <mergeCell ref="Q49:Q54"/>
    <mergeCell ref="I49:I54"/>
    <mergeCell ref="J49:J54"/>
    <mergeCell ref="A37:A42"/>
    <mergeCell ref="E37:E42"/>
    <mergeCell ref="F37:F42"/>
    <mergeCell ref="A43:A48"/>
    <mergeCell ref="E43:E48"/>
    <mergeCell ref="F43:F48"/>
    <mergeCell ref="G43:G48"/>
    <mergeCell ref="H43:H48"/>
    <mergeCell ref="M43:M48"/>
    <mergeCell ref="G37:G42"/>
    <mergeCell ref="H37:H42"/>
    <mergeCell ref="M37:M42"/>
    <mergeCell ref="C37:C42"/>
    <mergeCell ref="C43:C48"/>
    <mergeCell ref="B37:B42"/>
    <mergeCell ref="B43:B48"/>
    <mergeCell ref="U43:U48"/>
    <mergeCell ref="I37:I42"/>
    <mergeCell ref="J37:J42"/>
    <mergeCell ref="K37:K42"/>
    <mergeCell ref="L37:L42"/>
    <mergeCell ref="I43:I48"/>
    <mergeCell ref="J43:J48"/>
    <mergeCell ref="K43:K48"/>
    <mergeCell ref="L43:L48"/>
    <mergeCell ref="V43:V48"/>
    <mergeCell ref="R49:R54"/>
    <mergeCell ref="S49:S54"/>
    <mergeCell ref="T49:T54"/>
    <mergeCell ref="S43:S48"/>
    <mergeCell ref="T43:T48"/>
    <mergeCell ref="R37:R42"/>
    <mergeCell ref="R43:R48"/>
    <mergeCell ref="U49:U54"/>
    <mergeCell ref="R31:R36"/>
    <mergeCell ref="S31:S36"/>
    <mergeCell ref="T31:T36"/>
    <mergeCell ref="U31:U36"/>
    <mergeCell ref="V31:V36"/>
    <mergeCell ref="C19:C24"/>
    <mergeCell ref="S19:S24"/>
    <mergeCell ref="T19:T24"/>
    <mergeCell ref="U37:U42"/>
    <mergeCell ref="V37:V42"/>
    <mergeCell ref="O37:O42"/>
    <mergeCell ref="P37:P42"/>
    <mergeCell ref="Q37:Q42"/>
    <mergeCell ref="Q19:Q24"/>
    <mergeCell ref="R19:R24"/>
    <mergeCell ref="P25:P30"/>
    <mergeCell ref="J25:J30"/>
    <mergeCell ref="K25:K30"/>
    <mergeCell ref="L25:L30"/>
    <mergeCell ref="I31:I36"/>
    <mergeCell ref="J31:J36"/>
    <mergeCell ref="K31:K36"/>
    <mergeCell ref="L31:L36"/>
    <mergeCell ref="A31:A36"/>
    <mergeCell ref="E31:E36"/>
    <mergeCell ref="F31:F36"/>
    <mergeCell ref="G31:G36"/>
    <mergeCell ref="H31:H36"/>
    <mergeCell ref="M31:M36"/>
    <mergeCell ref="O31:O36"/>
    <mergeCell ref="P31:P36"/>
    <mergeCell ref="Q31:Q36"/>
    <mergeCell ref="B31:B36"/>
    <mergeCell ref="A19:A24"/>
    <mergeCell ref="E19:E24"/>
    <mergeCell ref="F19:F24"/>
    <mergeCell ref="G19:G24"/>
    <mergeCell ref="H19:H24"/>
    <mergeCell ref="U25:U30"/>
    <mergeCell ref="V25:V30"/>
    <mergeCell ref="Q25:Q30"/>
    <mergeCell ref="R25:R30"/>
    <mergeCell ref="S25:S30"/>
    <mergeCell ref="T25:T30"/>
    <mergeCell ref="M19:M24"/>
    <mergeCell ref="O19:O24"/>
    <mergeCell ref="P19:P24"/>
    <mergeCell ref="A25:A30"/>
    <mergeCell ref="E25:E30"/>
    <mergeCell ref="F25:F30"/>
    <mergeCell ref="G25:G30"/>
    <mergeCell ref="H25:H30"/>
    <mergeCell ref="M25:M30"/>
    <mergeCell ref="C25:C30"/>
    <mergeCell ref="O25:O30"/>
    <mergeCell ref="B25:B30"/>
    <mergeCell ref="N19:N24"/>
    <mergeCell ref="N25:N30"/>
    <mergeCell ref="A13:A18"/>
    <mergeCell ref="E13:E18"/>
    <mergeCell ref="F13:F18"/>
    <mergeCell ref="G13:G18"/>
    <mergeCell ref="H13:H18"/>
    <mergeCell ref="U11:U12"/>
    <mergeCell ref="W11:W12"/>
    <mergeCell ref="E11:E12"/>
    <mergeCell ref="V11:V12"/>
    <mergeCell ref="R11:R12"/>
    <mergeCell ref="S11:S12"/>
    <mergeCell ref="Y11:Y12"/>
    <mergeCell ref="Z11:AE11"/>
    <mergeCell ref="AI11:AI12"/>
    <mergeCell ref="AG11:AG12"/>
    <mergeCell ref="F11:F12"/>
    <mergeCell ref="U19:U24"/>
    <mergeCell ref="V19:V24"/>
    <mergeCell ref="A11:A12"/>
    <mergeCell ref="I11:L11"/>
    <mergeCell ref="I13:I18"/>
    <mergeCell ref="J13:J18"/>
    <mergeCell ref="K13:K18"/>
    <mergeCell ref="L13:L18"/>
    <mergeCell ref="I19:I24"/>
    <mergeCell ref="J19:J24"/>
    <mergeCell ref="K19:K24"/>
    <mergeCell ref="L19:L24"/>
    <mergeCell ref="I25:I30"/>
    <mergeCell ref="AO6:AR6"/>
    <mergeCell ref="O13:O18"/>
    <mergeCell ref="P13:P18"/>
    <mergeCell ref="AK11:AK12"/>
    <mergeCell ref="AJ11:AJ12"/>
    <mergeCell ref="C13:C18"/>
    <mergeCell ref="D13:D18"/>
    <mergeCell ref="V13:V18"/>
    <mergeCell ref="Q13:Q18"/>
    <mergeCell ref="R13:R18"/>
    <mergeCell ref="S13:S18"/>
    <mergeCell ref="T13:T18"/>
    <mergeCell ref="M13:M18"/>
    <mergeCell ref="N13:N18"/>
    <mergeCell ref="AF11:AF12"/>
    <mergeCell ref="X11:X12"/>
    <mergeCell ref="AF10:AL10"/>
    <mergeCell ref="AM11:AM12"/>
    <mergeCell ref="AR11:AR12"/>
    <mergeCell ref="AQ11:AQ12"/>
    <mergeCell ref="AP11:AP12"/>
    <mergeCell ref="AO11:AO12"/>
    <mergeCell ref="AN11:AN12"/>
    <mergeCell ref="AL11:AL12"/>
    <mergeCell ref="AH11:AH12"/>
    <mergeCell ref="U13:U18"/>
    <mergeCell ref="AM10:AR10"/>
    <mergeCell ref="A7:E7"/>
    <mergeCell ref="A8:E8"/>
    <mergeCell ref="A9:E9"/>
    <mergeCell ref="F7:V7"/>
    <mergeCell ref="F8:V8"/>
    <mergeCell ref="K49:K54"/>
    <mergeCell ref="L49:L54"/>
    <mergeCell ref="I55:I60"/>
    <mergeCell ref="J55:J60"/>
    <mergeCell ref="K55:K60"/>
    <mergeCell ref="L55:L60"/>
    <mergeCell ref="I61:I66"/>
    <mergeCell ref="J61:J66"/>
    <mergeCell ref="K61:K66"/>
    <mergeCell ref="L61:L66"/>
    <mergeCell ref="I67:I72"/>
    <mergeCell ref="J67:J72"/>
    <mergeCell ref="K67:K72"/>
    <mergeCell ref="L67:L72"/>
    <mergeCell ref="I73:I78"/>
    <mergeCell ref="J73:J78"/>
    <mergeCell ref="K73:K78"/>
    <mergeCell ref="L73:L78"/>
    <mergeCell ref="I145:I150"/>
    <mergeCell ref="J145:J150"/>
    <mergeCell ref="K145:K150"/>
    <mergeCell ref="L145:L150"/>
    <mergeCell ref="I151:I156"/>
    <mergeCell ref="J151:J156"/>
    <mergeCell ref="K151:K156"/>
    <mergeCell ref="L151:L156"/>
    <mergeCell ref="I157:I162"/>
    <mergeCell ref="J157:J162"/>
    <mergeCell ref="K157:K162"/>
    <mergeCell ref="L157:L162"/>
    <mergeCell ref="I163:I168"/>
    <mergeCell ref="J163:J168"/>
    <mergeCell ref="K163:K168"/>
    <mergeCell ref="L163:L168"/>
    <mergeCell ref="I169:I174"/>
    <mergeCell ref="J169:J174"/>
    <mergeCell ref="K169:K174"/>
    <mergeCell ref="L169:L174"/>
    <mergeCell ref="I181:I186"/>
    <mergeCell ref="J181:J186"/>
    <mergeCell ref="K181:K186"/>
    <mergeCell ref="L181:L186"/>
    <mergeCell ref="I187:I192"/>
    <mergeCell ref="J187:J192"/>
    <mergeCell ref="K187:K192"/>
    <mergeCell ref="L187:L192"/>
    <mergeCell ref="I193:I198"/>
    <mergeCell ref="J193:J198"/>
    <mergeCell ref="K193:K198"/>
    <mergeCell ref="L193:L198"/>
    <mergeCell ref="I199:I204"/>
    <mergeCell ref="J199:J204"/>
    <mergeCell ref="K199:K204"/>
    <mergeCell ref="L199:L204"/>
    <mergeCell ref="I205:I210"/>
    <mergeCell ref="J205:J210"/>
    <mergeCell ref="K205:K210"/>
    <mergeCell ref="L205:L210"/>
    <mergeCell ref="I217:I222"/>
    <mergeCell ref="J217:J222"/>
    <mergeCell ref="K217:K222"/>
    <mergeCell ref="L217:L222"/>
    <mergeCell ref="I223:I228"/>
    <mergeCell ref="J223:J228"/>
    <mergeCell ref="K223:K228"/>
    <mergeCell ref="L223:L228"/>
    <mergeCell ref="I229:I234"/>
    <mergeCell ref="J229:J234"/>
    <mergeCell ref="K229:K234"/>
    <mergeCell ref="L229:L234"/>
    <mergeCell ref="I235:I240"/>
    <mergeCell ref="J235:J240"/>
    <mergeCell ref="K235:K240"/>
    <mergeCell ref="L235:L240"/>
    <mergeCell ref="I241:I246"/>
    <mergeCell ref="J241:J246"/>
    <mergeCell ref="K241:K246"/>
    <mergeCell ref="L241:L246"/>
    <mergeCell ref="I253:I258"/>
    <mergeCell ref="J253:J258"/>
    <mergeCell ref="K253:K258"/>
    <mergeCell ref="L253:L258"/>
    <mergeCell ref="I259:I264"/>
    <mergeCell ref="J259:J264"/>
    <mergeCell ref="K259:K264"/>
    <mergeCell ref="L259:L264"/>
    <mergeCell ref="I265:I270"/>
    <mergeCell ref="J265:J270"/>
    <mergeCell ref="K265:K270"/>
    <mergeCell ref="L265:L270"/>
    <mergeCell ref="I271:I276"/>
    <mergeCell ref="J271:J276"/>
    <mergeCell ref="K271:K276"/>
    <mergeCell ref="L271:L276"/>
    <mergeCell ref="I277:I282"/>
    <mergeCell ref="J277:J282"/>
    <mergeCell ref="K277:K282"/>
    <mergeCell ref="L277:L282"/>
    <mergeCell ref="I289:I294"/>
    <mergeCell ref="J289:J294"/>
    <mergeCell ref="K289:K294"/>
    <mergeCell ref="L289:L294"/>
    <mergeCell ref="I295:I300"/>
    <mergeCell ref="J295:J300"/>
    <mergeCell ref="K295:K300"/>
    <mergeCell ref="L295:L300"/>
    <mergeCell ref="I301:I306"/>
    <mergeCell ref="J301:J306"/>
    <mergeCell ref="K301:K306"/>
    <mergeCell ref="L301:L306"/>
    <mergeCell ref="I307:I312"/>
    <mergeCell ref="J307:J312"/>
    <mergeCell ref="K307:K312"/>
    <mergeCell ref="L307:L312"/>
    <mergeCell ref="I313:I318"/>
    <mergeCell ref="J313:J318"/>
    <mergeCell ref="K313:K318"/>
    <mergeCell ref="L313:L318"/>
    <mergeCell ref="I325:I330"/>
    <mergeCell ref="J325:J330"/>
    <mergeCell ref="K325:K330"/>
    <mergeCell ref="L325:L330"/>
    <mergeCell ref="I331:I336"/>
    <mergeCell ref="J331:J336"/>
    <mergeCell ref="K331:K336"/>
    <mergeCell ref="L331:L336"/>
    <mergeCell ref="I337:I342"/>
    <mergeCell ref="J337:J342"/>
    <mergeCell ref="K337:K342"/>
    <mergeCell ref="L337:L342"/>
    <mergeCell ref="I343:I348"/>
    <mergeCell ref="J343:J348"/>
    <mergeCell ref="K343:K348"/>
    <mergeCell ref="L343:L348"/>
    <mergeCell ref="I349:I354"/>
    <mergeCell ref="J349:J354"/>
    <mergeCell ref="K349:K354"/>
    <mergeCell ref="L349:L354"/>
    <mergeCell ref="I361:I366"/>
    <mergeCell ref="J361:J366"/>
    <mergeCell ref="K361:K366"/>
    <mergeCell ref="L361:L366"/>
    <mergeCell ref="I367:I372"/>
    <mergeCell ref="J367:J372"/>
    <mergeCell ref="K367:K372"/>
    <mergeCell ref="L367:L372"/>
    <mergeCell ref="I373:I378"/>
    <mergeCell ref="J373:J378"/>
    <mergeCell ref="K373:K378"/>
    <mergeCell ref="L373:L378"/>
    <mergeCell ref="I379:I384"/>
    <mergeCell ref="J379:J384"/>
    <mergeCell ref="K379:K384"/>
    <mergeCell ref="L379:L384"/>
    <mergeCell ref="I385:I390"/>
    <mergeCell ref="J385:J390"/>
    <mergeCell ref="K385:K390"/>
    <mergeCell ref="L385:L390"/>
    <mergeCell ref="I397:I402"/>
    <mergeCell ref="J397:J402"/>
    <mergeCell ref="K397:K402"/>
    <mergeCell ref="L397:L402"/>
    <mergeCell ref="I403:I408"/>
    <mergeCell ref="J403:J408"/>
    <mergeCell ref="K403:K408"/>
    <mergeCell ref="L403:L408"/>
    <mergeCell ref="I409:I414"/>
    <mergeCell ref="J409:J414"/>
    <mergeCell ref="K409:K414"/>
    <mergeCell ref="L409:L414"/>
    <mergeCell ref="I415:I420"/>
    <mergeCell ref="J415:J420"/>
    <mergeCell ref="K415:K420"/>
    <mergeCell ref="L415:L420"/>
    <mergeCell ref="I421:I426"/>
    <mergeCell ref="J421:J426"/>
    <mergeCell ref="K421:K426"/>
    <mergeCell ref="L421:L426"/>
    <mergeCell ref="I505:I510"/>
    <mergeCell ref="J505:J510"/>
    <mergeCell ref="K505:K510"/>
    <mergeCell ref="L505:L510"/>
    <mergeCell ref="I511:I516"/>
    <mergeCell ref="J511:J516"/>
    <mergeCell ref="K511:K516"/>
    <mergeCell ref="L511:L516"/>
    <mergeCell ref="I451:I456"/>
    <mergeCell ref="J451:J456"/>
    <mergeCell ref="K451:K456"/>
    <mergeCell ref="L451:L456"/>
    <mergeCell ref="I457:I462"/>
    <mergeCell ref="J457:J462"/>
    <mergeCell ref="K457:K462"/>
    <mergeCell ref="L457:L462"/>
    <mergeCell ref="I463:I468"/>
    <mergeCell ref="J463:J468"/>
    <mergeCell ref="K463:K468"/>
    <mergeCell ref="L463:L468"/>
    <mergeCell ref="I469:I474"/>
    <mergeCell ref="J469:J474"/>
    <mergeCell ref="K469:K474"/>
    <mergeCell ref="L469:L474"/>
    <mergeCell ref="I475:I480"/>
    <mergeCell ref="J475:J480"/>
    <mergeCell ref="K475:K480"/>
    <mergeCell ref="L475:L480"/>
    <mergeCell ref="I487:I492"/>
    <mergeCell ref="J487:J492"/>
    <mergeCell ref="K487:K492"/>
    <mergeCell ref="L487:L492"/>
    <mergeCell ref="J547:J552"/>
    <mergeCell ref="K547:K552"/>
    <mergeCell ref="L547:L552"/>
    <mergeCell ref="J517:J522"/>
    <mergeCell ref="K517:K522"/>
    <mergeCell ref="L517:L522"/>
    <mergeCell ref="I523:I528"/>
    <mergeCell ref="J523:J528"/>
    <mergeCell ref="K523:K528"/>
    <mergeCell ref="L523:L528"/>
    <mergeCell ref="I529:I534"/>
    <mergeCell ref="J529:J534"/>
    <mergeCell ref="K529:K534"/>
    <mergeCell ref="L529:L534"/>
    <mergeCell ref="I535:I540"/>
    <mergeCell ref="J535:J540"/>
    <mergeCell ref="K535:K540"/>
    <mergeCell ref="L535:L540"/>
    <mergeCell ref="I541:I546"/>
    <mergeCell ref="J541:J546"/>
    <mergeCell ref="K541:K546"/>
    <mergeCell ref="L541:L546"/>
  </mergeCells>
  <conditionalFormatting sqref="P13 P19 P289 P295">
    <cfRule type="cellIs" dxfId="96" priority="1267" stopIfTrue="1" operator="equal">
      <formula>"Muy Alta"</formula>
    </cfRule>
    <cfRule type="cellIs" dxfId="95" priority="1268" stopIfTrue="1" operator="equal">
      <formula>"Alta"</formula>
    </cfRule>
    <cfRule type="cellIs" dxfId="94" priority="1269" stopIfTrue="1" operator="equal">
      <formula>"Media"</formula>
    </cfRule>
    <cfRule type="cellIs" dxfId="93" priority="1270" stopIfTrue="1" operator="equal">
      <formula>"Baja"</formula>
    </cfRule>
    <cfRule type="cellIs" dxfId="92" priority="1271" stopIfTrue="1" operator="equal">
      <formula>"Muy Baja"</formula>
    </cfRule>
  </conditionalFormatting>
  <conditionalFormatting sqref="AG13:AG552">
    <cfRule type="cellIs" dxfId="91" priority="1253" stopIfTrue="1" operator="equal">
      <formula>"Muy Alta"</formula>
    </cfRule>
    <cfRule type="cellIs" dxfId="90" priority="1254" stopIfTrue="1" operator="equal">
      <formula>"Alta"</formula>
    </cfRule>
    <cfRule type="cellIs" dxfId="89" priority="1255" stopIfTrue="1" operator="equal">
      <formula>"Media"</formula>
    </cfRule>
    <cfRule type="cellIs" dxfId="88" priority="1256" stopIfTrue="1" operator="equal">
      <formula>"Baja"</formula>
    </cfRule>
    <cfRule type="cellIs" dxfId="87" priority="1257" stopIfTrue="1" operator="equal">
      <formula>"Muy Baja"</formula>
    </cfRule>
  </conditionalFormatting>
  <conditionalFormatting sqref="AI13:AI150 AI154:AI552">
    <cfRule type="cellIs" dxfId="86" priority="1248" stopIfTrue="1" operator="equal">
      <formula>"Catastrófico"</formula>
    </cfRule>
    <cfRule type="cellIs" dxfId="85" priority="1249" stopIfTrue="1" operator="equal">
      <formula>"Mayor"</formula>
    </cfRule>
    <cfRule type="cellIs" dxfId="84" priority="1250" stopIfTrue="1" operator="equal">
      <formula>"Moderado"</formula>
    </cfRule>
    <cfRule type="cellIs" dxfId="83" priority="1251" stopIfTrue="1" operator="equal">
      <formula>"Menor"</formula>
    </cfRule>
    <cfRule type="cellIs" dxfId="82" priority="1252" stopIfTrue="1" operator="equal">
      <formula>"Leve"</formula>
    </cfRule>
  </conditionalFormatting>
  <conditionalFormatting sqref="AK13:AK150 AK154:AK552">
    <cfRule type="cellIs" dxfId="81" priority="1244" stopIfTrue="1" operator="equal">
      <formula>"Extremo"</formula>
    </cfRule>
    <cfRule type="cellIs" dxfId="80" priority="1245" stopIfTrue="1" operator="equal">
      <formula>"Alto"</formula>
    </cfRule>
    <cfRule type="cellIs" dxfId="79" priority="1246" stopIfTrue="1" operator="equal">
      <formula>"Moderado"</formula>
    </cfRule>
    <cfRule type="cellIs" dxfId="78" priority="1247" stopIfTrue="1" operator="equal">
      <formula>"Bajo"</formula>
    </cfRule>
  </conditionalFormatting>
  <conditionalFormatting sqref="P61 P337">
    <cfRule type="cellIs" dxfId="77" priority="1001" stopIfTrue="1" operator="equal">
      <formula>"Muy Alta"</formula>
    </cfRule>
    <cfRule type="cellIs" dxfId="76" priority="1002" stopIfTrue="1" operator="equal">
      <formula>"Alta"</formula>
    </cfRule>
    <cfRule type="cellIs" dxfId="75" priority="1003" stopIfTrue="1" operator="equal">
      <formula>"Media"</formula>
    </cfRule>
    <cfRule type="cellIs" dxfId="74" priority="1004" stopIfTrue="1" operator="equal">
      <formula>"Baja"</formula>
    </cfRule>
    <cfRule type="cellIs" dxfId="73" priority="1005" stopIfTrue="1" operator="equal">
      <formula>"Muy Baja"</formula>
    </cfRule>
  </conditionalFormatting>
  <conditionalFormatting sqref="P25 P301">
    <cfRule type="cellIs" dxfId="72" priority="1169" stopIfTrue="1" operator="equal">
      <formula>"Muy Alta"</formula>
    </cfRule>
    <cfRule type="cellIs" dxfId="71" priority="1170" stopIfTrue="1" operator="equal">
      <formula>"Alta"</formula>
    </cfRule>
    <cfRule type="cellIs" dxfId="70" priority="1171" stopIfTrue="1" operator="equal">
      <formula>"Media"</formula>
    </cfRule>
    <cfRule type="cellIs" dxfId="69" priority="1172" stopIfTrue="1" operator="equal">
      <formula>"Baja"</formula>
    </cfRule>
    <cfRule type="cellIs" dxfId="68" priority="1173" stopIfTrue="1" operator="equal">
      <formula>"Muy Baja"</formula>
    </cfRule>
  </conditionalFormatting>
  <conditionalFormatting sqref="P31 P307">
    <cfRule type="cellIs" dxfId="67" priority="1141" stopIfTrue="1" operator="equal">
      <formula>"Muy Alta"</formula>
    </cfRule>
    <cfRule type="cellIs" dxfId="66" priority="1142" stopIfTrue="1" operator="equal">
      <formula>"Alta"</formula>
    </cfRule>
    <cfRule type="cellIs" dxfId="65" priority="1143" stopIfTrue="1" operator="equal">
      <formula>"Media"</formula>
    </cfRule>
    <cfRule type="cellIs" dxfId="64" priority="1144" stopIfTrue="1" operator="equal">
      <formula>"Baja"</formula>
    </cfRule>
    <cfRule type="cellIs" dxfId="63" priority="1145" stopIfTrue="1" operator="equal">
      <formula>"Muy Baja"</formula>
    </cfRule>
  </conditionalFormatting>
  <conditionalFormatting sqref="P37 P313">
    <cfRule type="cellIs" dxfId="62" priority="1113" stopIfTrue="1" operator="equal">
      <formula>"Muy Alta"</formula>
    </cfRule>
    <cfRule type="cellIs" dxfId="61" priority="1114" stopIfTrue="1" operator="equal">
      <formula>"Alta"</formula>
    </cfRule>
    <cfRule type="cellIs" dxfId="60" priority="1115" stopIfTrue="1" operator="equal">
      <formula>"Media"</formula>
    </cfRule>
    <cfRule type="cellIs" dxfId="59" priority="1116" stopIfTrue="1" operator="equal">
      <formula>"Baja"</formula>
    </cfRule>
    <cfRule type="cellIs" dxfId="58" priority="1117" stopIfTrue="1" operator="equal">
      <formula>"Muy Baja"</formula>
    </cfRule>
  </conditionalFormatting>
  <conditionalFormatting sqref="P43 P319">
    <cfRule type="cellIs" dxfId="57" priority="1085" stopIfTrue="1" operator="equal">
      <formula>"Muy Alta"</formula>
    </cfRule>
    <cfRule type="cellIs" dxfId="56" priority="1086" stopIfTrue="1" operator="equal">
      <formula>"Alta"</formula>
    </cfRule>
    <cfRule type="cellIs" dxfId="55" priority="1087" stopIfTrue="1" operator="equal">
      <formula>"Media"</formula>
    </cfRule>
    <cfRule type="cellIs" dxfId="54" priority="1088" stopIfTrue="1" operator="equal">
      <formula>"Baja"</formula>
    </cfRule>
    <cfRule type="cellIs" dxfId="53" priority="1089" stopIfTrue="1" operator="equal">
      <formula>"Muy Baja"</formula>
    </cfRule>
  </conditionalFormatting>
  <conditionalFormatting sqref="P49 P325">
    <cfRule type="cellIs" dxfId="52" priority="1057" stopIfTrue="1" operator="equal">
      <formula>"Muy Alta"</formula>
    </cfRule>
    <cfRule type="cellIs" dxfId="51" priority="1058" stopIfTrue="1" operator="equal">
      <formula>"Alta"</formula>
    </cfRule>
    <cfRule type="cellIs" dxfId="50" priority="1059" stopIfTrue="1" operator="equal">
      <formula>"Media"</formula>
    </cfRule>
    <cfRule type="cellIs" dxfId="49" priority="1060" stopIfTrue="1" operator="equal">
      <formula>"Baja"</formula>
    </cfRule>
    <cfRule type="cellIs" dxfId="48" priority="1061" stopIfTrue="1" operator="equal">
      <formula>"Muy Baja"</formula>
    </cfRule>
  </conditionalFormatting>
  <conditionalFormatting sqref="P55 P331">
    <cfRule type="cellIs" dxfId="47" priority="1029" stopIfTrue="1" operator="equal">
      <formula>"Muy Alta"</formula>
    </cfRule>
    <cfRule type="cellIs" dxfId="46" priority="1030" stopIfTrue="1" operator="equal">
      <formula>"Alta"</formula>
    </cfRule>
    <cfRule type="cellIs" dxfId="45" priority="1031" stopIfTrue="1" operator="equal">
      <formula>"Media"</formula>
    </cfRule>
    <cfRule type="cellIs" dxfId="44" priority="1032" stopIfTrue="1" operator="equal">
      <formula>"Baja"</formula>
    </cfRule>
    <cfRule type="cellIs" dxfId="43" priority="1033" stopIfTrue="1" operator="equal">
      <formula>"Muy Baja"</formula>
    </cfRule>
  </conditionalFormatting>
  <conditionalFormatting sqref="P67 P73 P79 P85 P91 P103 P97 P109 P115 P121 P127 P133 P139 P145 P151 P157 P169 P163 P175 P181 P187 P193 P199 P205 P211 P217 P223 P229 P235 P241 P247 P253 P259 P265 P271 P277 P283 P343 P349 P355 P361 P367 P379 P373 P385 P391 P397 P403 P409 P415 P421 P427 P433 P445 P439 P451 P457 P463 P469 P475 P481 P487 P493 P499 P505 P511 P517 P523 P529 P535 P541 P547">
    <cfRule type="cellIs" dxfId="42" priority="973" stopIfTrue="1" operator="equal">
      <formula>"Muy Alta"</formula>
    </cfRule>
    <cfRule type="cellIs" dxfId="41" priority="974" stopIfTrue="1" operator="equal">
      <formula>"Alta"</formula>
    </cfRule>
    <cfRule type="cellIs" dxfId="40" priority="975" stopIfTrue="1" operator="equal">
      <formula>"Media"</formula>
    </cfRule>
    <cfRule type="cellIs" dxfId="39" priority="976" stopIfTrue="1" operator="equal">
      <formula>"Baja"</formula>
    </cfRule>
    <cfRule type="cellIs" dxfId="38" priority="977" stopIfTrue="1" operator="equal">
      <formula>"Muy Baja"</formula>
    </cfRule>
  </conditionalFormatting>
  <conditionalFormatting sqref="S13:S552">
    <cfRule type="containsText" dxfId="37" priority="949" stopIfTrue="1" operator="containsText" text="❌">
      <formula>NOT(ISERROR(SEARCH("❌",S13)))</formula>
    </cfRule>
  </conditionalFormatting>
  <conditionalFormatting sqref="S13 S19 S25 S31 S37 S43 S49 S55 S61 S67 S73 S79 S85 S91 S97 S103 S109 S115 S121 S127 S133 S139 S145 S151 S157 S163 S169 S175 S181 S187 S193 S199 S205 S211 S217 S223 S229 S235 S241 S247 S253 S259 S265 S271 S277 S283 S289 S295 S301 S307 S313 S319 S325 S331 S337 S343 S349 S355 S361 S367 S373 S379 S385 S391 S397 S403 S409 S415 S421 S427 S433 S439 S445 S451 S457 S463 S469 S475 S481 S487 S493 S499 S505 S511 S517 S523 S529 S535 S541 S547">
    <cfRule type="cellIs" dxfId="36" priority="1266" stopIfTrue="1" operator="equal">
      <formula>"Leve"</formula>
    </cfRule>
  </conditionalFormatting>
  <conditionalFormatting sqref="T13 T19 T25 T31 T37 T43 T49 T55 T61 T67 T73 T79 T85 T91 T97 T103 T109 T115 T121 T127 T133 T139 T145 T151 T157 T163 T169 T175 T181 T187 T193 T199 T205 T211 T217 T223 T229 T235 T241 T247 T253 T259 T265 T271 T277 T283 T289 T295 T301 T307 T313 T319 T325 T331 T337 T343 T349 T355 T361 T367 T373 T379 T385 T391 T397 T403 T409 T415 T421 T427 T433 T439 T445 T451 T457 T463 T469 T475 T481 T487 T493 T499 T505 T511 T517 T523 T529 T535 T541 T547">
    <cfRule type="cellIs" dxfId="35" priority="807" stopIfTrue="1" operator="equal">
      <formula>"Catastrófico"</formula>
    </cfRule>
    <cfRule type="cellIs" dxfId="34" priority="808" stopIfTrue="1" operator="equal">
      <formula>"Mayor"</formula>
    </cfRule>
    <cfRule type="cellIs" dxfId="33" priority="809" stopIfTrue="1" operator="equal">
      <formula>"Moderado"</formula>
    </cfRule>
    <cfRule type="cellIs" dxfId="32" priority="810" stopIfTrue="1" operator="equal">
      <formula>"Menor"</formula>
    </cfRule>
    <cfRule type="cellIs" dxfId="31" priority="811" stopIfTrue="1" operator="equal">
      <formula>"Leve"</formula>
    </cfRule>
  </conditionalFormatting>
  <conditionalFormatting sqref="V13 V19 V25 V31 V37 V43 V49 V55 V61 V67 V73 V79 V85 V91 V97 V103 V109 V115 V121 V127 V133 V139 V145 V151 V157 V163 V169 V175 V181 V187 V193 V199 V205 V211 V217 V223 V229 V235 V241 V247 V253 V259 V265 V271 V277 V283 V289 V295 V301 V307 V313 V319 V325 V331 V337 V343 V349 V355 V361 V367 V373 V379 V385 V391 V397 V403 V409 V415 V421 V427 V433 V439 V445 V451 V457 V463 V469 V475 V481 V487 V493 V499 V505 V511 V517 V523 V529 V535 V541 V547">
    <cfRule type="cellIs" dxfId="30" priority="803" stopIfTrue="1" operator="equal">
      <formula>"Extremo"</formula>
    </cfRule>
    <cfRule type="cellIs" dxfId="29" priority="804" stopIfTrue="1" operator="equal">
      <formula>"Alto"</formula>
    </cfRule>
    <cfRule type="cellIs" dxfId="28" priority="805" stopIfTrue="1" operator="equal">
      <formula>"Moderado"</formula>
    </cfRule>
    <cfRule type="cellIs" dxfId="27" priority="806" stopIfTrue="1" operator="equal">
      <formula>"Bajo"</formula>
    </cfRule>
  </conditionalFormatting>
  <conditionalFormatting sqref="AI151:AI153">
    <cfRule type="cellIs" dxfId="26" priority="5" stopIfTrue="1" operator="equal">
      <formula>"Catastrófico"</formula>
    </cfRule>
    <cfRule type="cellIs" dxfId="25" priority="6" stopIfTrue="1" operator="equal">
      <formula>"Mayor"</formula>
    </cfRule>
    <cfRule type="cellIs" dxfId="24" priority="7" stopIfTrue="1" operator="equal">
      <formula>"Moderado"</formula>
    </cfRule>
    <cfRule type="cellIs" dxfId="23" priority="8" stopIfTrue="1" operator="equal">
      <formula>"Menor"</formula>
    </cfRule>
    <cfRule type="cellIs" dxfId="22" priority="9" stopIfTrue="1" operator="equal">
      <formula>"Leve"</formula>
    </cfRule>
  </conditionalFormatting>
  <conditionalFormatting sqref="AK151:AK153">
    <cfRule type="cellIs" dxfId="21" priority="1" stopIfTrue="1" operator="equal">
      <formula>"Extremo"</formula>
    </cfRule>
    <cfRule type="cellIs" dxfId="20" priority="2" stopIfTrue="1" operator="equal">
      <formula>"Alto"</formula>
    </cfRule>
    <cfRule type="cellIs" dxfId="19" priority="3" stopIfTrue="1" operator="equal">
      <formula>"Moderado"</formula>
    </cfRule>
    <cfRule type="cellIs" dxfId="18" priority="4" stopIfTrue="1" operator="equal">
      <formula>"Bajo"</formula>
    </cfRule>
  </conditionalFormatting>
  <pageMargins left="0.7" right="0.7" top="0.75" bottom="0.75" header="0.3" footer="0.3"/>
  <pageSetup scale="10" orientation="portrait" r:id="rId1"/>
  <rowBreaks count="15" manualBreakCount="15">
    <brk id="42" max="43" man="1"/>
    <brk id="78" max="43" man="1"/>
    <brk id="114" max="43" man="1"/>
    <brk id="150" max="43" man="1"/>
    <brk id="186" max="43" man="1"/>
    <brk id="222" max="43" man="1"/>
    <brk id="258" max="43" man="1"/>
    <brk id="294" max="43" man="1"/>
    <brk id="330" max="43" man="1"/>
    <brk id="366" max="43" man="1"/>
    <brk id="402" max="43" man="1"/>
    <brk id="438" max="43" man="1"/>
    <brk id="474" max="43" man="1"/>
    <brk id="510" max="43" man="1"/>
    <brk id="546" max="43" man="1"/>
  </rowBreaks>
  <colBreaks count="1" manualBreakCount="1">
    <brk id="44" max="1048575" man="1"/>
  </colBreaks>
  <ignoredErrors>
    <ignoredError sqref="AF19 AF25 AF31 AF37 AF43 AF49 AF55 AF61 AF67 AF73 AF79 AF85 AF91 AF97 AF103 AF109 AF115 AF121 AF127 AF133 AF139 AF145 AF151 AF157 AF163 AF169 AF175 AF181 AF187 AF193 AF199 AF205 AF211 AF217 AF223 AF229 AF235 AF241 AF247 AF253 AF259 AF265 AF271 AF277 AF283 AF289 AF295 AF301 AF307 AF313 AF319 AF325 AF331 AF337 AF343 AF349 AF355 AF361 AF367 AF373 AF379 AF385 AF391 AF397 AF403 AF409 AF415 AF421 AF427 AF433 AF439 AF445 AF451 AF457 AF463 AF469 AF475 AF481 AF487 AF493 AF499 AF505 AF511 AF517 AF523 AF529 AF535 AF541 AF547" formula="1"/>
  </ignoredErrors>
  <drawing r:id="rId2"/>
  <legacyDrawing r:id="rId3"/>
  <extLst>
    <ext xmlns:x14="http://schemas.microsoft.com/office/spreadsheetml/2009/9/main" uri="{78C0D931-6437-407d-A8EE-F0AAD7539E65}">
      <x14:conditionalFormattings>
        <x14:conditionalFormatting xmlns:xm="http://schemas.microsoft.com/office/excel/2006/main">
          <x14:cfRule type="expression" priority="801" id="{B522B72E-FB29-4C71-A6FD-C3693F9D0912}">
            <xm:f>M13='Opciones Tratamiento'!$C$5</xm:f>
            <x14:dxf>
              <fill>
                <patternFill patternType="darkGray">
                  <bgColor auto="1"/>
                </patternFill>
              </fill>
            </x14:dxf>
          </x14:cfRule>
          <xm:sqref>N13:N552</xm:sqref>
        </x14:conditionalFormatting>
        <x14:conditionalFormatting xmlns:xm="http://schemas.microsoft.com/office/excel/2006/main">
          <x14:cfRule type="expression" priority="794" id="{A09C5F6F-733E-40DA-9A0E-34C9FCA4D387}">
            <xm:f>M13='Opciones Tratamiento'!$C$12</xm:f>
            <x14:dxf>
              <fill>
                <patternFill patternType="darkGray"/>
              </fill>
            </x14:dxf>
          </x14:cfRule>
          <x14:cfRule type="expression" priority="795" id="{46577976-4003-45B7-BD2C-6725E691A4CE}">
            <xm:f>M13='Opciones Tratamiento'!$C$11</xm:f>
            <x14:dxf>
              <fill>
                <patternFill patternType="darkGray"/>
              </fill>
            </x14:dxf>
          </x14:cfRule>
          <x14:cfRule type="expression" priority="796" id="{49A353F6-ADF2-4B65-93C6-4AE97D972ED8}">
            <xm:f>M13='Opciones Tratamiento'!$C$10</xm:f>
            <x14:dxf>
              <fill>
                <patternFill patternType="darkGray"/>
              </fill>
            </x14:dxf>
          </x14:cfRule>
          <x14:cfRule type="expression" priority="797" id="{23AF7F7E-8614-4ED6-96C9-4FA7C6421417}">
            <xm:f>M13='Opciones Tratamiento'!$C$9</xm:f>
            <x14:dxf>
              <fill>
                <patternFill patternType="darkGray"/>
              </fill>
            </x14:dxf>
          </x14:cfRule>
          <x14:cfRule type="expression" priority="798" id="{A7F83DCF-1DAC-450F-9729-979E83F33745}">
            <xm:f>M13='Opciones Tratamiento'!$C$8</xm:f>
            <x14:dxf>
              <fill>
                <patternFill patternType="darkGray"/>
              </fill>
            </x14:dxf>
          </x14:cfRule>
          <x14:cfRule type="expression" priority="799" id="{DC1A034C-4F1B-4EF9-A785-817A9B34E74A}">
            <xm:f>M13='Opciones Tratamiento'!$C$7</xm:f>
            <x14:dxf>
              <fill>
                <patternFill patternType="darkGray"/>
              </fill>
            </x14:dxf>
          </x14:cfRule>
          <x14:cfRule type="expression" priority="800" id="{A57A189D-FAB6-4DE0-A123-BAC3D8B8E036}">
            <xm:f>M13='Opciones Tratamiento'!$C$6</xm:f>
            <x14:dxf>
              <fill>
                <patternFill patternType="darkGray"/>
              </fill>
            </x14:dxf>
          </x14:cfRule>
          <xm:sqref>N13:N552</xm:sqref>
        </x14:conditionalFormatting>
        <x14:conditionalFormatting xmlns:xm="http://schemas.microsoft.com/office/excel/2006/main">
          <x14:cfRule type="expression" priority="10" id="{43E2642B-F9E9-4E26-9481-0CFF4A5857C1}">
            <xm:f>'Opciones Tratamiento'!$C$5</xm:f>
            <x14:dxf>
              <fill>
                <patternFill patternType="darkGray"/>
              </fill>
            </x14:dxf>
          </x14:cfRule>
          <xm:sqref>I13:L18</xm:sqref>
        </x14:conditionalFormatting>
      </x14:conditionalFormattings>
    </ext>
    <ext xmlns:x14="http://schemas.microsoft.com/office/spreadsheetml/2009/9/main" uri="{CCE6A557-97BC-4b89-ADB6-D9C93CAAB3DF}">
      <x14:dataValidations xmlns:xm="http://schemas.microsoft.com/office/excel/2006/main" count="12">
        <x14:dataValidation type="list" allowBlank="1" showInputMessage="1" showErrorMessage="1">
          <x14:formula1>
            <xm:f>'Opciones Tratamiento'!$B$27:$B$42</xm:f>
          </x14:formula1>
          <xm:sqref>C13:C552</xm:sqref>
        </x14:dataValidation>
        <x14:dataValidation type="list" allowBlank="1" showInputMessage="1" showErrorMessage="1">
          <x14:formula1>
            <xm:f>'Opciones Tratamiento'!$B$4:$B$7</xm:f>
          </x14:formula1>
          <xm:sqref>E13:E552</xm:sqref>
        </x14:dataValidation>
        <x14:dataValidation type="list" allowBlank="1" showInputMessage="1" showErrorMessage="1">
          <x14:formula1>
            <xm:f>'Opciones Tratamiento'!$D$4:$D$17</xm:f>
          </x14:formula1>
          <xm:sqref>R13:R552</xm:sqref>
        </x14:dataValidation>
        <x14:dataValidation type="list" allowBlank="1" showInputMessage="1" showErrorMessage="1">
          <x14:formula1>
            <xm:f>'Tabla Valoración controles'!$D$4:$D$6</xm:f>
          </x14:formula1>
          <xm:sqref>Z13:Z552</xm:sqref>
        </x14:dataValidation>
        <x14:dataValidation type="list" allowBlank="1" showInputMessage="1" showErrorMessage="1">
          <x14:formula1>
            <xm:f>'Tabla Valoración controles'!$D$7:$D$8</xm:f>
          </x14:formula1>
          <xm:sqref>AA13:AA552</xm:sqref>
        </x14:dataValidation>
        <x14:dataValidation type="list" allowBlank="1" showInputMessage="1" showErrorMessage="1">
          <x14:formula1>
            <xm:f>'Tabla Valoración controles'!$D$9:$D$10</xm:f>
          </x14:formula1>
          <xm:sqref>AC13:AC552</xm:sqref>
        </x14:dataValidation>
        <x14:dataValidation type="list" allowBlank="1" showInputMessage="1" showErrorMessage="1">
          <x14:formula1>
            <xm:f>'Tabla Valoración controles'!$D$11:$D$12</xm:f>
          </x14:formula1>
          <xm:sqref>AD13:AD552</xm:sqref>
        </x14:dataValidation>
        <x14:dataValidation type="list" allowBlank="1" showInputMessage="1" showErrorMessage="1">
          <x14:formula1>
            <xm:f>'Tabla Valoración controles'!$D$13:$D$14</xm:f>
          </x14:formula1>
          <xm:sqref>AE13:AE552</xm:sqref>
        </x14:dataValidation>
        <x14:dataValidation type="list" allowBlank="1" showInputMessage="1" showErrorMessage="1">
          <x14:formula1>
            <xm:f>'Opciones Tratamiento'!$B$20:$B$24</xm:f>
          </x14:formula1>
          <xm:sqref>AL13:AL552</xm:sqref>
        </x14:dataValidation>
        <x14:dataValidation type="list" allowBlank="1" showInputMessage="1" showErrorMessage="1">
          <x14:formula1>
            <xm:f>'Opciones Tratamiento'!$C$20:$C$22</xm:f>
          </x14:formula1>
          <xm:sqref>AR13:AR306 AR310:AR312 AR316:AR552</xm:sqref>
        </x14:dataValidation>
        <x14:dataValidation type="list" allowBlank="1" showInputMessage="1" showErrorMessage="1">
          <x14:formula1>
            <xm:f>'Opciones Tratamiento'!$C$4:$C$17</xm:f>
          </x14:formula1>
          <xm:sqref>M13:M552</xm:sqref>
        </x14:dataValidation>
        <x14:dataValidation type="list" allowBlank="1" showInputMessage="1" showErrorMessage="1">
          <x14:formula1>
            <xm:f>'C:\Users\nicolas.corredor\Documents\HOMIL -NCR\ADMINISTRACIÓN DE RIESGOS\2022\MAPA DE RIESGOS V.3\[Borrador - Mapa de Riesgos Institucional - Gestión Humana V3.xlsx]Opciones Tratamiento'!#REF!</xm:f>
          </x14:formula1>
          <xm:sqref>AR307:AR309 AR313:AR315</xm:sqref>
        </x14:dataValidation>
      </x14:dataValidation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R71"/>
  <sheetViews>
    <sheetView view="pageBreakPreview" topLeftCell="E1" zoomScale="40" zoomScaleNormal="40" zoomScaleSheetLayoutView="40" workbookViewId="0">
      <selection activeCell="M12" sqref="M12:M14"/>
    </sheetView>
  </sheetViews>
  <sheetFormatPr baseColWidth="10" defaultColWidth="11.42578125" defaultRowHeight="16.5" x14ac:dyDescent="0.3"/>
  <cols>
    <col min="1" max="1" width="81.42578125" style="190" customWidth="1"/>
    <col min="2" max="2" width="20.5703125" style="190" customWidth="1"/>
    <col min="3" max="4" width="90.5703125" style="190" customWidth="1"/>
    <col min="5" max="5" width="42.28515625" style="190" customWidth="1"/>
    <col min="6" max="6" width="91" style="190" customWidth="1"/>
    <col min="7" max="8" width="48.140625" style="190" customWidth="1"/>
    <col min="9" max="10" width="90.85546875" style="190" customWidth="1"/>
    <col min="11" max="11" width="48.28515625" style="190" customWidth="1"/>
    <col min="12" max="12" width="35.42578125" style="190" customWidth="1"/>
    <col min="13" max="13" width="68.85546875" style="190" customWidth="1"/>
    <col min="14" max="14" width="20.42578125" style="190" customWidth="1"/>
    <col min="15" max="15" width="35.85546875" style="190" customWidth="1"/>
    <col min="16" max="16384" width="11.42578125" style="190"/>
  </cols>
  <sheetData>
    <row r="1" spans="1:70" s="183" customFormat="1" ht="24" thickBot="1" x14ac:dyDescent="0.4">
      <c r="A1" s="191"/>
      <c r="B1" s="191"/>
      <c r="C1" s="191"/>
      <c r="D1" s="191"/>
      <c r="E1" s="191"/>
      <c r="F1" s="191"/>
      <c r="G1" s="191"/>
      <c r="H1" s="191"/>
      <c r="I1" s="191"/>
      <c r="J1" s="191"/>
      <c r="K1" s="191"/>
      <c r="L1" s="191"/>
      <c r="M1" s="191"/>
      <c r="N1" s="182"/>
      <c r="O1" s="182"/>
      <c r="P1" s="182"/>
      <c r="Q1" s="182"/>
      <c r="R1" s="182"/>
      <c r="S1" s="182"/>
      <c r="T1" s="182"/>
      <c r="U1" s="182"/>
      <c r="V1" s="182"/>
      <c r="W1" s="182"/>
      <c r="X1" s="182"/>
      <c r="Y1" s="182"/>
      <c r="Z1" s="182"/>
      <c r="AA1" s="182"/>
      <c r="AB1" s="182"/>
      <c r="AC1" s="182"/>
      <c r="AD1" s="182"/>
      <c r="AE1" s="182"/>
      <c r="AF1" s="182"/>
      <c r="AG1" s="182"/>
      <c r="AH1" s="182"/>
      <c r="AI1" s="182"/>
      <c r="AJ1" s="182"/>
      <c r="AK1" s="182"/>
      <c r="AL1" s="182"/>
      <c r="AM1" s="182"/>
      <c r="AN1" s="182"/>
      <c r="AO1" s="182"/>
      <c r="AP1" s="182"/>
      <c r="AQ1" s="182"/>
      <c r="AR1" s="182"/>
      <c r="AS1" s="182"/>
      <c r="AT1" s="182"/>
      <c r="AU1" s="182"/>
      <c r="AV1" s="182"/>
      <c r="AW1" s="182"/>
      <c r="AX1" s="182"/>
      <c r="AY1" s="182"/>
      <c r="AZ1" s="182"/>
      <c r="BA1" s="182"/>
      <c r="BB1" s="182"/>
      <c r="BC1" s="182"/>
      <c r="BD1" s="182"/>
      <c r="BE1" s="182"/>
      <c r="BF1" s="182"/>
      <c r="BG1" s="182"/>
      <c r="BH1" s="182"/>
      <c r="BI1" s="182"/>
      <c r="BJ1" s="182"/>
      <c r="BK1" s="182"/>
      <c r="BL1" s="182"/>
      <c r="BM1" s="182"/>
      <c r="BN1" s="182"/>
      <c r="BO1" s="182"/>
      <c r="BP1" s="182"/>
      <c r="BQ1" s="182"/>
      <c r="BR1" s="182"/>
    </row>
    <row r="2" spans="1:70" s="183" customFormat="1" ht="70.5" customHeight="1" x14ac:dyDescent="0.35">
      <c r="A2" s="393" t="s">
        <v>60</v>
      </c>
      <c r="B2" s="394"/>
      <c r="C2" s="394"/>
      <c r="D2" s="411" t="s">
        <v>110</v>
      </c>
      <c r="E2" s="412"/>
      <c r="F2" s="412"/>
      <c r="G2" s="412"/>
      <c r="H2" s="412"/>
      <c r="I2" s="412"/>
      <c r="J2" s="412"/>
      <c r="K2" s="412"/>
      <c r="L2" s="413"/>
      <c r="M2" s="395" t="s">
        <v>111</v>
      </c>
      <c r="N2" s="182"/>
      <c r="O2" s="182"/>
      <c r="P2" s="182"/>
      <c r="Q2" s="182"/>
      <c r="R2" s="182"/>
      <c r="S2" s="182"/>
      <c r="T2" s="182"/>
      <c r="U2" s="182"/>
      <c r="V2" s="182"/>
      <c r="W2" s="182"/>
      <c r="X2" s="182"/>
      <c r="Y2" s="182"/>
      <c r="Z2" s="182"/>
      <c r="AA2" s="182"/>
      <c r="AB2" s="182"/>
      <c r="AC2" s="182"/>
      <c r="AD2" s="182"/>
      <c r="AE2" s="182"/>
      <c r="AF2" s="182"/>
      <c r="AG2" s="182"/>
      <c r="AH2" s="182"/>
      <c r="AI2" s="182"/>
      <c r="AJ2" s="182"/>
      <c r="AK2" s="182"/>
      <c r="AL2" s="182"/>
      <c r="AM2" s="182"/>
      <c r="AN2" s="182"/>
      <c r="AO2" s="182"/>
      <c r="AP2" s="182"/>
      <c r="AQ2" s="182"/>
      <c r="AR2" s="182"/>
      <c r="AS2" s="182"/>
      <c r="AT2" s="182"/>
      <c r="AU2" s="182"/>
      <c r="AV2" s="182"/>
      <c r="AW2" s="182"/>
      <c r="AX2" s="182"/>
      <c r="AY2" s="182"/>
      <c r="AZ2" s="182"/>
      <c r="BA2" s="182"/>
      <c r="BB2" s="182"/>
      <c r="BC2" s="182"/>
      <c r="BD2" s="182"/>
      <c r="BE2" s="182"/>
      <c r="BF2" s="182"/>
      <c r="BG2" s="182"/>
      <c r="BH2" s="182"/>
      <c r="BI2" s="182"/>
      <c r="BJ2" s="182"/>
      <c r="BK2" s="182"/>
      <c r="BL2" s="182"/>
      <c r="BM2" s="182"/>
      <c r="BN2" s="182"/>
      <c r="BO2" s="182"/>
      <c r="BP2" s="182"/>
      <c r="BQ2" s="182"/>
      <c r="BR2" s="182"/>
    </row>
    <row r="3" spans="1:70" s="183" customFormat="1" ht="34.5" customHeight="1" x14ac:dyDescent="0.35">
      <c r="A3" s="397"/>
      <c r="B3" s="398"/>
      <c r="C3" s="398"/>
      <c r="D3" s="405" t="s">
        <v>63</v>
      </c>
      <c r="E3" s="406"/>
      <c r="F3" s="406"/>
      <c r="G3" s="406"/>
      <c r="H3" s="406"/>
      <c r="I3" s="406"/>
      <c r="J3" s="406"/>
      <c r="K3" s="406"/>
      <c r="L3" s="407"/>
      <c r="M3" s="396"/>
      <c r="N3" s="184"/>
      <c r="O3" s="184"/>
      <c r="P3" s="184"/>
      <c r="Q3" s="184"/>
      <c r="R3" s="184"/>
      <c r="S3" s="184"/>
      <c r="T3" s="184"/>
      <c r="X3" s="182"/>
      <c r="Y3" s="182"/>
      <c r="Z3" s="182"/>
      <c r="AA3" s="182"/>
      <c r="AB3" s="182"/>
      <c r="AC3" s="182"/>
      <c r="AD3" s="182"/>
      <c r="AE3" s="182"/>
      <c r="AF3" s="182"/>
      <c r="AG3" s="182"/>
      <c r="AH3" s="182"/>
      <c r="AI3" s="182"/>
      <c r="AJ3" s="182"/>
      <c r="AK3" s="182"/>
      <c r="AL3" s="182"/>
      <c r="AM3" s="182"/>
      <c r="AN3" s="182"/>
      <c r="AO3" s="182"/>
      <c r="AP3" s="182"/>
      <c r="AQ3" s="182"/>
      <c r="AR3" s="182"/>
      <c r="AS3" s="182"/>
      <c r="AT3" s="182"/>
      <c r="AU3" s="182"/>
      <c r="AV3" s="182"/>
      <c r="AW3" s="182"/>
      <c r="AX3" s="182"/>
      <c r="AY3" s="182"/>
      <c r="AZ3" s="182"/>
      <c r="BA3" s="182"/>
      <c r="BB3" s="182"/>
      <c r="BC3" s="182"/>
      <c r="BD3" s="182"/>
      <c r="BE3" s="182"/>
      <c r="BF3" s="182"/>
      <c r="BG3" s="182"/>
      <c r="BH3" s="182"/>
      <c r="BI3" s="182"/>
      <c r="BJ3" s="182"/>
      <c r="BK3" s="182"/>
      <c r="BL3" s="182"/>
      <c r="BM3" s="182"/>
      <c r="BN3" s="182"/>
      <c r="BO3" s="182"/>
      <c r="BP3" s="182"/>
      <c r="BQ3" s="182"/>
      <c r="BR3" s="182"/>
    </row>
    <row r="4" spans="1:70" s="183" customFormat="1" ht="34.5" customHeight="1" x14ac:dyDescent="0.35">
      <c r="A4" s="397"/>
      <c r="B4" s="398"/>
      <c r="C4" s="398"/>
      <c r="D4" s="408"/>
      <c r="E4" s="409"/>
      <c r="F4" s="409"/>
      <c r="G4" s="409"/>
      <c r="H4" s="409"/>
      <c r="I4" s="409"/>
      <c r="J4" s="409"/>
      <c r="K4" s="409"/>
      <c r="L4" s="410"/>
      <c r="M4" s="192" t="s">
        <v>64</v>
      </c>
      <c r="N4" s="182"/>
      <c r="P4" s="185"/>
      <c r="Q4" s="185"/>
      <c r="R4" s="185"/>
      <c r="S4" s="185"/>
      <c r="T4" s="185"/>
      <c r="U4" s="185"/>
      <c r="V4" s="185"/>
      <c r="W4" s="185"/>
      <c r="X4" s="182"/>
      <c r="Y4" s="182"/>
      <c r="Z4" s="182"/>
      <c r="AA4" s="182"/>
      <c r="AB4" s="182"/>
      <c r="AC4" s="182"/>
      <c r="AD4" s="182"/>
      <c r="AE4" s="182"/>
      <c r="AF4" s="182"/>
      <c r="AG4" s="182"/>
      <c r="AH4" s="182"/>
      <c r="AI4" s="182"/>
      <c r="AJ4" s="182"/>
      <c r="AK4" s="182"/>
      <c r="AL4" s="182"/>
      <c r="AM4" s="182"/>
      <c r="AN4" s="182"/>
      <c r="AO4" s="182"/>
      <c r="AP4" s="182"/>
      <c r="AQ4" s="182"/>
      <c r="AR4" s="182"/>
      <c r="AS4" s="182"/>
      <c r="AT4" s="182"/>
      <c r="AU4" s="182"/>
      <c r="AV4" s="182"/>
      <c r="AW4" s="182"/>
      <c r="AX4" s="182"/>
      <c r="AY4" s="182"/>
      <c r="AZ4" s="182"/>
      <c r="BA4" s="182"/>
      <c r="BB4" s="182"/>
      <c r="BC4" s="182"/>
      <c r="BD4" s="182"/>
      <c r="BE4" s="182"/>
      <c r="BF4" s="182"/>
      <c r="BG4" s="182"/>
      <c r="BH4" s="182"/>
      <c r="BI4" s="182"/>
      <c r="BJ4" s="182"/>
      <c r="BK4" s="182"/>
      <c r="BL4" s="182"/>
      <c r="BM4" s="182"/>
      <c r="BN4" s="182"/>
      <c r="BO4" s="182"/>
      <c r="BP4" s="182"/>
      <c r="BQ4" s="182"/>
      <c r="BR4" s="182"/>
    </row>
    <row r="5" spans="1:70" s="183" customFormat="1" ht="34.5" customHeight="1" x14ac:dyDescent="0.35">
      <c r="A5" s="397"/>
      <c r="B5" s="398"/>
      <c r="C5" s="398"/>
      <c r="D5" s="417" t="s">
        <v>65</v>
      </c>
      <c r="E5" s="418"/>
      <c r="F5" s="418"/>
      <c r="G5" s="418"/>
      <c r="H5" s="418"/>
      <c r="I5" s="418"/>
      <c r="J5" s="418"/>
      <c r="K5" s="418"/>
      <c r="L5" s="419"/>
      <c r="M5" s="192" t="s">
        <v>112</v>
      </c>
      <c r="N5" s="182"/>
      <c r="P5" s="185"/>
      <c r="Q5" s="185"/>
      <c r="R5" s="185"/>
      <c r="S5" s="185"/>
      <c r="T5" s="185"/>
      <c r="U5" s="185"/>
      <c r="V5" s="185"/>
      <c r="W5" s="185"/>
      <c r="X5" s="182"/>
      <c r="Y5" s="182"/>
      <c r="Z5" s="182"/>
      <c r="AA5" s="182"/>
      <c r="AB5" s="182"/>
      <c r="AC5" s="182"/>
      <c r="AD5" s="182"/>
      <c r="AE5" s="182"/>
      <c r="AF5" s="182"/>
      <c r="AG5" s="182"/>
      <c r="AH5" s="182"/>
      <c r="AI5" s="182"/>
      <c r="AJ5" s="182"/>
      <c r="AK5" s="182"/>
      <c r="AL5" s="182"/>
      <c r="AM5" s="182"/>
      <c r="AN5" s="182"/>
      <c r="AO5" s="182"/>
      <c r="AP5" s="182"/>
      <c r="AQ5" s="182"/>
      <c r="AR5" s="182"/>
      <c r="AS5" s="182"/>
      <c r="AT5" s="182"/>
      <c r="AU5" s="182"/>
      <c r="AV5" s="182"/>
      <c r="AW5" s="182"/>
      <c r="AX5" s="182"/>
      <c r="AY5" s="182"/>
      <c r="AZ5" s="182"/>
      <c r="BA5" s="182"/>
      <c r="BB5" s="182"/>
      <c r="BC5" s="182"/>
      <c r="BD5" s="182"/>
      <c r="BE5" s="182"/>
      <c r="BF5" s="182"/>
      <c r="BG5" s="182"/>
      <c r="BH5" s="182"/>
      <c r="BI5" s="182"/>
      <c r="BJ5" s="182"/>
      <c r="BK5" s="182"/>
      <c r="BL5" s="182"/>
      <c r="BM5" s="182"/>
      <c r="BN5" s="182"/>
      <c r="BO5" s="182"/>
      <c r="BP5" s="182"/>
      <c r="BQ5" s="182"/>
      <c r="BR5" s="182"/>
    </row>
    <row r="6" spans="1:70" s="183" customFormat="1" ht="34.5" customHeight="1" x14ac:dyDescent="0.35">
      <c r="A6" s="397"/>
      <c r="B6" s="398"/>
      <c r="C6" s="398"/>
      <c r="D6" s="414" t="s">
        <v>67</v>
      </c>
      <c r="E6" s="415"/>
      <c r="F6" s="415"/>
      <c r="G6" s="415"/>
      <c r="H6" s="415"/>
      <c r="I6" s="415"/>
      <c r="J6" s="415"/>
      <c r="K6" s="415"/>
      <c r="L6" s="416"/>
      <c r="M6" s="192" t="s">
        <v>68</v>
      </c>
      <c r="N6" s="182"/>
      <c r="P6" s="186"/>
      <c r="Q6" s="186"/>
      <c r="R6" s="186"/>
      <c r="S6" s="186"/>
      <c r="T6" s="186"/>
      <c r="U6" s="186"/>
      <c r="V6" s="186"/>
      <c r="W6" s="186"/>
      <c r="X6" s="182"/>
      <c r="Y6" s="182"/>
      <c r="Z6" s="182"/>
      <c r="AA6" s="182"/>
      <c r="AB6" s="182"/>
      <c r="AC6" s="182"/>
      <c r="AD6" s="182"/>
      <c r="AE6" s="182"/>
      <c r="AF6" s="182"/>
      <c r="AG6" s="182"/>
      <c r="AH6" s="182"/>
      <c r="AI6" s="182"/>
      <c r="AJ6" s="182"/>
      <c r="AK6" s="182"/>
      <c r="AL6" s="182"/>
      <c r="AM6" s="182"/>
      <c r="AN6" s="182"/>
      <c r="AO6" s="182"/>
      <c r="AP6" s="182"/>
      <c r="AQ6" s="182"/>
      <c r="AR6" s="182"/>
      <c r="AS6" s="182"/>
      <c r="AT6" s="182"/>
      <c r="AU6" s="182"/>
      <c r="AV6" s="182"/>
      <c r="AW6" s="182"/>
      <c r="AX6" s="182"/>
      <c r="AY6" s="182"/>
      <c r="AZ6" s="182"/>
      <c r="BA6" s="182"/>
      <c r="BB6" s="182"/>
      <c r="BC6" s="182"/>
      <c r="BD6" s="182"/>
      <c r="BE6" s="182"/>
      <c r="BF6" s="182"/>
      <c r="BG6" s="182"/>
      <c r="BH6" s="182"/>
      <c r="BI6" s="182"/>
      <c r="BJ6" s="182"/>
      <c r="BK6" s="182"/>
      <c r="BL6" s="182"/>
      <c r="BM6" s="182"/>
      <c r="BN6" s="182"/>
      <c r="BO6" s="182"/>
      <c r="BP6" s="182"/>
      <c r="BQ6" s="182"/>
      <c r="BR6" s="182"/>
    </row>
    <row r="7" spans="1:70" s="183" customFormat="1" ht="33" customHeight="1" thickBot="1" x14ac:dyDescent="0.4">
      <c r="A7" s="399"/>
      <c r="B7" s="400"/>
      <c r="C7" s="400"/>
      <c r="D7" s="400"/>
      <c r="E7" s="400"/>
      <c r="F7" s="400"/>
      <c r="G7" s="400"/>
      <c r="H7" s="400"/>
      <c r="I7" s="400"/>
      <c r="J7" s="400"/>
      <c r="K7" s="400"/>
      <c r="L7" s="400"/>
      <c r="M7" s="401"/>
      <c r="N7" s="182"/>
      <c r="O7" s="186"/>
      <c r="P7" s="186"/>
      <c r="Q7" s="186"/>
      <c r="R7" s="186"/>
      <c r="S7" s="186"/>
      <c r="T7" s="186"/>
      <c r="U7" s="186"/>
      <c r="V7" s="186"/>
      <c r="W7" s="186"/>
      <c r="X7" s="182"/>
      <c r="Y7" s="182"/>
      <c r="Z7" s="182"/>
      <c r="AA7" s="182"/>
      <c r="AB7" s="182"/>
      <c r="AC7" s="182"/>
      <c r="AD7" s="182"/>
      <c r="AE7" s="182"/>
      <c r="AF7" s="182"/>
      <c r="AG7" s="182"/>
      <c r="AH7" s="182"/>
      <c r="AI7" s="182"/>
      <c r="AJ7" s="182"/>
      <c r="AK7" s="182"/>
      <c r="AL7" s="182"/>
      <c r="AM7" s="182"/>
      <c r="AN7" s="182"/>
      <c r="AO7" s="182"/>
      <c r="AP7" s="182"/>
      <c r="AQ7" s="182"/>
      <c r="AR7" s="182"/>
      <c r="AS7" s="182"/>
      <c r="AT7" s="182"/>
      <c r="AU7" s="182"/>
      <c r="AV7" s="182"/>
      <c r="AW7" s="182"/>
      <c r="AX7" s="182"/>
      <c r="AY7" s="182"/>
      <c r="AZ7" s="182"/>
      <c r="BA7" s="182"/>
      <c r="BB7" s="182"/>
      <c r="BC7" s="182"/>
      <c r="BD7" s="182"/>
      <c r="BE7" s="182"/>
      <c r="BF7" s="182"/>
      <c r="BG7" s="182"/>
      <c r="BH7" s="182"/>
      <c r="BI7" s="182"/>
      <c r="BJ7" s="182"/>
      <c r="BK7" s="182"/>
      <c r="BL7" s="182"/>
      <c r="BM7" s="182"/>
      <c r="BN7" s="182"/>
      <c r="BO7" s="182"/>
      <c r="BP7" s="182"/>
      <c r="BQ7" s="182"/>
      <c r="BR7" s="182"/>
    </row>
    <row r="8" spans="1:70" s="183" customFormat="1" ht="29.25" customHeight="1" x14ac:dyDescent="0.35">
      <c r="A8" s="193"/>
      <c r="B8" s="194"/>
      <c r="C8" s="195"/>
      <c r="D8" s="195"/>
      <c r="E8" s="195"/>
      <c r="F8" s="195"/>
      <c r="G8" s="195"/>
      <c r="H8" s="195"/>
      <c r="I8" s="195"/>
      <c r="J8" s="195"/>
      <c r="K8" s="195"/>
      <c r="L8" s="195"/>
      <c r="M8" s="195"/>
      <c r="N8" s="182"/>
      <c r="O8" s="182"/>
      <c r="P8" s="182"/>
      <c r="Q8" s="182"/>
      <c r="R8" s="182"/>
      <c r="S8" s="182"/>
      <c r="T8" s="182"/>
      <c r="U8" s="182"/>
      <c r="V8" s="182"/>
      <c r="W8" s="182"/>
      <c r="X8" s="182"/>
      <c r="Y8" s="182"/>
      <c r="Z8" s="182"/>
      <c r="AA8" s="182"/>
      <c r="AB8" s="182"/>
      <c r="AC8" s="182"/>
      <c r="AD8" s="182"/>
      <c r="AE8" s="182"/>
      <c r="AF8" s="182"/>
      <c r="AG8" s="182"/>
      <c r="AH8" s="182"/>
      <c r="AI8" s="182"/>
      <c r="AJ8" s="182"/>
      <c r="AK8" s="182"/>
      <c r="AL8" s="182"/>
      <c r="AM8" s="182"/>
      <c r="AN8" s="182"/>
      <c r="AO8" s="182"/>
      <c r="AP8" s="182"/>
      <c r="AQ8" s="182"/>
      <c r="AR8" s="182"/>
      <c r="AS8" s="182"/>
      <c r="AT8" s="182"/>
      <c r="AU8" s="182"/>
      <c r="AV8" s="182"/>
      <c r="AW8" s="182"/>
      <c r="AX8" s="182"/>
      <c r="AY8" s="182"/>
      <c r="AZ8" s="182"/>
      <c r="BA8" s="182"/>
      <c r="BB8" s="182"/>
      <c r="BC8" s="182"/>
      <c r="BD8" s="182"/>
      <c r="BE8" s="182"/>
      <c r="BF8" s="182"/>
      <c r="BG8" s="182"/>
      <c r="BH8" s="182"/>
      <c r="BI8" s="182"/>
      <c r="BJ8" s="182"/>
      <c r="BK8" s="182"/>
      <c r="BL8" s="182"/>
      <c r="BM8" s="182"/>
      <c r="BN8" s="182"/>
      <c r="BO8" s="182"/>
      <c r="BP8" s="182"/>
      <c r="BQ8" s="182"/>
      <c r="BR8" s="182"/>
    </row>
    <row r="9" spans="1:70" s="183" customFormat="1" ht="177" customHeight="1" x14ac:dyDescent="0.35">
      <c r="A9" s="402" t="s">
        <v>113</v>
      </c>
      <c r="B9" s="403"/>
      <c r="C9" s="403"/>
      <c r="D9" s="403"/>
      <c r="E9" s="403"/>
      <c r="F9" s="403"/>
      <c r="G9" s="403"/>
      <c r="H9" s="403"/>
      <c r="I9" s="403"/>
      <c r="J9" s="403"/>
      <c r="K9" s="403"/>
      <c r="L9" s="403"/>
      <c r="M9" s="403"/>
      <c r="N9" s="182"/>
      <c r="O9" s="182"/>
      <c r="P9" s="182"/>
      <c r="Q9" s="182"/>
      <c r="R9" s="182"/>
      <c r="S9" s="182"/>
      <c r="T9" s="182"/>
      <c r="U9" s="182"/>
      <c r="V9" s="182"/>
      <c r="W9" s="182"/>
      <c r="X9" s="182"/>
      <c r="Y9" s="182"/>
      <c r="Z9" s="182"/>
      <c r="AA9" s="182"/>
      <c r="AB9" s="182"/>
      <c r="AC9" s="182"/>
      <c r="AD9" s="182"/>
      <c r="AE9" s="182"/>
      <c r="AF9" s="182"/>
      <c r="AG9" s="182"/>
      <c r="AH9" s="182"/>
      <c r="AI9" s="182"/>
      <c r="AJ9" s="182"/>
      <c r="AK9" s="182"/>
      <c r="AL9" s="182"/>
      <c r="AM9" s="182"/>
      <c r="AN9" s="182"/>
      <c r="AO9" s="182"/>
      <c r="AP9" s="182"/>
      <c r="AQ9" s="182"/>
      <c r="AR9" s="182"/>
      <c r="AS9" s="182"/>
      <c r="AT9" s="182"/>
      <c r="AU9" s="182"/>
      <c r="AV9" s="182"/>
      <c r="AW9" s="182"/>
      <c r="AX9" s="182"/>
      <c r="AY9" s="182"/>
      <c r="AZ9" s="182"/>
      <c r="BA9" s="182"/>
      <c r="BB9" s="182"/>
      <c r="BC9" s="182"/>
      <c r="BD9" s="182"/>
      <c r="BE9" s="182"/>
      <c r="BF9" s="182"/>
      <c r="BG9" s="182"/>
      <c r="BH9" s="182"/>
      <c r="BI9" s="182"/>
      <c r="BJ9" s="182"/>
      <c r="BK9" s="182"/>
      <c r="BL9" s="182"/>
      <c r="BM9" s="182"/>
      <c r="BN9" s="182"/>
      <c r="BO9" s="182"/>
      <c r="BP9" s="182"/>
      <c r="BQ9" s="182"/>
      <c r="BR9" s="182"/>
    </row>
    <row r="10" spans="1:70" s="183" customFormat="1" ht="106.5" customHeight="1" x14ac:dyDescent="0.35">
      <c r="A10" s="404" t="s">
        <v>114</v>
      </c>
      <c r="B10" s="404" t="s">
        <v>115</v>
      </c>
      <c r="C10" s="404"/>
      <c r="D10" s="404" t="s">
        <v>116</v>
      </c>
      <c r="E10" s="404" t="s">
        <v>117</v>
      </c>
      <c r="F10" s="404" t="s">
        <v>118</v>
      </c>
      <c r="G10" s="404"/>
      <c r="H10" s="404"/>
      <c r="I10" s="404"/>
      <c r="J10" s="404"/>
      <c r="K10" s="404"/>
      <c r="L10" s="404"/>
      <c r="M10" s="404"/>
      <c r="N10" s="182"/>
      <c r="O10" s="182"/>
      <c r="P10" s="182"/>
      <c r="Q10" s="182"/>
      <c r="R10" s="182"/>
      <c r="S10" s="182"/>
      <c r="T10" s="182"/>
      <c r="U10" s="182"/>
      <c r="V10" s="182"/>
      <c r="W10" s="182"/>
      <c r="X10" s="182"/>
      <c r="Y10" s="182"/>
      <c r="Z10" s="182"/>
      <c r="AA10" s="182"/>
      <c r="AB10" s="182"/>
      <c r="AC10" s="182"/>
      <c r="AD10" s="182"/>
      <c r="AE10" s="182"/>
      <c r="AF10" s="182"/>
      <c r="AG10" s="182"/>
      <c r="AH10" s="182"/>
      <c r="AI10" s="182"/>
      <c r="AJ10" s="182"/>
      <c r="AK10" s="182"/>
      <c r="AL10" s="182"/>
      <c r="AM10" s="182"/>
      <c r="AN10" s="182"/>
      <c r="AO10" s="182"/>
      <c r="AP10" s="182"/>
      <c r="AQ10" s="182"/>
      <c r="AR10" s="182"/>
      <c r="AS10" s="182"/>
      <c r="AT10" s="182"/>
      <c r="AU10" s="182"/>
      <c r="AV10" s="182"/>
      <c r="AW10" s="182"/>
      <c r="AX10" s="182"/>
      <c r="AY10" s="182"/>
      <c r="AZ10" s="182"/>
      <c r="BA10" s="182"/>
      <c r="BB10" s="182"/>
      <c r="BC10" s="182"/>
      <c r="BD10" s="182"/>
      <c r="BE10" s="182"/>
      <c r="BF10" s="182"/>
      <c r="BG10" s="182"/>
      <c r="BH10" s="182"/>
      <c r="BI10" s="182"/>
      <c r="BJ10" s="182"/>
      <c r="BK10" s="182"/>
      <c r="BL10" s="182"/>
      <c r="BM10" s="182"/>
      <c r="BN10" s="182"/>
      <c r="BO10" s="182"/>
      <c r="BP10" s="182"/>
      <c r="BQ10" s="182"/>
      <c r="BR10" s="182"/>
    </row>
    <row r="11" spans="1:70" s="183" customFormat="1" ht="206.25" customHeight="1" x14ac:dyDescent="0.35">
      <c r="A11" s="404"/>
      <c r="B11" s="196" t="s">
        <v>119</v>
      </c>
      <c r="C11" s="196" t="s">
        <v>21</v>
      </c>
      <c r="D11" s="404"/>
      <c r="E11" s="404"/>
      <c r="F11" s="196" t="s">
        <v>120</v>
      </c>
      <c r="G11" s="196" t="s">
        <v>121</v>
      </c>
      <c r="H11" s="196" t="s">
        <v>122</v>
      </c>
      <c r="I11" s="196" t="s">
        <v>123</v>
      </c>
      <c r="J11" s="196" t="s">
        <v>124</v>
      </c>
      <c r="K11" s="196" t="s">
        <v>95</v>
      </c>
      <c r="L11" s="196" t="s">
        <v>125</v>
      </c>
      <c r="M11" s="196" t="s">
        <v>126</v>
      </c>
      <c r="N11" s="182"/>
      <c r="O11" s="182"/>
      <c r="P11" s="182"/>
      <c r="Q11" s="182"/>
      <c r="R11" s="182"/>
      <c r="S11" s="182"/>
      <c r="T11" s="182"/>
      <c r="U11" s="182"/>
      <c r="V11" s="182"/>
      <c r="W11" s="182"/>
      <c r="X11" s="182"/>
      <c r="Y11" s="182"/>
      <c r="Z11" s="182"/>
      <c r="AA11" s="182"/>
      <c r="AB11" s="182"/>
      <c r="AC11" s="182"/>
      <c r="AD11" s="182"/>
      <c r="AE11" s="182"/>
      <c r="AF11" s="182"/>
      <c r="AG11" s="182"/>
      <c r="AH11" s="182"/>
      <c r="AI11" s="182"/>
      <c r="AJ11" s="182"/>
      <c r="AK11" s="182"/>
      <c r="AL11" s="182"/>
      <c r="AM11" s="182"/>
      <c r="AN11" s="182"/>
      <c r="AO11" s="182"/>
      <c r="AP11" s="182"/>
      <c r="AQ11" s="182"/>
      <c r="AR11" s="182"/>
      <c r="AS11" s="182"/>
      <c r="AT11" s="182"/>
      <c r="AU11" s="182"/>
      <c r="AV11" s="182"/>
      <c r="AW11" s="182"/>
      <c r="AX11" s="182"/>
      <c r="AY11" s="182"/>
      <c r="AZ11" s="182"/>
      <c r="BA11" s="182"/>
      <c r="BB11" s="182"/>
      <c r="BC11" s="182"/>
      <c r="BD11" s="182"/>
      <c r="BE11" s="182"/>
      <c r="BF11" s="182"/>
      <c r="BG11" s="182"/>
      <c r="BH11" s="182"/>
      <c r="BI11" s="182"/>
      <c r="BJ11" s="182"/>
      <c r="BK11" s="182"/>
      <c r="BL11" s="182"/>
      <c r="BM11" s="182"/>
      <c r="BN11" s="182"/>
      <c r="BO11" s="182"/>
      <c r="BP11" s="182"/>
      <c r="BQ11" s="182"/>
      <c r="BR11" s="182"/>
    </row>
    <row r="12" spans="1:70" s="188" customFormat="1" ht="48.75" customHeight="1" x14ac:dyDescent="0.3">
      <c r="A12" s="420" t="str">
        <f>A9</f>
        <v>MATRIZ DE MONITOREO DE RIESGOS I CORTE 
(ENERO - MARZO)</v>
      </c>
      <c r="B12" s="390" t="str">
        <f>'Mapa final'!B13</f>
        <v>GBG_02</v>
      </c>
      <c r="C12" s="391" t="str">
        <f>'Mapa final'!H13</f>
        <v>Posibilidad de afectación económica y reputacional por multas y sanciones, debido a la vinculación de personas naturales y/o jurídicas, sin considerar los lineamientos contemplados relacionado con conflictos de interés. (Política de Integridad).</v>
      </c>
      <c r="D12" s="392"/>
      <c r="E12" s="392"/>
      <c r="F12" s="389" t="str">
        <f t="shared" ref="F12:M12" si="0">IFERROR(IF($E12="","No",IF($E12="No","No"," "))," ")</f>
        <v>No</v>
      </c>
      <c r="G12" s="389" t="str">
        <f t="shared" si="0"/>
        <v>No</v>
      </c>
      <c r="H12" s="389" t="str">
        <f t="shared" si="0"/>
        <v>No</v>
      </c>
      <c r="I12" s="389" t="str">
        <f t="shared" si="0"/>
        <v>No</v>
      </c>
      <c r="J12" s="389" t="str">
        <f t="shared" si="0"/>
        <v>No</v>
      </c>
      <c r="K12" s="389" t="str">
        <f t="shared" si="0"/>
        <v>No</v>
      </c>
      <c r="L12" s="389" t="str">
        <f t="shared" si="0"/>
        <v>No</v>
      </c>
      <c r="M12" s="389" t="str">
        <f t="shared" si="0"/>
        <v>No</v>
      </c>
      <c r="N12" s="187"/>
      <c r="O12" s="187"/>
      <c r="P12" s="187"/>
      <c r="Q12" s="187"/>
      <c r="R12" s="187"/>
      <c r="S12" s="187"/>
      <c r="T12" s="187"/>
      <c r="U12" s="187"/>
      <c r="V12" s="187"/>
      <c r="W12" s="187"/>
      <c r="X12" s="187"/>
      <c r="Y12" s="187"/>
      <c r="Z12" s="187"/>
      <c r="AA12" s="187"/>
      <c r="AB12" s="187"/>
      <c r="AC12" s="187"/>
      <c r="AD12" s="187"/>
      <c r="AE12" s="187"/>
      <c r="AF12" s="187"/>
      <c r="AG12" s="187"/>
      <c r="AH12" s="187"/>
      <c r="AI12" s="187"/>
      <c r="AJ12" s="187"/>
      <c r="AK12" s="187"/>
      <c r="AL12" s="187"/>
      <c r="AM12" s="187"/>
      <c r="AN12" s="187"/>
      <c r="AO12" s="187"/>
      <c r="AP12" s="187"/>
      <c r="AQ12" s="187"/>
      <c r="AR12" s="187"/>
      <c r="AS12" s="187"/>
      <c r="AT12" s="187"/>
      <c r="AU12" s="187"/>
      <c r="AV12" s="187"/>
      <c r="AW12" s="187"/>
      <c r="AX12" s="187"/>
      <c r="AY12" s="187"/>
      <c r="AZ12" s="187"/>
      <c r="BA12" s="187"/>
      <c r="BB12" s="187"/>
      <c r="BC12" s="187"/>
      <c r="BD12" s="187"/>
      <c r="BE12" s="187"/>
      <c r="BF12" s="187"/>
      <c r="BG12" s="187"/>
      <c r="BH12" s="187"/>
      <c r="BI12" s="187"/>
      <c r="BJ12" s="187"/>
      <c r="BK12" s="187"/>
      <c r="BL12" s="187"/>
      <c r="BM12" s="187"/>
      <c r="BN12" s="187"/>
      <c r="BO12" s="187"/>
      <c r="BP12" s="187"/>
      <c r="BQ12" s="187"/>
      <c r="BR12" s="187"/>
    </row>
    <row r="13" spans="1:70" s="188" customFormat="1" ht="48.75" customHeight="1" x14ac:dyDescent="0.3">
      <c r="A13" s="420"/>
      <c r="B13" s="390"/>
      <c r="C13" s="391"/>
      <c r="D13" s="392"/>
      <c r="E13" s="392"/>
      <c r="F13" s="389"/>
      <c r="G13" s="389"/>
      <c r="H13" s="389"/>
      <c r="I13" s="389"/>
      <c r="J13" s="389"/>
      <c r="K13" s="389"/>
      <c r="L13" s="389"/>
      <c r="M13" s="389"/>
      <c r="N13" s="187"/>
      <c r="O13" s="187"/>
      <c r="P13" s="187"/>
      <c r="Q13" s="187"/>
      <c r="R13" s="187"/>
      <c r="S13" s="187"/>
      <c r="T13" s="187"/>
      <c r="U13" s="187"/>
      <c r="V13" s="187"/>
      <c r="W13" s="187"/>
      <c r="X13" s="187"/>
      <c r="Y13" s="187"/>
      <c r="Z13" s="187"/>
      <c r="AA13" s="187"/>
      <c r="AB13" s="187"/>
      <c r="AC13" s="187"/>
      <c r="AD13" s="187"/>
      <c r="AE13" s="187"/>
      <c r="AF13" s="187"/>
      <c r="AG13" s="187"/>
      <c r="AH13" s="187"/>
      <c r="AI13" s="187"/>
      <c r="AJ13" s="187"/>
      <c r="AK13" s="187"/>
      <c r="AL13" s="187"/>
      <c r="AM13" s="187"/>
      <c r="AN13" s="187"/>
      <c r="AO13" s="187"/>
      <c r="AP13" s="187"/>
      <c r="AQ13" s="187"/>
      <c r="AR13" s="187"/>
      <c r="AS13" s="187"/>
      <c r="AT13" s="187"/>
      <c r="AU13" s="187"/>
      <c r="AV13" s="187"/>
      <c r="AW13" s="187"/>
      <c r="AX13" s="187"/>
      <c r="AY13" s="187"/>
      <c r="AZ13" s="187"/>
      <c r="BA13" s="187"/>
      <c r="BB13" s="187"/>
      <c r="BC13" s="187"/>
      <c r="BD13" s="187"/>
      <c r="BE13" s="187"/>
      <c r="BF13" s="187"/>
      <c r="BG13" s="187"/>
      <c r="BH13" s="187"/>
      <c r="BI13" s="187"/>
      <c r="BJ13" s="187"/>
      <c r="BK13" s="187"/>
      <c r="BL13" s="187"/>
      <c r="BM13" s="187"/>
      <c r="BN13" s="187"/>
      <c r="BO13" s="187"/>
      <c r="BP13" s="187"/>
      <c r="BQ13" s="187"/>
      <c r="BR13" s="187"/>
    </row>
    <row r="14" spans="1:70" s="188" customFormat="1" ht="48.75" customHeight="1" x14ac:dyDescent="0.3">
      <c r="A14" s="420"/>
      <c r="B14" s="390"/>
      <c r="C14" s="391"/>
      <c r="D14" s="392"/>
      <c r="E14" s="392"/>
      <c r="F14" s="389"/>
      <c r="G14" s="389"/>
      <c r="H14" s="389"/>
      <c r="I14" s="389"/>
      <c r="J14" s="389"/>
      <c r="K14" s="389"/>
      <c r="L14" s="389"/>
      <c r="M14" s="389"/>
      <c r="N14" s="187"/>
      <c r="O14" s="187"/>
      <c r="P14" s="187"/>
      <c r="Q14" s="187"/>
      <c r="R14" s="187"/>
      <c r="S14" s="187"/>
      <c r="T14" s="187"/>
      <c r="U14" s="187"/>
      <c r="V14" s="187"/>
      <c r="W14" s="187"/>
      <c r="X14" s="187"/>
      <c r="Y14" s="187"/>
      <c r="Z14" s="187"/>
      <c r="AA14" s="187"/>
      <c r="AB14" s="187"/>
      <c r="AC14" s="187"/>
      <c r="AD14" s="187"/>
      <c r="AE14" s="187"/>
      <c r="AF14" s="187"/>
      <c r="AG14" s="187"/>
      <c r="AH14" s="187"/>
      <c r="AI14" s="187"/>
      <c r="AJ14" s="187"/>
      <c r="AK14" s="187"/>
      <c r="AL14" s="187"/>
      <c r="AM14" s="187"/>
      <c r="AN14" s="187"/>
      <c r="AO14" s="187"/>
      <c r="AP14" s="187"/>
      <c r="AQ14" s="187"/>
      <c r="AR14" s="187"/>
      <c r="AS14" s="187"/>
      <c r="AT14" s="187"/>
      <c r="AU14" s="187"/>
      <c r="AV14" s="187"/>
      <c r="AW14" s="187"/>
      <c r="AX14" s="187"/>
      <c r="AY14" s="187"/>
      <c r="AZ14" s="187"/>
      <c r="BA14" s="187"/>
      <c r="BB14" s="187"/>
      <c r="BC14" s="187"/>
      <c r="BD14" s="187"/>
      <c r="BE14" s="187"/>
      <c r="BF14" s="187"/>
      <c r="BG14" s="187"/>
      <c r="BH14" s="187"/>
      <c r="BI14" s="187"/>
      <c r="BJ14" s="187"/>
      <c r="BK14" s="187"/>
      <c r="BL14" s="187"/>
      <c r="BM14" s="187"/>
      <c r="BN14" s="187"/>
      <c r="BO14" s="187"/>
      <c r="BP14" s="187"/>
      <c r="BQ14" s="187"/>
      <c r="BR14" s="187"/>
    </row>
    <row r="15" spans="1:70" s="188" customFormat="1" ht="48.75" customHeight="1" x14ac:dyDescent="0.3">
      <c r="A15" s="420"/>
      <c r="B15" s="390" t="str">
        <f>'Mapa final'!B19</f>
        <v>GBG_03</v>
      </c>
      <c r="C15" s="391" t="str">
        <f>'Mapa final'!H19</f>
        <v>Posibilidad de afectación económica y reputacional por demandas legales y sanciones, debido a omitir la declaración de impedimento o recusación ante la posibilidad real o aparente de un conflicto de interés.</v>
      </c>
      <c r="D15" s="392"/>
      <c r="E15" s="392"/>
      <c r="F15" s="389" t="str">
        <f t="shared" ref="F15:M39" si="1">IFERROR(IF($E15="","No",IF($E15="No","No"," "))," ")</f>
        <v>No</v>
      </c>
      <c r="G15" s="389" t="str">
        <f t="shared" si="1"/>
        <v>No</v>
      </c>
      <c r="H15" s="389" t="str">
        <f t="shared" si="1"/>
        <v>No</v>
      </c>
      <c r="I15" s="389" t="str">
        <f t="shared" si="1"/>
        <v>No</v>
      </c>
      <c r="J15" s="389" t="str">
        <f t="shared" si="1"/>
        <v>No</v>
      </c>
      <c r="K15" s="389" t="str">
        <f t="shared" si="1"/>
        <v>No</v>
      </c>
      <c r="L15" s="389" t="str">
        <f t="shared" si="1"/>
        <v>No</v>
      </c>
      <c r="M15" s="389" t="str">
        <f t="shared" si="1"/>
        <v>No</v>
      </c>
      <c r="N15" s="187"/>
      <c r="O15" s="187"/>
      <c r="P15" s="187"/>
      <c r="Q15" s="187"/>
      <c r="R15" s="187"/>
      <c r="S15" s="187"/>
      <c r="T15" s="187"/>
      <c r="U15" s="187"/>
      <c r="V15" s="187"/>
      <c r="W15" s="187"/>
      <c r="X15" s="187"/>
      <c r="Y15" s="187"/>
      <c r="Z15" s="187"/>
      <c r="AA15" s="187"/>
      <c r="AB15" s="187"/>
      <c r="AC15" s="187"/>
      <c r="AD15" s="187"/>
      <c r="AE15" s="187"/>
      <c r="AF15" s="187"/>
      <c r="AG15" s="187"/>
      <c r="AH15" s="187"/>
      <c r="AI15" s="187"/>
      <c r="AJ15" s="187"/>
      <c r="AK15" s="187"/>
      <c r="AL15" s="187"/>
      <c r="AM15" s="187"/>
      <c r="AN15" s="187"/>
      <c r="AO15" s="187"/>
      <c r="AP15" s="187"/>
      <c r="AQ15" s="187"/>
      <c r="AR15" s="187"/>
      <c r="AS15" s="187"/>
      <c r="AT15" s="187"/>
      <c r="AU15" s="187"/>
      <c r="AV15" s="187"/>
      <c r="AW15" s="187"/>
      <c r="AX15" s="187"/>
      <c r="AY15" s="187"/>
      <c r="AZ15" s="187"/>
      <c r="BA15" s="187"/>
      <c r="BB15" s="187"/>
      <c r="BC15" s="187"/>
      <c r="BD15" s="187"/>
      <c r="BE15" s="187"/>
      <c r="BF15" s="187"/>
      <c r="BG15" s="187"/>
      <c r="BH15" s="187"/>
      <c r="BI15" s="187"/>
      <c r="BJ15" s="187"/>
      <c r="BK15" s="187"/>
      <c r="BL15" s="187"/>
      <c r="BM15" s="187"/>
      <c r="BN15" s="187"/>
      <c r="BO15" s="187"/>
      <c r="BP15" s="187"/>
      <c r="BQ15" s="187"/>
      <c r="BR15" s="187"/>
    </row>
    <row r="16" spans="1:70" s="188" customFormat="1" ht="48.75" customHeight="1" x14ac:dyDescent="0.3">
      <c r="A16" s="420"/>
      <c r="B16" s="390"/>
      <c r="C16" s="391"/>
      <c r="D16" s="392"/>
      <c r="E16" s="392"/>
      <c r="F16" s="389"/>
      <c r="G16" s="389"/>
      <c r="H16" s="389"/>
      <c r="I16" s="389"/>
      <c r="J16" s="389"/>
      <c r="K16" s="389"/>
      <c r="L16" s="389"/>
      <c r="M16" s="389"/>
      <c r="N16" s="187"/>
      <c r="O16" s="187"/>
      <c r="P16" s="187"/>
      <c r="Q16" s="187"/>
      <c r="R16" s="187"/>
      <c r="S16" s="187"/>
      <c r="T16" s="187"/>
      <c r="U16" s="187"/>
      <c r="V16" s="187"/>
      <c r="W16" s="187"/>
      <c r="X16" s="187"/>
      <c r="Y16" s="187"/>
      <c r="Z16" s="187"/>
      <c r="AA16" s="187"/>
      <c r="AB16" s="187"/>
      <c r="AC16" s="187"/>
      <c r="AD16" s="187"/>
      <c r="AE16" s="187"/>
      <c r="AF16" s="187"/>
      <c r="AG16" s="187"/>
      <c r="AH16" s="187"/>
      <c r="AI16" s="187"/>
      <c r="AJ16" s="187"/>
      <c r="AK16" s="187"/>
      <c r="AL16" s="187"/>
      <c r="AM16" s="187"/>
      <c r="AN16" s="187"/>
      <c r="AO16" s="187"/>
      <c r="AP16" s="187"/>
      <c r="AQ16" s="187"/>
      <c r="AR16" s="187"/>
      <c r="AS16" s="187"/>
      <c r="AT16" s="187"/>
      <c r="AU16" s="187"/>
      <c r="AV16" s="187"/>
      <c r="AW16" s="187"/>
      <c r="AX16" s="187"/>
      <c r="AY16" s="187"/>
      <c r="AZ16" s="187"/>
      <c r="BA16" s="187"/>
      <c r="BB16" s="187"/>
      <c r="BC16" s="187"/>
      <c r="BD16" s="187"/>
      <c r="BE16" s="187"/>
      <c r="BF16" s="187"/>
      <c r="BG16" s="187"/>
      <c r="BH16" s="187"/>
      <c r="BI16" s="187"/>
      <c r="BJ16" s="187"/>
      <c r="BK16" s="187"/>
      <c r="BL16" s="187"/>
      <c r="BM16" s="187"/>
      <c r="BN16" s="187"/>
      <c r="BO16" s="187"/>
      <c r="BP16" s="187"/>
      <c r="BQ16" s="187"/>
      <c r="BR16" s="187"/>
    </row>
    <row r="17" spans="1:70" s="188" customFormat="1" ht="48.75" customHeight="1" x14ac:dyDescent="0.3">
      <c r="A17" s="420"/>
      <c r="B17" s="390"/>
      <c r="C17" s="391"/>
      <c r="D17" s="392"/>
      <c r="E17" s="392"/>
      <c r="F17" s="389"/>
      <c r="G17" s="389"/>
      <c r="H17" s="389"/>
      <c r="I17" s="389"/>
      <c r="J17" s="389"/>
      <c r="K17" s="389"/>
      <c r="L17" s="389"/>
      <c r="M17" s="389"/>
      <c r="N17" s="187"/>
      <c r="O17" s="187"/>
      <c r="P17" s="187"/>
      <c r="Q17" s="187"/>
      <c r="R17" s="187"/>
      <c r="S17" s="187"/>
      <c r="T17" s="187"/>
      <c r="U17" s="187"/>
      <c r="V17" s="187"/>
      <c r="W17" s="187"/>
      <c r="X17" s="187"/>
      <c r="Y17" s="187"/>
      <c r="Z17" s="187"/>
      <c r="AA17" s="187"/>
      <c r="AB17" s="187"/>
      <c r="AC17" s="187"/>
      <c r="AD17" s="187"/>
      <c r="AE17" s="187"/>
      <c r="AF17" s="187"/>
      <c r="AG17" s="187"/>
      <c r="AH17" s="187"/>
      <c r="AI17" s="187"/>
      <c r="AJ17" s="187"/>
      <c r="AK17" s="187"/>
      <c r="AL17" s="187"/>
      <c r="AM17" s="187"/>
      <c r="AN17" s="187"/>
      <c r="AO17" s="187"/>
      <c r="AP17" s="187"/>
      <c r="AQ17" s="187"/>
      <c r="AR17" s="187"/>
      <c r="AS17" s="187"/>
      <c r="AT17" s="187"/>
      <c r="AU17" s="187"/>
      <c r="AV17" s="187"/>
      <c r="AW17" s="187"/>
      <c r="AX17" s="187"/>
      <c r="AY17" s="187"/>
      <c r="AZ17" s="187"/>
      <c r="BA17" s="187"/>
      <c r="BB17" s="187"/>
      <c r="BC17" s="187"/>
      <c r="BD17" s="187"/>
      <c r="BE17" s="187"/>
      <c r="BF17" s="187"/>
      <c r="BG17" s="187"/>
      <c r="BH17" s="187"/>
      <c r="BI17" s="187"/>
      <c r="BJ17" s="187"/>
      <c r="BK17" s="187"/>
      <c r="BL17" s="187"/>
      <c r="BM17" s="187"/>
      <c r="BN17" s="187"/>
      <c r="BO17" s="187"/>
      <c r="BP17" s="187"/>
      <c r="BQ17" s="187"/>
      <c r="BR17" s="187"/>
    </row>
    <row r="18" spans="1:70" s="188" customFormat="1" ht="48.75" customHeight="1" x14ac:dyDescent="0.3">
      <c r="A18" s="420"/>
      <c r="B18" s="390" t="str">
        <f>'Mapa final'!B25</f>
        <v>OAP_01</v>
      </c>
      <c r="C18" s="391" t="str">
        <f>'Mapa final'!H25</f>
        <v>Posibilidad de afectación económica por la no prestación integral de los servicios de salud a los usuarios del subsistema de las fuerzas militares, debido a la inedecuada identificación de necesidades para la adquisición de bienes y/o servicios.</v>
      </c>
      <c r="D18" s="392"/>
      <c r="E18" s="392"/>
      <c r="F18" s="389" t="str">
        <f t="shared" si="1"/>
        <v>No</v>
      </c>
      <c r="G18" s="389" t="str">
        <f t="shared" si="1"/>
        <v>No</v>
      </c>
      <c r="H18" s="389" t="str">
        <f t="shared" si="1"/>
        <v>No</v>
      </c>
      <c r="I18" s="389" t="str">
        <f t="shared" si="1"/>
        <v>No</v>
      </c>
      <c r="J18" s="389" t="str">
        <f t="shared" si="1"/>
        <v>No</v>
      </c>
      <c r="K18" s="389" t="str">
        <f t="shared" si="1"/>
        <v>No</v>
      </c>
      <c r="L18" s="389" t="str">
        <f t="shared" si="1"/>
        <v>No</v>
      </c>
      <c r="M18" s="389" t="str">
        <f t="shared" si="1"/>
        <v>No</v>
      </c>
      <c r="N18" s="187"/>
      <c r="O18" s="187"/>
      <c r="P18" s="187"/>
      <c r="Q18" s="187"/>
      <c r="R18" s="187"/>
      <c r="S18" s="187"/>
      <c r="T18" s="187"/>
      <c r="U18" s="187"/>
      <c r="V18" s="187"/>
      <c r="W18" s="187"/>
      <c r="X18" s="187"/>
      <c r="Y18" s="187"/>
      <c r="Z18" s="187"/>
      <c r="AA18" s="187"/>
      <c r="AB18" s="187"/>
      <c r="AC18" s="187"/>
      <c r="AD18" s="187"/>
      <c r="AE18" s="187"/>
      <c r="AF18" s="187"/>
      <c r="AG18" s="187"/>
      <c r="AH18" s="187"/>
      <c r="AI18" s="187"/>
      <c r="AJ18" s="187"/>
      <c r="AK18" s="187"/>
      <c r="AL18" s="187"/>
      <c r="AM18" s="187"/>
      <c r="AN18" s="187"/>
      <c r="AO18" s="187"/>
      <c r="AP18" s="187"/>
      <c r="AQ18" s="187"/>
      <c r="AR18" s="187"/>
      <c r="AS18" s="187"/>
      <c r="AT18" s="187"/>
      <c r="AU18" s="187"/>
      <c r="AV18" s="187"/>
      <c r="AW18" s="187"/>
      <c r="AX18" s="187"/>
      <c r="AY18" s="187"/>
      <c r="AZ18" s="187"/>
      <c r="BA18" s="187"/>
      <c r="BB18" s="187"/>
      <c r="BC18" s="187"/>
      <c r="BD18" s="187"/>
      <c r="BE18" s="187"/>
      <c r="BF18" s="187"/>
      <c r="BG18" s="187"/>
      <c r="BH18" s="187"/>
      <c r="BI18" s="187"/>
      <c r="BJ18" s="187"/>
      <c r="BK18" s="187"/>
      <c r="BL18" s="187"/>
      <c r="BM18" s="187"/>
      <c r="BN18" s="187"/>
      <c r="BO18" s="187"/>
      <c r="BP18" s="187"/>
      <c r="BQ18" s="187"/>
      <c r="BR18" s="187"/>
    </row>
    <row r="19" spans="1:70" s="188" customFormat="1" ht="48.75" customHeight="1" x14ac:dyDescent="0.3">
      <c r="A19" s="420"/>
      <c r="B19" s="390"/>
      <c r="C19" s="391"/>
      <c r="D19" s="392"/>
      <c r="E19" s="392"/>
      <c r="F19" s="389"/>
      <c r="G19" s="389"/>
      <c r="H19" s="389"/>
      <c r="I19" s="389"/>
      <c r="J19" s="389"/>
      <c r="K19" s="389"/>
      <c r="L19" s="389"/>
      <c r="M19" s="389"/>
      <c r="N19" s="187"/>
      <c r="O19" s="187"/>
      <c r="P19" s="187"/>
      <c r="Q19" s="187"/>
      <c r="R19" s="187"/>
      <c r="S19" s="187"/>
      <c r="T19" s="187"/>
      <c r="U19" s="187"/>
      <c r="V19" s="187"/>
      <c r="W19" s="187"/>
      <c r="X19" s="187"/>
      <c r="Y19" s="187"/>
      <c r="Z19" s="187"/>
      <c r="AA19" s="187"/>
      <c r="AB19" s="187"/>
      <c r="AC19" s="187"/>
      <c r="AD19" s="187"/>
      <c r="AE19" s="187"/>
      <c r="AF19" s="187"/>
      <c r="AG19" s="187"/>
      <c r="AH19" s="187"/>
      <c r="AI19" s="187"/>
      <c r="AJ19" s="187"/>
      <c r="AK19" s="187"/>
      <c r="AL19" s="187"/>
      <c r="AM19" s="187"/>
      <c r="AN19" s="187"/>
      <c r="AO19" s="187"/>
      <c r="AP19" s="187"/>
      <c r="AQ19" s="187"/>
      <c r="AR19" s="187"/>
      <c r="AS19" s="187"/>
      <c r="AT19" s="187"/>
      <c r="AU19" s="187"/>
      <c r="AV19" s="187"/>
      <c r="AW19" s="187"/>
      <c r="AX19" s="187"/>
      <c r="AY19" s="187"/>
      <c r="AZ19" s="187"/>
      <c r="BA19" s="187"/>
      <c r="BB19" s="187"/>
      <c r="BC19" s="187"/>
      <c r="BD19" s="187"/>
      <c r="BE19" s="187"/>
      <c r="BF19" s="187"/>
      <c r="BG19" s="187"/>
      <c r="BH19" s="187"/>
      <c r="BI19" s="187"/>
      <c r="BJ19" s="187"/>
      <c r="BK19" s="187"/>
      <c r="BL19" s="187"/>
      <c r="BM19" s="187"/>
      <c r="BN19" s="187"/>
      <c r="BO19" s="187"/>
      <c r="BP19" s="187"/>
      <c r="BQ19" s="187"/>
      <c r="BR19" s="187"/>
    </row>
    <row r="20" spans="1:70" s="188" customFormat="1" ht="48.75" customHeight="1" x14ac:dyDescent="0.3">
      <c r="A20" s="420"/>
      <c r="B20" s="390"/>
      <c r="C20" s="391"/>
      <c r="D20" s="392"/>
      <c r="E20" s="392"/>
      <c r="F20" s="389"/>
      <c r="G20" s="389"/>
      <c r="H20" s="389"/>
      <c r="I20" s="389"/>
      <c r="J20" s="389"/>
      <c r="K20" s="389"/>
      <c r="L20" s="389"/>
      <c r="M20" s="389"/>
      <c r="N20" s="187"/>
      <c r="O20" s="187"/>
      <c r="P20" s="187"/>
      <c r="Q20" s="187"/>
      <c r="R20" s="187"/>
      <c r="S20" s="187"/>
      <c r="T20" s="187"/>
      <c r="U20" s="187"/>
      <c r="V20" s="187"/>
      <c r="W20" s="187"/>
      <c r="X20" s="187"/>
      <c r="Y20" s="187"/>
      <c r="Z20" s="187"/>
      <c r="AA20" s="187"/>
      <c r="AB20" s="187"/>
      <c r="AC20" s="187"/>
      <c r="AD20" s="187"/>
      <c r="AE20" s="187"/>
      <c r="AF20" s="187"/>
      <c r="AG20" s="187"/>
      <c r="AH20" s="187"/>
      <c r="AI20" s="187"/>
      <c r="AJ20" s="187"/>
      <c r="AK20" s="187"/>
      <c r="AL20" s="187"/>
      <c r="AM20" s="187"/>
      <c r="AN20" s="187"/>
      <c r="AO20" s="187"/>
      <c r="AP20" s="187"/>
      <c r="AQ20" s="187"/>
      <c r="AR20" s="187"/>
      <c r="AS20" s="187"/>
      <c r="AT20" s="187"/>
      <c r="AU20" s="187"/>
      <c r="AV20" s="187"/>
      <c r="AW20" s="187"/>
      <c r="AX20" s="187"/>
      <c r="AY20" s="187"/>
      <c r="AZ20" s="187"/>
      <c r="BA20" s="187"/>
      <c r="BB20" s="187"/>
      <c r="BC20" s="187"/>
      <c r="BD20" s="187"/>
      <c r="BE20" s="187"/>
      <c r="BF20" s="187"/>
      <c r="BG20" s="187"/>
      <c r="BH20" s="187"/>
      <c r="BI20" s="187"/>
      <c r="BJ20" s="187"/>
      <c r="BK20" s="187"/>
      <c r="BL20" s="187"/>
      <c r="BM20" s="187"/>
      <c r="BN20" s="187"/>
      <c r="BO20" s="187"/>
      <c r="BP20" s="187"/>
      <c r="BQ20" s="187"/>
      <c r="BR20" s="187"/>
    </row>
    <row r="21" spans="1:70" s="188" customFormat="1" ht="48.75" customHeight="1" x14ac:dyDescent="0.3">
      <c r="A21" s="420"/>
      <c r="B21" s="390" t="str">
        <f>'Mapa final'!B31</f>
        <v>OAP_02</v>
      </c>
      <c r="C21" s="391" t="str">
        <f>'Mapa final'!H31</f>
        <v>Posibilidad de afectación económica y reputacional por multas, sanciones por parte de entes de control y desconfianza por parte de la ciudadanía, grupos de valor, usuarios internos y externos, debido a fallas en la verificación de la información reportada en el aplicativo (Suite Visión Empresarial) y errores en la transcripción y procesamiento de datos.</v>
      </c>
      <c r="D21" s="392"/>
      <c r="E21" s="392"/>
      <c r="F21" s="389" t="str">
        <f t="shared" si="1"/>
        <v>No</v>
      </c>
      <c r="G21" s="389" t="str">
        <f t="shared" si="1"/>
        <v>No</v>
      </c>
      <c r="H21" s="389" t="str">
        <f t="shared" si="1"/>
        <v>No</v>
      </c>
      <c r="I21" s="389" t="str">
        <f t="shared" si="1"/>
        <v>No</v>
      </c>
      <c r="J21" s="389" t="str">
        <f t="shared" si="1"/>
        <v>No</v>
      </c>
      <c r="K21" s="389" t="str">
        <f t="shared" si="1"/>
        <v>No</v>
      </c>
      <c r="L21" s="389" t="str">
        <f t="shared" si="1"/>
        <v>No</v>
      </c>
      <c r="M21" s="389" t="str">
        <f t="shared" si="1"/>
        <v>No</v>
      </c>
      <c r="N21" s="187"/>
      <c r="O21" s="187"/>
      <c r="P21" s="187"/>
      <c r="Q21" s="187"/>
      <c r="R21" s="187"/>
      <c r="S21" s="187"/>
      <c r="T21" s="187"/>
      <c r="U21" s="187"/>
      <c r="V21" s="187"/>
      <c r="W21" s="187"/>
      <c r="X21" s="187"/>
      <c r="Y21" s="187"/>
      <c r="Z21" s="187"/>
      <c r="AA21" s="187"/>
      <c r="AB21" s="187"/>
      <c r="AC21" s="187"/>
      <c r="AD21" s="187"/>
      <c r="AE21" s="187"/>
      <c r="AF21" s="187"/>
      <c r="AG21" s="187"/>
      <c r="AH21" s="187"/>
      <c r="AI21" s="187"/>
      <c r="AJ21" s="187"/>
      <c r="AK21" s="187"/>
      <c r="AL21" s="187"/>
      <c r="AM21" s="187"/>
      <c r="AN21" s="187"/>
      <c r="AO21" s="187"/>
      <c r="AP21" s="187"/>
      <c r="AQ21" s="187"/>
      <c r="AR21" s="187"/>
      <c r="AS21" s="187"/>
      <c r="AT21" s="187"/>
      <c r="AU21" s="187"/>
      <c r="AV21" s="187"/>
      <c r="AW21" s="187"/>
      <c r="AX21" s="187"/>
      <c r="AY21" s="187"/>
      <c r="AZ21" s="187"/>
      <c r="BA21" s="187"/>
      <c r="BB21" s="187"/>
      <c r="BC21" s="187"/>
      <c r="BD21" s="187"/>
      <c r="BE21" s="187"/>
      <c r="BF21" s="187"/>
      <c r="BG21" s="187"/>
      <c r="BH21" s="187"/>
      <c r="BI21" s="187"/>
      <c r="BJ21" s="187"/>
      <c r="BK21" s="187"/>
      <c r="BL21" s="187"/>
      <c r="BM21" s="187"/>
      <c r="BN21" s="187"/>
      <c r="BO21" s="187"/>
      <c r="BP21" s="187"/>
      <c r="BQ21" s="187"/>
      <c r="BR21" s="187"/>
    </row>
    <row r="22" spans="1:70" s="188" customFormat="1" ht="48.75" customHeight="1" x14ac:dyDescent="0.3">
      <c r="A22" s="420"/>
      <c r="B22" s="390"/>
      <c r="C22" s="391"/>
      <c r="D22" s="392"/>
      <c r="E22" s="392"/>
      <c r="F22" s="389"/>
      <c r="G22" s="389"/>
      <c r="H22" s="389"/>
      <c r="I22" s="389"/>
      <c r="J22" s="389"/>
      <c r="K22" s="389"/>
      <c r="L22" s="389"/>
      <c r="M22" s="389"/>
      <c r="N22" s="187"/>
      <c r="O22" s="187"/>
      <c r="P22" s="187"/>
      <c r="Q22" s="187"/>
      <c r="R22" s="187"/>
      <c r="S22" s="187"/>
      <c r="T22" s="187"/>
      <c r="U22" s="187"/>
      <c r="V22" s="187"/>
      <c r="W22" s="187"/>
      <c r="X22" s="187"/>
      <c r="Y22" s="187"/>
      <c r="Z22" s="187"/>
      <c r="AA22" s="187"/>
      <c r="AB22" s="187"/>
      <c r="AC22" s="187"/>
      <c r="AD22" s="187"/>
      <c r="AE22" s="187"/>
      <c r="AF22" s="187"/>
      <c r="AG22" s="187"/>
      <c r="AH22" s="187"/>
      <c r="AI22" s="187"/>
      <c r="AJ22" s="187"/>
      <c r="AK22" s="187"/>
      <c r="AL22" s="187"/>
      <c r="AM22" s="187"/>
      <c r="AN22" s="187"/>
      <c r="AO22" s="187"/>
      <c r="AP22" s="187"/>
      <c r="AQ22" s="187"/>
      <c r="AR22" s="187"/>
      <c r="AS22" s="187"/>
      <c r="AT22" s="187"/>
      <c r="AU22" s="187"/>
      <c r="AV22" s="187"/>
      <c r="AW22" s="187"/>
      <c r="AX22" s="187"/>
      <c r="AY22" s="187"/>
      <c r="AZ22" s="187"/>
      <c r="BA22" s="187"/>
      <c r="BB22" s="187"/>
      <c r="BC22" s="187"/>
      <c r="BD22" s="187"/>
      <c r="BE22" s="187"/>
      <c r="BF22" s="187"/>
      <c r="BG22" s="187"/>
      <c r="BH22" s="187"/>
      <c r="BI22" s="187"/>
      <c r="BJ22" s="187"/>
      <c r="BK22" s="187"/>
      <c r="BL22" s="187"/>
      <c r="BM22" s="187"/>
      <c r="BN22" s="187"/>
      <c r="BO22" s="187"/>
      <c r="BP22" s="187"/>
      <c r="BQ22" s="187"/>
      <c r="BR22" s="187"/>
    </row>
    <row r="23" spans="1:70" s="188" customFormat="1" ht="48.75" customHeight="1" x14ac:dyDescent="0.3">
      <c r="A23" s="420"/>
      <c r="B23" s="390"/>
      <c r="C23" s="391"/>
      <c r="D23" s="392"/>
      <c r="E23" s="392"/>
      <c r="F23" s="389"/>
      <c r="G23" s="389"/>
      <c r="H23" s="389"/>
      <c r="I23" s="389"/>
      <c r="J23" s="389"/>
      <c r="K23" s="389"/>
      <c r="L23" s="389"/>
      <c r="M23" s="389"/>
      <c r="N23" s="187"/>
      <c r="O23" s="187"/>
      <c r="P23" s="187"/>
      <c r="Q23" s="187"/>
      <c r="R23" s="187"/>
      <c r="S23" s="187"/>
      <c r="T23" s="187"/>
      <c r="U23" s="187"/>
      <c r="V23" s="187"/>
      <c r="W23" s="187"/>
      <c r="X23" s="187"/>
      <c r="Y23" s="187"/>
      <c r="Z23" s="187"/>
      <c r="AA23" s="187"/>
      <c r="AB23" s="187"/>
      <c r="AC23" s="187"/>
      <c r="AD23" s="187"/>
      <c r="AE23" s="187"/>
      <c r="AF23" s="187"/>
      <c r="AG23" s="187"/>
      <c r="AH23" s="187"/>
      <c r="AI23" s="187"/>
      <c r="AJ23" s="187"/>
      <c r="AK23" s="187"/>
      <c r="AL23" s="187"/>
      <c r="AM23" s="187"/>
      <c r="AN23" s="187"/>
      <c r="AO23" s="187"/>
      <c r="AP23" s="187"/>
      <c r="AQ23" s="187"/>
      <c r="AR23" s="187"/>
      <c r="AS23" s="187"/>
      <c r="AT23" s="187"/>
      <c r="AU23" s="187"/>
      <c r="AV23" s="187"/>
      <c r="AW23" s="187"/>
      <c r="AX23" s="187"/>
      <c r="AY23" s="187"/>
      <c r="AZ23" s="187"/>
      <c r="BA23" s="187"/>
      <c r="BB23" s="187"/>
      <c r="BC23" s="187"/>
      <c r="BD23" s="187"/>
      <c r="BE23" s="187"/>
      <c r="BF23" s="187"/>
      <c r="BG23" s="187"/>
      <c r="BH23" s="187"/>
      <c r="BI23" s="187"/>
      <c r="BJ23" s="187"/>
      <c r="BK23" s="187"/>
      <c r="BL23" s="187"/>
      <c r="BM23" s="187"/>
      <c r="BN23" s="187"/>
      <c r="BO23" s="187"/>
      <c r="BP23" s="187"/>
      <c r="BQ23" s="187"/>
      <c r="BR23" s="187"/>
    </row>
    <row r="24" spans="1:70" s="188" customFormat="1" ht="48.75" customHeight="1" x14ac:dyDescent="0.3">
      <c r="A24" s="420"/>
      <c r="B24" s="390" t="str">
        <f>'Mapa final'!B37</f>
        <v>OAP_03</v>
      </c>
      <c r="C24" s="391" t="str">
        <f>'Mapa final'!H37</f>
        <v>Posibilidad de afectación reputacional por pérdida de credibilidad y desconfianza por parte de la ciudadanía, grupos de valor y usuarios internos y externos, debido a respuestas inadecuadas o sin soportes en el Formulario Único de Avances de la Gestión - FURAG, por parte de las áreas y servicios de la entidad.</v>
      </c>
      <c r="D24" s="392"/>
      <c r="E24" s="392"/>
      <c r="F24" s="389" t="str">
        <f t="shared" si="1"/>
        <v>No</v>
      </c>
      <c r="G24" s="389" t="str">
        <f t="shared" si="1"/>
        <v>No</v>
      </c>
      <c r="H24" s="389" t="str">
        <f t="shared" si="1"/>
        <v>No</v>
      </c>
      <c r="I24" s="389" t="str">
        <f t="shared" si="1"/>
        <v>No</v>
      </c>
      <c r="J24" s="389" t="str">
        <f t="shared" si="1"/>
        <v>No</v>
      </c>
      <c r="K24" s="389" t="str">
        <f t="shared" si="1"/>
        <v>No</v>
      </c>
      <c r="L24" s="389" t="str">
        <f t="shared" si="1"/>
        <v>No</v>
      </c>
      <c r="M24" s="389" t="str">
        <f t="shared" si="1"/>
        <v>No</v>
      </c>
      <c r="N24" s="187"/>
      <c r="O24" s="187"/>
      <c r="P24" s="187"/>
      <c r="Q24" s="187"/>
      <c r="R24" s="187"/>
      <c r="S24" s="187"/>
      <c r="T24" s="187"/>
      <c r="U24" s="187"/>
      <c r="V24" s="187"/>
      <c r="W24" s="187"/>
      <c r="X24" s="187"/>
      <c r="Y24" s="187"/>
      <c r="Z24" s="187"/>
      <c r="AA24" s="187"/>
      <c r="AB24" s="187"/>
      <c r="AC24" s="187"/>
      <c r="AD24" s="187"/>
      <c r="AE24" s="187"/>
      <c r="AF24" s="187"/>
      <c r="AG24" s="187"/>
      <c r="AH24" s="187"/>
      <c r="AI24" s="187"/>
      <c r="AJ24" s="187"/>
      <c r="AK24" s="187"/>
      <c r="AL24" s="187"/>
      <c r="AM24" s="187"/>
      <c r="AN24" s="187"/>
      <c r="AO24" s="187"/>
      <c r="AP24" s="187"/>
      <c r="AQ24" s="187"/>
      <c r="AR24" s="187"/>
      <c r="AS24" s="187"/>
      <c r="AT24" s="187"/>
      <c r="AU24" s="187"/>
      <c r="AV24" s="187"/>
      <c r="AW24" s="187"/>
      <c r="AX24" s="187"/>
      <c r="AY24" s="187"/>
      <c r="AZ24" s="187"/>
      <c r="BA24" s="187"/>
      <c r="BB24" s="187"/>
      <c r="BC24" s="187"/>
      <c r="BD24" s="187"/>
      <c r="BE24" s="187"/>
      <c r="BF24" s="187"/>
      <c r="BG24" s="187"/>
      <c r="BH24" s="187"/>
      <c r="BI24" s="187"/>
      <c r="BJ24" s="187"/>
      <c r="BK24" s="187"/>
      <c r="BL24" s="187"/>
      <c r="BM24" s="187"/>
      <c r="BN24" s="187"/>
      <c r="BO24" s="187"/>
      <c r="BP24" s="187"/>
      <c r="BQ24" s="187"/>
      <c r="BR24" s="187"/>
    </row>
    <row r="25" spans="1:70" s="188" customFormat="1" ht="48.75" customHeight="1" x14ac:dyDescent="0.3">
      <c r="A25" s="420"/>
      <c r="B25" s="390"/>
      <c r="C25" s="391"/>
      <c r="D25" s="392"/>
      <c r="E25" s="392"/>
      <c r="F25" s="389"/>
      <c r="G25" s="389"/>
      <c r="H25" s="389"/>
      <c r="I25" s="389"/>
      <c r="J25" s="389"/>
      <c r="K25" s="389"/>
      <c r="L25" s="389"/>
      <c r="M25" s="389"/>
      <c r="N25" s="187"/>
      <c r="O25" s="187"/>
      <c r="P25" s="187"/>
      <c r="Q25" s="187"/>
      <c r="R25" s="187"/>
      <c r="S25" s="187"/>
      <c r="T25" s="187"/>
      <c r="U25" s="187"/>
      <c r="V25" s="187"/>
      <c r="W25" s="187"/>
      <c r="X25" s="187"/>
      <c r="Y25" s="187"/>
      <c r="Z25" s="187"/>
      <c r="AA25" s="187"/>
      <c r="AB25" s="187"/>
      <c r="AC25" s="187"/>
      <c r="AD25" s="187"/>
      <c r="AE25" s="187"/>
      <c r="AF25" s="187"/>
      <c r="AG25" s="187"/>
      <c r="AH25" s="187"/>
      <c r="AI25" s="187"/>
      <c r="AJ25" s="187"/>
      <c r="AK25" s="187"/>
      <c r="AL25" s="187"/>
      <c r="AM25" s="187"/>
      <c r="AN25" s="187"/>
      <c r="AO25" s="187"/>
      <c r="AP25" s="187"/>
      <c r="AQ25" s="187"/>
      <c r="AR25" s="187"/>
      <c r="AS25" s="187"/>
      <c r="AT25" s="187"/>
      <c r="AU25" s="187"/>
      <c r="AV25" s="187"/>
      <c r="AW25" s="187"/>
      <c r="AX25" s="187"/>
      <c r="AY25" s="187"/>
      <c r="AZ25" s="187"/>
      <c r="BA25" s="187"/>
      <c r="BB25" s="187"/>
      <c r="BC25" s="187"/>
      <c r="BD25" s="187"/>
      <c r="BE25" s="187"/>
      <c r="BF25" s="187"/>
      <c r="BG25" s="187"/>
      <c r="BH25" s="187"/>
      <c r="BI25" s="187"/>
      <c r="BJ25" s="187"/>
      <c r="BK25" s="187"/>
      <c r="BL25" s="187"/>
      <c r="BM25" s="187"/>
      <c r="BN25" s="187"/>
      <c r="BO25" s="187"/>
      <c r="BP25" s="187"/>
      <c r="BQ25" s="187"/>
      <c r="BR25" s="187"/>
    </row>
    <row r="26" spans="1:70" s="188" customFormat="1" ht="48.75" customHeight="1" x14ac:dyDescent="0.3">
      <c r="A26" s="420"/>
      <c r="B26" s="390"/>
      <c r="C26" s="391"/>
      <c r="D26" s="392"/>
      <c r="E26" s="392"/>
      <c r="F26" s="389"/>
      <c r="G26" s="389"/>
      <c r="H26" s="389"/>
      <c r="I26" s="389"/>
      <c r="J26" s="389"/>
      <c r="K26" s="389"/>
      <c r="L26" s="389"/>
      <c r="M26" s="389"/>
      <c r="N26" s="187"/>
      <c r="O26" s="187"/>
      <c r="P26" s="187"/>
      <c r="Q26" s="187"/>
      <c r="R26" s="187"/>
      <c r="S26" s="187"/>
      <c r="T26" s="187"/>
      <c r="U26" s="187"/>
      <c r="V26" s="187"/>
      <c r="W26" s="187"/>
      <c r="X26" s="187"/>
      <c r="Y26" s="187"/>
      <c r="Z26" s="187"/>
      <c r="AA26" s="187"/>
      <c r="AB26" s="187"/>
      <c r="AC26" s="187"/>
      <c r="AD26" s="187"/>
      <c r="AE26" s="187"/>
      <c r="AF26" s="187"/>
      <c r="AG26" s="187"/>
      <c r="AH26" s="187"/>
      <c r="AI26" s="187"/>
      <c r="AJ26" s="187"/>
      <c r="AK26" s="187"/>
      <c r="AL26" s="187"/>
      <c r="AM26" s="187"/>
      <c r="AN26" s="187"/>
      <c r="AO26" s="187"/>
      <c r="AP26" s="187"/>
      <c r="AQ26" s="187"/>
      <c r="AR26" s="187"/>
      <c r="AS26" s="187"/>
      <c r="AT26" s="187"/>
      <c r="AU26" s="187"/>
      <c r="AV26" s="187"/>
      <c r="AW26" s="187"/>
      <c r="AX26" s="187"/>
      <c r="AY26" s="187"/>
      <c r="AZ26" s="187"/>
      <c r="BA26" s="187"/>
      <c r="BB26" s="187"/>
      <c r="BC26" s="187"/>
      <c r="BD26" s="187"/>
      <c r="BE26" s="187"/>
      <c r="BF26" s="187"/>
      <c r="BG26" s="187"/>
      <c r="BH26" s="187"/>
      <c r="BI26" s="187"/>
      <c r="BJ26" s="187"/>
      <c r="BK26" s="187"/>
      <c r="BL26" s="187"/>
      <c r="BM26" s="187"/>
      <c r="BN26" s="187"/>
      <c r="BO26" s="187"/>
      <c r="BP26" s="187"/>
      <c r="BQ26" s="187"/>
      <c r="BR26" s="187"/>
    </row>
    <row r="27" spans="1:70" s="188" customFormat="1" ht="48.75" customHeight="1" x14ac:dyDescent="0.3">
      <c r="A27" s="420"/>
      <c r="B27" s="390" t="str">
        <f>'Mapa final'!B43</f>
        <v>OAP_04</v>
      </c>
      <c r="C27" s="391" t="str">
        <f>'Mapa final'!H43</f>
        <v>Posibilidad de afectación económica y reputacional por desarticulación de las partes interesadas en el desarrollo e implementacion del sistema de gestión basado en procesos, debido a la no implantación de  los sistemas de gestión de calidad en la organización.
Planificación  de los procesos.</v>
      </c>
      <c r="D27" s="392"/>
      <c r="E27" s="392"/>
      <c r="F27" s="389" t="str">
        <f t="shared" si="1"/>
        <v>No</v>
      </c>
      <c r="G27" s="389" t="str">
        <f t="shared" si="1"/>
        <v>No</v>
      </c>
      <c r="H27" s="389" t="str">
        <f t="shared" si="1"/>
        <v>No</v>
      </c>
      <c r="I27" s="389" t="str">
        <f t="shared" si="1"/>
        <v>No</v>
      </c>
      <c r="J27" s="389" t="str">
        <f t="shared" si="1"/>
        <v>No</v>
      </c>
      <c r="K27" s="389" t="str">
        <f t="shared" si="1"/>
        <v>No</v>
      </c>
      <c r="L27" s="389" t="str">
        <f t="shared" si="1"/>
        <v>No</v>
      </c>
      <c r="M27" s="389" t="str">
        <f t="shared" si="1"/>
        <v>No</v>
      </c>
      <c r="N27" s="187"/>
      <c r="O27" s="187"/>
      <c r="P27" s="187"/>
      <c r="Q27" s="187"/>
      <c r="R27" s="187"/>
      <c r="S27" s="187"/>
      <c r="T27" s="187"/>
      <c r="U27" s="187"/>
      <c r="V27" s="187"/>
      <c r="W27" s="187"/>
      <c r="X27" s="187"/>
      <c r="Y27" s="187"/>
      <c r="Z27" s="187"/>
      <c r="AA27" s="187"/>
      <c r="AB27" s="187"/>
      <c r="AC27" s="187"/>
      <c r="AD27" s="187"/>
      <c r="AE27" s="187"/>
      <c r="AF27" s="187"/>
      <c r="AG27" s="187"/>
      <c r="AH27" s="187"/>
      <c r="AI27" s="187"/>
      <c r="AJ27" s="187"/>
      <c r="AK27" s="187"/>
      <c r="AL27" s="187"/>
      <c r="AM27" s="187"/>
      <c r="AN27" s="187"/>
      <c r="AO27" s="187"/>
      <c r="AP27" s="187"/>
      <c r="AQ27" s="187"/>
      <c r="AR27" s="187"/>
      <c r="AS27" s="187"/>
      <c r="AT27" s="187"/>
      <c r="AU27" s="187"/>
      <c r="AV27" s="187"/>
      <c r="AW27" s="187"/>
      <c r="AX27" s="187"/>
      <c r="AY27" s="187"/>
      <c r="AZ27" s="187"/>
      <c r="BA27" s="187"/>
      <c r="BB27" s="187"/>
      <c r="BC27" s="187"/>
      <c r="BD27" s="187"/>
      <c r="BE27" s="187"/>
      <c r="BF27" s="187"/>
      <c r="BG27" s="187"/>
      <c r="BH27" s="187"/>
      <c r="BI27" s="187"/>
      <c r="BJ27" s="187"/>
      <c r="BK27" s="187"/>
      <c r="BL27" s="187"/>
      <c r="BM27" s="187"/>
      <c r="BN27" s="187"/>
      <c r="BO27" s="187"/>
      <c r="BP27" s="187"/>
      <c r="BQ27" s="187"/>
      <c r="BR27" s="187"/>
    </row>
    <row r="28" spans="1:70" s="188" customFormat="1" ht="48.75" customHeight="1" x14ac:dyDescent="0.3">
      <c r="A28" s="420"/>
      <c r="B28" s="390"/>
      <c r="C28" s="391"/>
      <c r="D28" s="392"/>
      <c r="E28" s="392"/>
      <c r="F28" s="389"/>
      <c r="G28" s="389"/>
      <c r="H28" s="389"/>
      <c r="I28" s="389"/>
      <c r="J28" s="389"/>
      <c r="K28" s="389"/>
      <c r="L28" s="389"/>
      <c r="M28" s="389"/>
      <c r="N28" s="187"/>
      <c r="O28" s="187"/>
      <c r="P28" s="187"/>
      <c r="Q28" s="187"/>
      <c r="R28" s="187"/>
      <c r="S28" s="187"/>
      <c r="T28" s="187"/>
      <c r="U28" s="187"/>
      <c r="V28" s="187"/>
      <c r="W28" s="187"/>
      <c r="X28" s="187"/>
      <c r="Y28" s="187"/>
      <c r="Z28" s="187"/>
      <c r="AA28" s="187"/>
      <c r="AB28" s="187"/>
      <c r="AC28" s="187"/>
      <c r="AD28" s="187"/>
      <c r="AE28" s="187"/>
      <c r="AF28" s="187"/>
      <c r="AG28" s="187"/>
      <c r="AH28" s="187"/>
      <c r="AI28" s="187"/>
      <c r="AJ28" s="187"/>
      <c r="AK28" s="187"/>
      <c r="AL28" s="187"/>
      <c r="AM28" s="187"/>
      <c r="AN28" s="187"/>
      <c r="AO28" s="187"/>
      <c r="AP28" s="187"/>
      <c r="AQ28" s="187"/>
      <c r="AR28" s="187"/>
      <c r="AS28" s="187"/>
      <c r="AT28" s="187"/>
      <c r="AU28" s="187"/>
      <c r="AV28" s="187"/>
      <c r="AW28" s="187"/>
      <c r="AX28" s="187"/>
      <c r="AY28" s="187"/>
      <c r="AZ28" s="187"/>
      <c r="BA28" s="187"/>
      <c r="BB28" s="187"/>
      <c r="BC28" s="187"/>
      <c r="BD28" s="187"/>
      <c r="BE28" s="187"/>
      <c r="BF28" s="187"/>
      <c r="BG28" s="187"/>
      <c r="BH28" s="187"/>
      <c r="BI28" s="187"/>
      <c r="BJ28" s="187"/>
      <c r="BK28" s="187"/>
      <c r="BL28" s="187"/>
      <c r="BM28" s="187"/>
      <c r="BN28" s="187"/>
      <c r="BO28" s="187"/>
      <c r="BP28" s="187"/>
      <c r="BQ28" s="187"/>
      <c r="BR28" s="187"/>
    </row>
    <row r="29" spans="1:70" s="188" customFormat="1" ht="48.75" customHeight="1" x14ac:dyDescent="0.3">
      <c r="A29" s="420"/>
      <c r="B29" s="390"/>
      <c r="C29" s="391"/>
      <c r="D29" s="392"/>
      <c r="E29" s="392"/>
      <c r="F29" s="389"/>
      <c r="G29" s="389"/>
      <c r="H29" s="389"/>
      <c r="I29" s="389"/>
      <c r="J29" s="389"/>
      <c r="K29" s="389"/>
      <c r="L29" s="389"/>
      <c r="M29" s="389"/>
      <c r="N29" s="187"/>
      <c r="O29" s="187"/>
      <c r="P29" s="187"/>
      <c r="Q29" s="187"/>
      <c r="R29" s="187"/>
      <c r="S29" s="187"/>
      <c r="T29" s="187"/>
      <c r="U29" s="187"/>
      <c r="V29" s="187"/>
      <c r="W29" s="187"/>
      <c r="X29" s="187"/>
      <c r="Y29" s="187"/>
      <c r="Z29" s="187"/>
      <c r="AA29" s="187"/>
      <c r="AB29" s="187"/>
      <c r="AC29" s="187"/>
      <c r="AD29" s="187"/>
      <c r="AE29" s="187"/>
      <c r="AF29" s="187"/>
      <c r="AG29" s="187"/>
      <c r="AH29" s="187"/>
      <c r="AI29" s="187"/>
      <c r="AJ29" s="187"/>
      <c r="AK29" s="187"/>
      <c r="AL29" s="187"/>
      <c r="AM29" s="187"/>
      <c r="AN29" s="187"/>
      <c r="AO29" s="187"/>
      <c r="AP29" s="187"/>
      <c r="AQ29" s="187"/>
      <c r="AR29" s="187"/>
      <c r="AS29" s="187"/>
      <c r="AT29" s="187"/>
      <c r="AU29" s="187"/>
      <c r="AV29" s="187"/>
      <c r="AW29" s="187"/>
      <c r="AX29" s="187"/>
      <c r="AY29" s="187"/>
      <c r="AZ29" s="187"/>
      <c r="BA29" s="187"/>
      <c r="BB29" s="187"/>
      <c r="BC29" s="187"/>
      <c r="BD29" s="187"/>
      <c r="BE29" s="187"/>
      <c r="BF29" s="187"/>
      <c r="BG29" s="187"/>
      <c r="BH29" s="187"/>
      <c r="BI29" s="187"/>
      <c r="BJ29" s="187"/>
      <c r="BK29" s="187"/>
      <c r="BL29" s="187"/>
      <c r="BM29" s="187"/>
      <c r="BN29" s="187"/>
      <c r="BO29" s="187"/>
      <c r="BP29" s="187"/>
      <c r="BQ29" s="187"/>
      <c r="BR29" s="187"/>
    </row>
    <row r="30" spans="1:70" s="188" customFormat="1" ht="48.75" customHeight="1" x14ac:dyDescent="0.3">
      <c r="A30" s="420"/>
      <c r="B30" s="390" t="str">
        <f>'Mapa final'!B49</f>
        <v>OAP_05</v>
      </c>
      <c r="C30" s="391" t="str">
        <f>'Mapa final'!H49</f>
        <v xml:space="preserve">Posibilidad de afectación económica y reputacional por incumplimiento normativo, multas y sanciones por parte de entes de control, debido a atenciones inseguras que generan percepción desfavorable de la entidad a los usuarios y los entes reguladores.
</v>
      </c>
      <c r="D30" s="392"/>
      <c r="E30" s="392"/>
      <c r="F30" s="389" t="str">
        <f t="shared" si="1"/>
        <v>No</v>
      </c>
      <c r="G30" s="389" t="str">
        <f t="shared" si="1"/>
        <v>No</v>
      </c>
      <c r="H30" s="389" t="str">
        <f t="shared" si="1"/>
        <v>No</v>
      </c>
      <c r="I30" s="389" t="str">
        <f t="shared" si="1"/>
        <v>No</v>
      </c>
      <c r="J30" s="389" t="str">
        <f t="shared" si="1"/>
        <v>No</v>
      </c>
      <c r="K30" s="389" t="str">
        <f t="shared" si="1"/>
        <v>No</v>
      </c>
      <c r="L30" s="389" t="str">
        <f t="shared" si="1"/>
        <v>No</v>
      </c>
      <c r="M30" s="389" t="str">
        <f t="shared" si="1"/>
        <v>No</v>
      </c>
      <c r="N30" s="187"/>
      <c r="O30" s="187"/>
      <c r="P30" s="187"/>
      <c r="Q30" s="187"/>
      <c r="R30" s="187"/>
      <c r="S30" s="187"/>
      <c r="T30" s="187"/>
      <c r="U30" s="187"/>
      <c r="V30" s="187"/>
      <c r="W30" s="187"/>
      <c r="X30" s="187"/>
      <c r="Y30" s="187"/>
      <c r="Z30" s="187"/>
      <c r="AA30" s="187"/>
      <c r="AB30" s="187"/>
      <c r="AC30" s="187"/>
      <c r="AD30" s="187"/>
      <c r="AE30" s="187"/>
      <c r="AF30" s="187"/>
      <c r="AG30" s="187"/>
      <c r="AH30" s="187"/>
      <c r="AI30" s="187"/>
      <c r="AJ30" s="187"/>
      <c r="AK30" s="187"/>
      <c r="AL30" s="187"/>
      <c r="AM30" s="187"/>
      <c r="AN30" s="187"/>
      <c r="AO30" s="187"/>
      <c r="AP30" s="187"/>
      <c r="AQ30" s="187"/>
      <c r="AR30" s="187"/>
      <c r="AS30" s="187"/>
      <c r="AT30" s="187"/>
      <c r="AU30" s="187"/>
      <c r="AV30" s="187"/>
      <c r="AW30" s="187"/>
      <c r="AX30" s="187"/>
      <c r="AY30" s="187"/>
      <c r="AZ30" s="187"/>
      <c r="BA30" s="187"/>
      <c r="BB30" s="187"/>
      <c r="BC30" s="187"/>
      <c r="BD30" s="187"/>
      <c r="BE30" s="187"/>
      <c r="BF30" s="187"/>
      <c r="BG30" s="187"/>
      <c r="BH30" s="187"/>
      <c r="BI30" s="187"/>
      <c r="BJ30" s="187"/>
      <c r="BK30" s="187"/>
      <c r="BL30" s="187"/>
      <c r="BM30" s="187"/>
      <c r="BN30" s="187"/>
      <c r="BO30" s="187"/>
      <c r="BP30" s="187"/>
      <c r="BQ30" s="187"/>
      <c r="BR30" s="187"/>
    </row>
    <row r="31" spans="1:70" s="188" customFormat="1" ht="48.75" customHeight="1" x14ac:dyDescent="0.3">
      <c r="A31" s="420"/>
      <c r="B31" s="390"/>
      <c r="C31" s="391"/>
      <c r="D31" s="392"/>
      <c r="E31" s="392"/>
      <c r="F31" s="389"/>
      <c r="G31" s="389"/>
      <c r="H31" s="389"/>
      <c r="I31" s="389"/>
      <c r="J31" s="389"/>
      <c r="K31" s="389"/>
      <c r="L31" s="389"/>
      <c r="M31" s="389"/>
      <c r="N31" s="187"/>
      <c r="O31" s="187"/>
      <c r="P31" s="187"/>
      <c r="Q31" s="187"/>
      <c r="R31" s="187"/>
      <c r="S31" s="187"/>
      <c r="T31" s="187"/>
      <c r="U31" s="187"/>
      <c r="V31" s="187"/>
      <c r="W31" s="187"/>
      <c r="X31" s="187"/>
      <c r="Y31" s="187"/>
      <c r="Z31" s="187"/>
      <c r="AA31" s="187"/>
      <c r="AB31" s="187"/>
      <c r="AC31" s="187"/>
      <c r="AD31" s="187"/>
      <c r="AE31" s="187"/>
      <c r="AF31" s="187"/>
      <c r="AG31" s="187"/>
      <c r="AH31" s="187"/>
      <c r="AI31" s="187"/>
      <c r="AJ31" s="187"/>
      <c r="AK31" s="187"/>
      <c r="AL31" s="187"/>
      <c r="AM31" s="187"/>
      <c r="AN31" s="187"/>
      <c r="AO31" s="187"/>
      <c r="AP31" s="187"/>
      <c r="AQ31" s="187"/>
      <c r="AR31" s="187"/>
      <c r="AS31" s="187"/>
      <c r="AT31" s="187"/>
      <c r="AU31" s="187"/>
      <c r="AV31" s="187"/>
      <c r="AW31" s="187"/>
      <c r="AX31" s="187"/>
      <c r="AY31" s="187"/>
      <c r="AZ31" s="187"/>
      <c r="BA31" s="187"/>
      <c r="BB31" s="187"/>
      <c r="BC31" s="187"/>
      <c r="BD31" s="187"/>
      <c r="BE31" s="187"/>
      <c r="BF31" s="187"/>
      <c r="BG31" s="187"/>
      <c r="BH31" s="187"/>
      <c r="BI31" s="187"/>
      <c r="BJ31" s="187"/>
      <c r="BK31" s="187"/>
      <c r="BL31" s="187"/>
      <c r="BM31" s="187"/>
      <c r="BN31" s="187"/>
      <c r="BO31" s="187"/>
      <c r="BP31" s="187"/>
      <c r="BQ31" s="187"/>
      <c r="BR31" s="187"/>
    </row>
    <row r="32" spans="1:70" s="188" customFormat="1" ht="48.75" customHeight="1" x14ac:dyDescent="0.3">
      <c r="A32" s="420"/>
      <c r="B32" s="390"/>
      <c r="C32" s="391"/>
      <c r="D32" s="392"/>
      <c r="E32" s="392"/>
      <c r="F32" s="389"/>
      <c r="G32" s="389"/>
      <c r="H32" s="389"/>
      <c r="I32" s="389"/>
      <c r="J32" s="389"/>
      <c r="K32" s="389"/>
      <c r="L32" s="389"/>
      <c r="M32" s="389"/>
      <c r="N32" s="187"/>
      <c r="O32" s="187"/>
      <c r="P32" s="187"/>
      <c r="Q32" s="187"/>
      <c r="R32" s="187"/>
      <c r="S32" s="187"/>
      <c r="T32" s="187"/>
      <c r="U32" s="187"/>
      <c r="V32" s="187"/>
      <c r="W32" s="187"/>
      <c r="X32" s="187"/>
      <c r="Y32" s="187"/>
      <c r="Z32" s="187"/>
      <c r="AA32" s="187"/>
      <c r="AB32" s="187"/>
      <c r="AC32" s="187"/>
      <c r="AD32" s="187"/>
      <c r="AE32" s="187"/>
      <c r="AF32" s="187"/>
      <c r="AG32" s="187"/>
      <c r="AH32" s="187"/>
      <c r="AI32" s="187"/>
      <c r="AJ32" s="187"/>
      <c r="AK32" s="187"/>
      <c r="AL32" s="187"/>
      <c r="AM32" s="187"/>
      <c r="AN32" s="187"/>
      <c r="AO32" s="187"/>
      <c r="AP32" s="187"/>
      <c r="AQ32" s="187"/>
      <c r="AR32" s="187"/>
      <c r="AS32" s="187"/>
      <c r="AT32" s="187"/>
      <c r="AU32" s="187"/>
      <c r="AV32" s="187"/>
      <c r="AW32" s="187"/>
      <c r="AX32" s="187"/>
      <c r="AY32" s="187"/>
      <c r="AZ32" s="187"/>
      <c r="BA32" s="187"/>
      <c r="BB32" s="187"/>
      <c r="BC32" s="187"/>
      <c r="BD32" s="187"/>
      <c r="BE32" s="187"/>
      <c r="BF32" s="187"/>
      <c r="BG32" s="187"/>
      <c r="BH32" s="187"/>
      <c r="BI32" s="187"/>
      <c r="BJ32" s="187"/>
      <c r="BK32" s="187"/>
      <c r="BL32" s="187"/>
      <c r="BM32" s="187"/>
      <c r="BN32" s="187"/>
      <c r="BO32" s="187"/>
      <c r="BP32" s="187"/>
      <c r="BQ32" s="187"/>
      <c r="BR32" s="187"/>
    </row>
    <row r="33" spans="1:70" s="188" customFormat="1" ht="48.75" customHeight="1" x14ac:dyDescent="0.3">
      <c r="A33" s="420"/>
      <c r="B33" s="390" t="str">
        <f>'Mapa final'!B55</f>
        <v>TIN_01</v>
      </c>
      <c r="C33" s="391" t="str">
        <f>'Mapa final'!H55</f>
        <v xml:space="preserve">
Posibilidad de afectación económica y reputacional por la no disponibilidad del registro oportuno del estado de salud y la atención brindada en la historia clínica, debido a la interrupción en la prestación de los servicios tecnológicos de la entidad.</v>
      </c>
      <c r="D33" s="392"/>
      <c r="E33" s="392"/>
      <c r="F33" s="389" t="str">
        <f t="shared" si="1"/>
        <v>No</v>
      </c>
      <c r="G33" s="389" t="str">
        <f t="shared" si="1"/>
        <v>No</v>
      </c>
      <c r="H33" s="389" t="str">
        <f t="shared" si="1"/>
        <v>No</v>
      </c>
      <c r="I33" s="389" t="str">
        <f t="shared" si="1"/>
        <v>No</v>
      </c>
      <c r="J33" s="389" t="str">
        <f t="shared" si="1"/>
        <v>No</v>
      </c>
      <c r="K33" s="389" t="str">
        <f t="shared" si="1"/>
        <v>No</v>
      </c>
      <c r="L33" s="389" t="str">
        <f t="shared" si="1"/>
        <v>No</v>
      </c>
      <c r="M33" s="389" t="str">
        <f t="shared" si="1"/>
        <v>No</v>
      </c>
      <c r="N33" s="187"/>
      <c r="O33" s="187"/>
      <c r="P33" s="187"/>
      <c r="Q33" s="187"/>
      <c r="R33" s="187"/>
      <c r="S33" s="187"/>
      <c r="T33" s="187"/>
      <c r="U33" s="187"/>
      <c r="V33" s="187"/>
      <c r="W33" s="187"/>
      <c r="X33" s="187"/>
      <c r="Y33" s="187"/>
      <c r="Z33" s="187"/>
      <c r="AA33" s="187"/>
      <c r="AB33" s="187"/>
      <c r="AC33" s="187"/>
      <c r="AD33" s="187"/>
      <c r="AE33" s="187"/>
      <c r="AF33" s="187"/>
      <c r="AG33" s="187"/>
      <c r="AH33" s="187"/>
      <c r="AI33" s="187"/>
      <c r="AJ33" s="187"/>
      <c r="AK33" s="187"/>
      <c r="AL33" s="187"/>
      <c r="AM33" s="187"/>
      <c r="AN33" s="187"/>
      <c r="AO33" s="187"/>
      <c r="AP33" s="187"/>
      <c r="AQ33" s="187"/>
      <c r="AR33" s="187"/>
      <c r="AS33" s="187"/>
      <c r="AT33" s="187"/>
      <c r="AU33" s="187"/>
      <c r="AV33" s="187"/>
      <c r="AW33" s="187"/>
      <c r="AX33" s="187"/>
      <c r="AY33" s="187"/>
      <c r="AZ33" s="187"/>
      <c r="BA33" s="187"/>
      <c r="BB33" s="187"/>
      <c r="BC33" s="187"/>
      <c r="BD33" s="187"/>
      <c r="BE33" s="187"/>
      <c r="BF33" s="187"/>
      <c r="BG33" s="187"/>
      <c r="BH33" s="187"/>
      <c r="BI33" s="187"/>
      <c r="BJ33" s="187"/>
      <c r="BK33" s="187"/>
      <c r="BL33" s="187"/>
      <c r="BM33" s="187"/>
      <c r="BN33" s="187"/>
      <c r="BO33" s="187"/>
      <c r="BP33" s="187"/>
      <c r="BQ33" s="187"/>
      <c r="BR33" s="187"/>
    </row>
    <row r="34" spans="1:70" s="188" customFormat="1" ht="48.75" customHeight="1" x14ac:dyDescent="0.3">
      <c r="A34" s="420"/>
      <c r="B34" s="390"/>
      <c r="C34" s="391"/>
      <c r="D34" s="392"/>
      <c r="E34" s="392"/>
      <c r="F34" s="389"/>
      <c r="G34" s="389"/>
      <c r="H34" s="389"/>
      <c r="I34" s="389"/>
      <c r="J34" s="389"/>
      <c r="K34" s="389"/>
      <c r="L34" s="389"/>
      <c r="M34" s="389"/>
      <c r="N34" s="187"/>
      <c r="O34" s="187"/>
      <c r="P34" s="187"/>
      <c r="Q34" s="187"/>
      <c r="R34" s="187"/>
      <c r="S34" s="187"/>
      <c r="T34" s="187"/>
      <c r="U34" s="187"/>
      <c r="V34" s="187"/>
      <c r="W34" s="187"/>
      <c r="X34" s="187"/>
      <c r="Y34" s="187"/>
      <c r="Z34" s="187"/>
      <c r="AA34" s="187"/>
      <c r="AB34" s="187"/>
      <c r="AC34" s="187"/>
      <c r="AD34" s="187"/>
      <c r="AE34" s="187"/>
      <c r="AF34" s="187"/>
      <c r="AG34" s="187"/>
      <c r="AH34" s="187"/>
      <c r="AI34" s="187"/>
      <c r="AJ34" s="187"/>
      <c r="AK34" s="187"/>
      <c r="AL34" s="187"/>
      <c r="AM34" s="187"/>
      <c r="AN34" s="187"/>
      <c r="AO34" s="187"/>
      <c r="AP34" s="187"/>
      <c r="AQ34" s="187"/>
      <c r="AR34" s="187"/>
      <c r="AS34" s="187"/>
      <c r="AT34" s="187"/>
      <c r="AU34" s="187"/>
      <c r="AV34" s="187"/>
      <c r="AW34" s="187"/>
      <c r="AX34" s="187"/>
      <c r="AY34" s="187"/>
      <c r="AZ34" s="187"/>
      <c r="BA34" s="187"/>
      <c r="BB34" s="187"/>
      <c r="BC34" s="187"/>
      <c r="BD34" s="187"/>
      <c r="BE34" s="187"/>
      <c r="BF34" s="187"/>
      <c r="BG34" s="187"/>
      <c r="BH34" s="187"/>
      <c r="BI34" s="187"/>
      <c r="BJ34" s="187"/>
      <c r="BK34" s="187"/>
      <c r="BL34" s="187"/>
      <c r="BM34" s="187"/>
      <c r="BN34" s="187"/>
      <c r="BO34" s="187"/>
      <c r="BP34" s="187"/>
      <c r="BQ34" s="187"/>
      <c r="BR34" s="187"/>
    </row>
    <row r="35" spans="1:70" s="188" customFormat="1" ht="48.75" customHeight="1" x14ac:dyDescent="0.3">
      <c r="A35" s="420"/>
      <c r="B35" s="390"/>
      <c r="C35" s="391"/>
      <c r="D35" s="392"/>
      <c r="E35" s="392"/>
      <c r="F35" s="389"/>
      <c r="G35" s="389"/>
      <c r="H35" s="389"/>
      <c r="I35" s="389"/>
      <c r="J35" s="389"/>
      <c r="K35" s="389"/>
      <c r="L35" s="389"/>
      <c r="M35" s="389"/>
      <c r="N35" s="187"/>
      <c r="O35" s="187"/>
      <c r="P35" s="187"/>
      <c r="Q35" s="187"/>
      <c r="R35" s="187"/>
      <c r="S35" s="187"/>
      <c r="T35" s="187"/>
      <c r="U35" s="187"/>
      <c r="V35" s="187"/>
      <c r="W35" s="187"/>
      <c r="X35" s="187"/>
      <c r="Y35" s="187"/>
      <c r="Z35" s="187"/>
      <c r="AA35" s="187"/>
      <c r="AB35" s="187"/>
      <c r="AC35" s="187"/>
      <c r="AD35" s="187"/>
      <c r="AE35" s="187"/>
      <c r="AF35" s="187"/>
      <c r="AG35" s="187"/>
      <c r="AH35" s="187"/>
      <c r="AI35" s="187"/>
      <c r="AJ35" s="187"/>
      <c r="AK35" s="187"/>
      <c r="AL35" s="187"/>
      <c r="AM35" s="187"/>
      <c r="AN35" s="187"/>
      <c r="AO35" s="187"/>
      <c r="AP35" s="187"/>
      <c r="AQ35" s="187"/>
      <c r="AR35" s="187"/>
      <c r="AS35" s="187"/>
      <c r="AT35" s="187"/>
      <c r="AU35" s="187"/>
      <c r="AV35" s="187"/>
      <c r="AW35" s="187"/>
      <c r="AX35" s="187"/>
      <c r="AY35" s="187"/>
      <c r="AZ35" s="187"/>
      <c r="BA35" s="187"/>
      <c r="BB35" s="187"/>
      <c r="BC35" s="187"/>
      <c r="BD35" s="187"/>
      <c r="BE35" s="187"/>
      <c r="BF35" s="187"/>
      <c r="BG35" s="187"/>
      <c r="BH35" s="187"/>
      <c r="BI35" s="187"/>
      <c r="BJ35" s="187"/>
      <c r="BK35" s="187"/>
      <c r="BL35" s="187"/>
      <c r="BM35" s="187"/>
      <c r="BN35" s="187"/>
      <c r="BO35" s="187"/>
      <c r="BP35" s="187"/>
      <c r="BQ35" s="187"/>
      <c r="BR35" s="187"/>
    </row>
    <row r="36" spans="1:70" s="188" customFormat="1" ht="48.75" customHeight="1" x14ac:dyDescent="0.3">
      <c r="A36" s="420"/>
      <c r="B36" s="390" t="str">
        <f>'Mapa final'!B61</f>
        <v>TIN_02</v>
      </c>
      <c r="C36" s="391" t="str">
        <f>'Mapa final'!H61</f>
        <v xml:space="preserve">
Posibilidad de afectación reputacional y perdida de la confidencialidad por el acceso a  información clasificada o reservada de los usuarios del subsistema de salud de las fuerzas militares, debido a falta de control del ciclo de vida de las credenciales de acceso a la infraestructura tecnológica de la entidad. </v>
      </c>
      <c r="D36" s="392"/>
      <c r="E36" s="392"/>
      <c r="F36" s="389" t="str">
        <f t="shared" si="1"/>
        <v>No</v>
      </c>
      <c r="G36" s="389" t="str">
        <f t="shared" si="1"/>
        <v>No</v>
      </c>
      <c r="H36" s="389" t="str">
        <f t="shared" si="1"/>
        <v>No</v>
      </c>
      <c r="I36" s="389" t="str">
        <f t="shared" si="1"/>
        <v>No</v>
      </c>
      <c r="J36" s="389" t="str">
        <f t="shared" si="1"/>
        <v>No</v>
      </c>
      <c r="K36" s="389" t="str">
        <f t="shared" si="1"/>
        <v>No</v>
      </c>
      <c r="L36" s="389" t="str">
        <f t="shared" si="1"/>
        <v>No</v>
      </c>
      <c r="M36" s="389" t="str">
        <f t="shared" si="1"/>
        <v>No</v>
      </c>
      <c r="N36" s="187"/>
      <c r="O36" s="187"/>
      <c r="P36" s="187"/>
      <c r="Q36" s="187"/>
      <c r="R36" s="187"/>
      <c r="S36" s="187"/>
      <c r="T36" s="187"/>
      <c r="U36" s="187"/>
      <c r="V36" s="187"/>
      <c r="W36" s="187"/>
      <c r="X36" s="187"/>
      <c r="Y36" s="187"/>
      <c r="Z36" s="187"/>
      <c r="AA36" s="187"/>
      <c r="AB36" s="187"/>
      <c r="AC36" s="187"/>
      <c r="AD36" s="187"/>
      <c r="AE36" s="187"/>
      <c r="AF36" s="187"/>
      <c r="AG36" s="187"/>
      <c r="AH36" s="187"/>
      <c r="AI36" s="187"/>
      <c r="AJ36" s="187"/>
      <c r="AK36" s="187"/>
      <c r="AL36" s="187"/>
      <c r="AM36" s="187"/>
      <c r="AN36" s="187"/>
      <c r="AO36" s="187"/>
      <c r="AP36" s="187"/>
      <c r="AQ36" s="187"/>
      <c r="AR36" s="187"/>
      <c r="AS36" s="187"/>
      <c r="AT36" s="187"/>
      <c r="AU36" s="187"/>
      <c r="AV36" s="187"/>
      <c r="AW36" s="187"/>
      <c r="AX36" s="187"/>
      <c r="AY36" s="187"/>
      <c r="AZ36" s="187"/>
      <c r="BA36" s="187"/>
      <c r="BB36" s="187"/>
      <c r="BC36" s="187"/>
      <c r="BD36" s="187"/>
      <c r="BE36" s="187"/>
      <c r="BF36" s="187"/>
      <c r="BG36" s="187"/>
      <c r="BH36" s="187"/>
      <c r="BI36" s="187"/>
      <c r="BJ36" s="187"/>
      <c r="BK36" s="187"/>
      <c r="BL36" s="187"/>
      <c r="BM36" s="187"/>
      <c r="BN36" s="187"/>
      <c r="BO36" s="187"/>
      <c r="BP36" s="187"/>
      <c r="BQ36" s="187"/>
      <c r="BR36" s="187"/>
    </row>
    <row r="37" spans="1:70" s="188" customFormat="1" ht="48.75" customHeight="1" x14ac:dyDescent="0.3">
      <c r="A37" s="420"/>
      <c r="B37" s="390"/>
      <c r="C37" s="391"/>
      <c r="D37" s="392"/>
      <c r="E37" s="392"/>
      <c r="F37" s="389"/>
      <c r="G37" s="389"/>
      <c r="H37" s="389"/>
      <c r="I37" s="389"/>
      <c r="J37" s="389"/>
      <c r="K37" s="389"/>
      <c r="L37" s="389"/>
      <c r="M37" s="389"/>
      <c r="N37" s="187"/>
      <c r="O37" s="187"/>
      <c r="P37" s="187"/>
      <c r="Q37" s="187"/>
      <c r="R37" s="187"/>
      <c r="S37" s="187"/>
      <c r="T37" s="187"/>
      <c r="U37" s="187"/>
      <c r="V37" s="187"/>
      <c r="W37" s="187"/>
      <c r="X37" s="187"/>
      <c r="Y37" s="187"/>
      <c r="Z37" s="187"/>
      <c r="AA37" s="187"/>
      <c r="AB37" s="187"/>
      <c r="AC37" s="187"/>
      <c r="AD37" s="187"/>
      <c r="AE37" s="187"/>
      <c r="AF37" s="187"/>
      <c r="AG37" s="187"/>
      <c r="AH37" s="187"/>
      <c r="AI37" s="187"/>
      <c r="AJ37" s="187"/>
      <c r="AK37" s="187"/>
      <c r="AL37" s="187"/>
      <c r="AM37" s="187"/>
      <c r="AN37" s="187"/>
      <c r="AO37" s="187"/>
      <c r="AP37" s="187"/>
      <c r="AQ37" s="187"/>
      <c r="AR37" s="187"/>
      <c r="AS37" s="187"/>
      <c r="AT37" s="187"/>
      <c r="AU37" s="187"/>
      <c r="AV37" s="187"/>
      <c r="AW37" s="187"/>
      <c r="AX37" s="187"/>
      <c r="AY37" s="187"/>
      <c r="AZ37" s="187"/>
      <c r="BA37" s="187"/>
      <c r="BB37" s="187"/>
      <c r="BC37" s="187"/>
      <c r="BD37" s="187"/>
      <c r="BE37" s="187"/>
      <c r="BF37" s="187"/>
      <c r="BG37" s="187"/>
      <c r="BH37" s="187"/>
      <c r="BI37" s="187"/>
      <c r="BJ37" s="187"/>
      <c r="BK37" s="187"/>
      <c r="BL37" s="187"/>
      <c r="BM37" s="187"/>
      <c r="BN37" s="187"/>
      <c r="BO37" s="187"/>
      <c r="BP37" s="187"/>
      <c r="BQ37" s="187"/>
      <c r="BR37" s="187"/>
    </row>
    <row r="38" spans="1:70" s="188" customFormat="1" ht="48.75" customHeight="1" x14ac:dyDescent="0.3">
      <c r="A38" s="420"/>
      <c r="B38" s="390"/>
      <c r="C38" s="391"/>
      <c r="D38" s="392"/>
      <c r="E38" s="392"/>
      <c r="F38" s="389"/>
      <c r="G38" s="389"/>
      <c r="H38" s="389"/>
      <c r="I38" s="389"/>
      <c r="J38" s="389"/>
      <c r="K38" s="389"/>
      <c r="L38" s="389"/>
      <c r="M38" s="389"/>
      <c r="N38" s="187"/>
      <c r="O38" s="187"/>
      <c r="P38" s="187"/>
      <c r="Q38" s="187"/>
      <c r="R38" s="187"/>
      <c r="S38" s="187"/>
      <c r="T38" s="187"/>
      <c r="U38" s="187"/>
      <c r="V38" s="187"/>
      <c r="W38" s="187"/>
      <c r="X38" s="187"/>
      <c r="Y38" s="187"/>
      <c r="Z38" s="187"/>
      <c r="AA38" s="187"/>
      <c r="AB38" s="187"/>
      <c r="AC38" s="187"/>
      <c r="AD38" s="187"/>
      <c r="AE38" s="187"/>
      <c r="AF38" s="187"/>
      <c r="AG38" s="187"/>
      <c r="AH38" s="187"/>
      <c r="AI38" s="187"/>
      <c r="AJ38" s="187"/>
      <c r="AK38" s="187"/>
      <c r="AL38" s="187"/>
      <c r="AM38" s="187"/>
      <c r="AN38" s="187"/>
      <c r="AO38" s="187"/>
      <c r="AP38" s="187"/>
      <c r="AQ38" s="187"/>
      <c r="AR38" s="187"/>
      <c r="AS38" s="187"/>
      <c r="AT38" s="187"/>
      <c r="AU38" s="187"/>
      <c r="AV38" s="187"/>
      <c r="AW38" s="187"/>
      <c r="AX38" s="187"/>
      <c r="AY38" s="187"/>
      <c r="AZ38" s="187"/>
      <c r="BA38" s="187"/>
      <c r="BB38" s="187"/>
      <c r="BC38" s="187"/>
      <c r="BD38" s="187"/>
      <c r="BE38" s="187"/>
      <c r="BF38" s="187"/>
      <c r="BG38" s="187"/>
      <c r="BH38" s="187"/>
      <c r="BI38" s="187"/>
      <c r="BJ38" s="187"/>
      <c r="BK38" s="187"/>
      <c r="BL38" s="187"/>
      <c r="BM38" s="187"/>
      <c r="BN38" s="187"/>
      <c r="BO38" s="187"/>
      <c r="BP38" s="187"/>
      <c r="BQ38" s="187"/>
      <c r="BR38" s="187"/>
    </row>
    <row r="39" spans="1:70" s="188" customFormat="1" ht="48.75" customHeight="1" x14ac:dyDescent="0.3">
      <c r="A39" s="420"/>
      <c r="B39" s="390" t="str">
        <f>'Mapa final'!B67</f>
        <v>TIN_03</v>
      </c>
      <c r="C39" s="391" t="str">
        <f>'Mapa final'!H67</f>
        <v xml:space="preserve">
Posibilidad de afectación económica por no disponibilidad de la información clínica  de los usuarios del Subsistema de Salud de las Fuerzas Militares, debido a falta de respaldo (copias de seguridad) de la información.</v>
      </c>
      <c r="D39" s="392"/>
      <c r="E39" s="392"/>
      <c r="F39" s="389" t="str">
        <f t="shared" si="1"/>
        <v>No</v>
      </c>
      <c r="G39" s="389" t="str">
        <f t="shared" si="1"/>
        <v>No</v>
      </c>
      <c r="H39" s="389" t="str">
        <f t="shared" si="1"/>
        <v>No</v>
      </c>
      <c r="I39" s="389" t="str">
        <f t="shared" si="1"/>
        <v>No</v>
      </c>
      <c r="J39" s="389" t="str">
        <f t="shared" si="1"/>
        <v>No</v>
      </c>
      <c r="K39" s="389" t="str">
        <f t="shared" si="1"/>
        <v>No</v>
      </c>
      <c r="L39" s="389" t="str">
        <f t="shared" si="1"/>
        <v>No</v>
      </c>
      <c r="M39" s="389" t="str">
        <f t="shared" si="1"/>
        <v>No</v>
      </c>
      <c r="N39" s="187"/>
      <c r="O39" s="187"/>
      <c r="P39" s="187"/>
      <c r="Q39" s="187"/>
      <c r="R39" s="187"/>
      <c r="S39" s="187"/>
      <c r="T39" s="187"/>
      <c r="U39" s="187"/>
      <c r="V39" s="187"/>
      <c r="W39" s="187"/>
      <c r="X39" s="187"/>
      <c r="Y39" s="187"/>
      <c r="Z39" s="187"/>
      <c r="AA39" s="187"/>
      <c r="AB39" s="187"/>
      <c r="AC39" s="187"/>
      <c r="AD39" s="187"/>
      <c r="AE39" s="187"/>
      <c r="AF39" s="187"/>
      <c r="AG39" s="187"/>
      <c r="AH39" s="187"/>
      <c r="AI39" s="187"/>
      <c r="AJ39" s="187"/>
      <c r="AK39" s="187"/>
      <c r="AL39" s="187"/>
      <c r="AM39" s="187"/>
      <c r="AN39" s="187"/>
      <c r="AO39" s="187"/>
      <c r="AP39" s="187"/>
      <c r="AQ39" s="187"/>
      <c r="AR39" s="187"/>
      <c r="AS39" s="187"/>
      <c r="AT39" s="187"/>
      <c r="AU39" s="187"/>
      <c r="AV39" s="187"/>
      <c r="AW39" s="187"/>
      <c r="AX39" s="187"/>
      <c r="AY39" s="187"/>
      <c r="AZ39" s="187"/>
      <c r="BA39" s="187"/>
      <c r="BB39" s="187"/>
      <c r="BC39" s="187"/>
      <c r="BD39" s="187"/>
      <c r="BE39" s="187"/>
      <c r="BF39" s="187"/>
      <c r="BG39" s="187"/>
      <c r="BH39" s="187"/>
      <c r="BI39" s="187"/>
      <c r="BJ39" s="187"/>
      <c r="BK39" s="187"/>
      <c r="BL39" s="187"/>
      <c r="BM39" s="187"/>
      <c r="BN39" s="187"/>
      <c r="BO39" s="187"/>
      <c r="BP39" s="187"/>
      <c r="BQ39" s="187"/>
      <c r="BR39" s="187"/>
    </row>
    <row r="40" spans="1:70" s="188" customFormat="1" ht="48.75" customHeight="1" x14ac:dyDescent="0.3">
      <c r="A40" s="420"/>
      <c r="B40" s="390"/>
      <c r="C40" s="391"/>
      <c r="D40" s="392"/>
      <c r="E40" s="392"/>
      <c r="F40" s="389"/>
      <c r="G40" s="389"/>
      <c r="H40" s="389"/>
      <c r="I40" s="389"/>
      <c r="J40" s="389"/>
      <c r="K40" s="389"/>
      <c r="L40" s="389"/>
      <c r="M40" s="389"/>
      <c r="N40" s="187"/>
      <c r="O40" s="187"/>
      <c r="P40" s="187"/>
      <c r="Q40" s="187"/>
      <c r="R40" s="187"/>
      <c r="S40" s="187"/>
      <c r="T40" s="187"/>
      <c r="U40" s="187"/>
      <c r="V40" s="187"/>
      <c r="W40" s="187"/>
      <c r="X40" s="187"/>
      <c r="Y40" s="187"/>
      <c r="Z40" s="187"/>
      <c r="AA40" s="187"/>
      <c r="AB40" s="187"/>
      <c r="AC40" s="187"/>
      <c r="AD40" s="187"/>
      <c r="AE40" s="187"/>
      <c r="AF40" s="187"/>
      <c r="AG40" s="187"/>
      <c r="AH40" s="187"/>
      <c r="AI40" s="187"/>
      <c r="AJ40" s="187"/>
      <c r="AK40" s="187"/>
      <c r="AL40" s="187"/>
      <c r="AM40" s="187"/>
      <c r="AN40" s="187"/>
      <c r="AO40" s="187"/>
      <c r="AP40" s="187"/>
      <c r="AQ40" s="187"/>
      <c r="AR40" s="187"/>
      <c r="AS40" s="187"/>
      <c r="AT40" s="187"/>
      <c r="AU40" s="187"/>
      <c r="AV40" s="187"/>
      <c r="AW40" s="187"/>
      <c r="AX40" s="187"/>
      <c r="AY40" s="187"/>
      <c r="AZ40" s="187"/>
      <c r="BA40" s="187"/>
      <c r="BB40" s="187"/>
      <c r="BC40" s="187"/>
      <c r="BD40" s="187"/>
      <c r="BE40" s="187"/>
      <c r="BF40" s="187"/>
      <c r="BG40" s="187"/>
      <c r="BH40" s="187"/>
      <c r="BI40" s="187"/>
      <c r="BJ40" s="187"/>
      <c r="BK40" s="187"/>
      <c r="BL40" s="187"/>
      <c r="BM40" s="187"/>
      <c r="BN40" s="187"/>
      <c r="BO40" s="187"/>
      <c r="BP40" s="187"/>
      <c r="BQ40" s="187"/>
      <c r="BR40" s="187"/>
    </row>
    <row r="41" spans="1:70" s="188" customFormat="1" ht="48.75" customHeight="1" x14ac:dyDescent="0.3">
      <c r="A41" s="420"/>
      <c r="B41" s="390"/>
      <c r="C41" s="391"/>
      <c r="D41" s="392"/>
      <c r="E41" s="392"/>
      <c r="F41" s="389"/>
      <c r="G41" s="389"/>
      <c r="H41" s="389"/>
      <c r="I41" s="389"/>
      <c r="J41" s="389"/>
      <c r="K41" s="389"/>
      <c r="L41" s="389"/>
      <c r="M41" s="389"/>
      <c r="N41" s="187"/>
      <c r="O41" s="187"/>
      <c r="P41" s="187"/>
      <c r="Q41" s="187"/>
      <c r="R41" s="187"/>
      <c r="S41" s="187"/>
      <c r="T41" s="187"/>
      <c r="U41" s="187"/>
      <c r="V41" s="187"/>
      <c r="W41" s="187"/>
      <c r="X41" s="187"/>
      <c r="Y41" s="187"/>
      <c r="Z41" s="187"/>
      <c r="AA41" s="187"/>
      <c r="AB41" s="187"/>
      <c r="AC41" s="187"/>
      <c r="AD41" s="187"/>
      <c r="AE41" s="187"/>
      <c r="AF41" s="187"/>
      <c r="AG41" s="187"/>
      <c r="AH41" s="187"/>
      <c r="AI41" s="187"/>
      <c r="AJ41" s="187"/>
      <c r="AK41" s="187"/>
      <c r="AL41" s="187"/>
      <c r="AM41" s="187"/>
      <c r="AN41" s="187"/>
      <c r="AO41" s="187"/>
      <c r="AP41" s="187"/>
      <c r="AQ41" s="187"/>
      <c r="AR41" s="187"/>
      <c r="AS41" s="187"/>
      <c r="AT41" s="187"/>
      <c r="AU41" s="187"/>
      <c r="AV41" s="187"/>
      <c r="AW41" s="187"/>
      <c r="AX41" s="187"/>
      <c r="AY41" s="187"/>
      <c r="AZ41" s="187"/>
      <c r="BA41" s="187"/>
      <c r="BB41" s="187"/>
      <c r="BC41" s="187"/>
      <c r="BD41" s="187"/>
      <c r="BE41" s="187"/>
      <c r="BF41" s="187"/>
      <c r="BG41" s="187"/>
      <c r="BH41" s="187"/>
      <c r="BI41" s="187"/>
      <c r="BJ41" s="187"/>
      <c r="BK41" s="187"/>
      <c r="BL41" s="187"/>
      <c r="BM41" s="187"/>
      <c r="BN41" s="187"/>
      <c r="BO41" s="187"/>
      <c r="BP41" s="187"/>
      <c r="BQ41" s="187"/>
      <c r="BR41" s="187"/>
    </row>
    <row r="42" spans="1:70" ht="48.75" customHeight="1" x14ac:dyDescent="0.3">
      <c r="A42" s="420"/>
      <c r="B42" s="390" t="str">
        <f>'Mapa final'!B73</f>
        <v>TIN_04</v>
      </c>
      <c r="C42" s="391" t="str">
        <f>'Mapa final'!H73</f>
        <v xml:space="preserve">
Posibilidad de afectación económica y reputacional por perdida de la disponibilidad de la Historia Clínica por fallas en el funcionamiento del sistema de información clínico Dinámica Gerencial Hospitalaria por el Indebido control de cambios en la implementación de nuevas versiones del aplicativo de Historias Clínicas Electrónicas.</v>
      </c>
      <c r="D42" s="392"/>
      <c r="E42" s="392"/>
      <c r="F42" s="389" t="str">
        <f t="shared" ref="F42:M57" si="2">IFERROR(IF($E42="","No",IF($E42="No","No"," "))," ")</f>
        <v>No</v>
      </c>
      <c r="G42" s="389" t="str">
        <f t="shared" si="2"/>
        <v>No</v>
      </c>
      <c r="H42" s="389" t="str">
        <f t="shared" si="2"/>
        <v>No</v>
      </c>
      <c r="I42" s="389" t="str">
        <f t="shared" si="2"/>
        <v>No</v>
      </c>
      <c r="J42" s="389" t="str">
        <f t="shared" si="2"/>
        <v>No</v>
      </c>
      <c r="K42" s="389" t="str">
        <f t="shared" si="2"/>
        <v>No</v>
      </c>
      <c r="L42" s="389" t="str">
        <f t="shared" si="2"/>
        <v>No</v>
      </c>
      <c r="M42" s="389" t="str">
        <f t="shared" si="2"/>
        <v>No</v>
      </c>
      <c r="N42" s="189"/>
      <c r="O42" s="189"/>
      <c r="P42" s="189"/>
      <c r="Q42" s="189"/>
      <c r="R42" s="189"/>
      <c r="S42" s="189"/>
      <c r="T42" s="189"/>
      <c r="U42" s="189"/>
      <c r="V42" s="189"/>
      <c r="W42" s="189"/>
      <c r="X42" s="189"/>
      <c r="Y42" s="189"/>
      <c r="Z42" s="189"/>
      <c r="AA42" s="189"/>
      <c r="AB42" s="189"/>
      <c r="AC42" s="189"/>
      <c r="AD42" s="189"/>
      <c r="AE42" s="189"/>
      <c r="AF42" s="189"/>
      <c r="AG42" s="189"/>
      <c r="AH42" s="189"/>
      <c r="AI42" s="189"/>
      <c r="AJ42" s="189"/>
      <c r="AK42" s="189"/>
      <c r="AL42" s="189"/>
      <c r="AM42" s="189"/>
      <c r="AN42" s="189"/>
      <c r="AO42" s="189"/>
      <c r="AP42" s="189"/>
      <c r="AQ42" s="189"/>
      <c r="AR42" s="189"/>
      <c r="AS42" s="189"/>
      <c r="AT42" s="189"/>
      <c r="AU42" s="189"/>
      <c r="AV42" s="189"/>
      <c r="AW42" s="189"/>
      <c r="AX42" s="189"/>
      <c r="AY42" s="189"/>
      <c r="AZ42" s="189"/>
      <c r="BA42" s="189"/>
      <c r="BB42" s="189"/>
      <c r="BC42" s="189"/>
      <c r="BD42" s="189"/>
      <c r="BE42" s="189"/>
      <c r="BF42" s="189"/>
      <c r="BG42" s="189"/>
      <c r="BH42" s="189"/>
      <c r="BI42" s="189"/>
      <c r="BJ42" s="189"/>
      <c r="BK42" s="189"/>
      <c r="BL42" s="189"/>
      <c r="BM42" s="189"/>
      <c r="BN42" s="189"/>
      <c r="BO42" s="189"/>
      <c r="BP42" s="189"/>
      <c r="BQ42" s="189"/>
      <c r="BR42" s="189"/>
    </row>
    <row r="43" spans="1:70" ht="48.75" customHeight="1" x14ac:dyDescent="0.3">
      <c r="A43" s="420"/>
      <c r="B43" s="390"/>
      <c r="C43" s="391"/>
      <c r="D43" s="392"/>
      <c r="E43" s="392"/>
      <c r="F43" s="389"/>
      <c r="G43" s="389"/>
      <c r="H43" s="389"/>
      <c r="I43" s="389"/>
      <c r="J43" s="389"/>
      <c r="K43" s="389"/>
      <c r="L43" s="389"/>
      <c r="M43" s="389"/>
      <c r="N43" s="189"/>
      <c r="O43" s="189"/>
      <c r="P43" s="189"/>
      <c r="Q43" s="189"/>
      <c r="R43" s="189"/>
      <c r="S43" s="189"/>
      <c r="T43" s="189"/>
      <c r="U43" s="189"/>
      <c r="V43" s="189"/>
      <c r="W43" s="189"/>
      <c r="X43" s="189"/>
      <c r="Y43" s="189"/>
      <c r="Z43" s="189"/>
      <c r="AA43" s="189"/>
      <c r="AB43" s="189"/>
      <c r="AC43" s="189"/>
      <c r="AD43" s="189"/>
      <c r="AE43" s="189"/>
      <c r="AF43" s="189"/>
      <c r="AG43" s="189"/>
      <c r="AH43" s="189"/>
      <c r="AI43" s="189"/>
      <c r="AJ43" s="189"/>
      <c r="AK43" s="189"/>
      <c r="AL43" s="189"/>
      <c r="AM43" s="189"/>
      <c r="AN43" s="189"/>
      <c r="AO43" s="189"/>
      <c r="AP43" s="189"/>
      <c r="AQ43" s="189"/>
      <c r="AR43" s="189"/>
      <c r="AS43" s="189"/>
      <c r="AT43" s="189"/>
      <c r="AU43" s="189"/>
      <c r="AV43" s="189"/>
      <c r="AW43" s="189"/>
      <c r="AX43" s="189"/>
      <c r="AY43" s="189"/>
      <c r="AZ43" s="189"/>
      <c r="BA43" s="189"/>
      <c r="BB43" s="189"/>
      <c r="BC43" s="189"/>
      <c r="BD43" s="189"/>
      <c r="BE43" s="189"/>
      <c r="BF43" s="189"/>
      <c r="BG43" s="189"/>
      <c r="BH43" s="189"/>
      <c r="BI43" s="189"/>
      <c r="BJ43" s="189"/>
      <c r="BK43" s="189"/>
      <c r="BL43" s="189"/>
      <c r="BM43" s="189"/>
      <c r="BN43" s="189"/>
      <c r="BO43" s="189"/>
      <c r="BP43" s="189"/>
      <c r="BQ43" s="189"/>
      <c r="BR43" s="189"/>
    </row>
    <row r="44" spans="1:70" ht="48.75" customHeight="1" x14ac:dyDescent="0.3">
      <c r="A44" s="420"/>
      <c r="B44" s="390"/>
      <c r="C44" s="391"/>
      <c r="D44" s="392"/>
      <c r="E44" s="392"/>
      <c r="F44" s="389"/>
      <c r="G44" s="389"/>
      <c r="H44" s="389"/>
      <c r="I44" s="389"/>
      <c r="J44" s="389"/>
      <c r="K44" s="389"/>
      <c r="L44" s="389"/>
      <c r="M44" s="389"/>
      <c r="N44" s="189"/>
      <c r="O44" s="189"/>
      <c r="P44" s="189"/>
      <c r="Q44" s="189"/>
      <c r="R44" s="189"/>
      <c r="S44" s="189"/>
      <c r="T44" s="189"/>
      <c r="U44" s="189"/>
      <c r="V44" s="189"/>
      <c r="W44" s="189"/>
      <c r="X44" s="189"/>
      <c r="Y44" s="189"/>
      <c r="Z44" s="189"/>
      <c r="AA44" s="189"/>
      <c r="AB44" s="189"/>
      <c r="AC44" s="189"/>
      <c r="AD44" s="189"/>
      <c r="AE44" s="189"/>
      <c r="AF44" s="189"/>
      <c r="AG44" s="189"/>
      <c r="AH44" s="189"/>
      <c r="AI44" s="189"/>
      <c r="AJ44" s="189"/>
      <c r="AK44" s="189"/>
      <c r="AL44" s="189"/>
      <c r="AM44" s="189"/>
      <c r="AN44" s="189"/>
      <c r="AO44" s="189"/>
      <c r="AP44" s="189"/>
      <c r="AQ44" s="189"/>
      <c r="AR44" s="189"/>
      <c r="AS44" s="189"/>
      <c r="AT44" s="189"/>
      <c r="AU44" s="189"/>
      <c r="AV44" s="189"/>
      <c r="AW44" s="189"/>
      <c r="AX44" s="189"/>
      <c r="AY44" s="189"/>
      <c r="AZ44" s="189"/>
      <c r="BA44" s="189"/>
      <c r="BB44" s="189"/>
      <c r="BC44" s="189"/>
      <c r="BD44" s="189"/>
      <c r="BE44" s="189"/>
      <c r="BF44" s="189"/>
      <c r="BG44" s="189"/>
      <c r="BH44" s="189"/>
      <c r="BI44" s="189"/>
      <c r="BJ44" s="189"/>
      <c r="BK44" s="189"/>
      <c r="BL44" s="189"/>
      <c r="BM44" s="189"/>
      <c r="BN44" s="189"/>
      <c r="BO44" s="189"/>
      <c r="BP44" s="189"/>
      <c r="BQ44" s="189"/>
      <c r="BR44" s="189"/>
    </row>
    <row r="45" spans="1:70" ht="48.75" customHeight="1" x14ac:dyDescent="0.3">
      <c r="A45" s="420"/>
      <c r="B45" s="390" t="str">
        <f>'Mapa final'!B79</f>
        <v>CAU_01</v>
      </c>
      <c r="C45" s="391" t="str">
        <f>'Mapa final'!H79</f>
        <v>Posibilidad de afectación reputacional por pérdida de credibilidad e impacto negativo en la imagen externa de la entidad debido a confusión y errores en los procesos como consecuencia de información errada, no verás o susceptible de mala interpretación</v>
      </c>
      <c r="D45" s="392"/>
      <c r="E45" s="392"/>
      <c r="F45" s="389" t="str">
        <f t="shared" si="2"/>
        <v>No</v>
      </c>
      <c r="G45" s="389" t="str">
        <f t="shared" si="2"/>
        <v>No</v>
      </c>
      <c r="H45" s="389" t="str">
        <f t="shared" si="2"/>
        <v>No</v>
      </c>
      <c r="I45" s="389" t="str">
        <f t="shared" si="2"/>
        <v>No</v>
      </c>
      <c r="J45" s="389" t="str">
        <f t="shared" si="2"/>
        <v>No</v>
      </c>
      <c r="K45" s="389" t="str">
        <f t="shared" si="2"/>
        <v>No</v>
      </c>
      <c r="L45" s="389" t="str">
        <f t="shared" si="2"/>
        <v>No</v>
      </c>
      <c r="M45" s="389" t="str">
        <f t="shared" si="2"/>
        <v>No</v>
      </c>
      <c r="N45" s="189"/>
      <c r="O45" s="189"/>
      <c r="P45" s="189"/>
      <c r="Q45" s="189"/>
      <c r="R45" s="189"/>
      <c r="S45" s="189"/>
      <c r="T45" s="189"/>
      <c r="U45" s="189"/>
      <c r="V45" s="189"/>
      <c r="W45" s="189"/>
      <c r="X45" s="189"/>
      <c r="Y45" s="189"/>
      <c r="Z45" s="189"/>
      <c r="AA45" s="189"/>
      <c r="AB45" s="189"/>
      <c r="AC45" s="189"/>
      <c r="AD45" s="189"/>
      <c r="AE45" s="189"/>
      <c r="AF45" s="189"/>
      <c r="AG45" s="189"/>
      <c r="AH45" s="189"/>
      <c r="AI45" s="189"/>
      <c r="AJ45" s="189"/>
      <c r="AK45" s="189"/>
      <c r="AL45" s="189"/>
      <c r="AM45" s="189"/>
      <c r="AN45" s="189"/>
      <c r="AO45" s="189"/>
      <c r="AP45" s="189"/>
      <c r="AQ45" s="189"/>
      <c r="AR45" s="189"/>
      <c r="AS45" s="189"/>
      <c r="AT45" s="189"/>
      <c r="AU45" s="189"/>
      <c r="AV45" s="189"/>
      <c r="AW45" s="189"/>
      <c r="AX45" s="189"/>
      <c r="AY45" s="189"/>
      <c r="AZ45" s="189"/>
      <c r="BA45" s="189"/>
      <c r="BB45" s="189"/>
      <c r="BC45" s="189"/>
      <c r="BD45" s="189"/>
      <c r="BE45" s="189"/>
      <c r="BF45" s="189"/>
      <c r="BG45" s="189"/>
      <c r="BH45" s="189"/>
      <c r="BI45" s="189"/>
      <c r="BJ45" s="189"/>
      <c r="BK45" s="189"/>
      <c r="BL45" s="189"/>
      <c r="BM45" s="189"/>
      <c r="BN45" s="189"/>
      <c r="BO45" s="189"/>
      <c r="BP45" s="189"/>
      <c r="BQ45" s="189"/>
      <c r="BR45" s="189"/>
    </row>
    <row r="46" spans="1:70" ht="48.75" customHeight="1" x14ac:dyDescent="0.3">
      <c r="A46" s="420"/>
      <c r="B46" s="390"/>
      <c r="C46" s="391"/>
      <c r="D46" s="392"/>
      <c r="E46" s="392"/>
      <c r="F46" s="389"/>
      <c r="G46" s="389"/>
      <c r="H46" s="389"/>
      <c r="I46" s="389"/>
      <c r="J46" s="389"/>
      <c r="K46" s="389"/>
      <c r="L46" s="389"/>
      <c r="M46" s="389"/>
      <c r="N46" s="189"/>
      <c r="O46" s="189"/>
      <c r="P46" s="189"/>
      <c r="Q46" s="189"/>
      <c r="R46" s="189"/>
      <c r="S46" s="189"/>
      <c r="T46" s="189"/>
      <c r="U46" s="189"/>
      <c r="V46" s="189"/>
      <c r="W46" s="189"/>
      <c r="X46" s="189"/>
      <c r="Y46" s="189"/>
      <c r="Z46" s="189"/>
      <c r="AA46" s="189"/>
      <c r="AB46" s="189"/>
      <c r="AC46" s="189"/>
      <c r="AD46" s="189"/>
      <c r="AE46" s="189"/>
      <c r="AF46" s="189"/>
      <c r="AG46" s="189"/>
      <c r="AH46" s="189"/>
      <c r="AI46" s="189"/>
      <c r="AJ46" s="189"/>
      <c r="AK46" s="189"/>
      <c r="AL46" s="189"/>
      <c r="AM46" s="189"/>
      <c r="AN46" s="189"/>
      <c r="AO46" s="189"/>
      <c r="AP46" s="189"/>
      <c r="AQ46" s="189"/>
      <c r="AR46" s="189"/>
      <c r="AS46" s="189"/>
      <c r="AT46" s="189"/>
      <c r="AU46" s="189"/>
      <c r="AV46" s="189"/>
      <c r="AW46" s="189"/>
      <c r="AX46" s="189"/>
      <c r="AY46" s="189"/>
      <c r="AZ46" s="189"/>
      <c r="BA46" s="189"/>
      <c r="BB46" s="189"/>
      <c r="BC46" s="189"/>
      <c r="BD46" s="189"/>
      <c r="BE46" s="189"/>
      <c r="BF46" s="189"/>
      <c r="BG46" s="189"/>
      <c r="BH46" s="189"/>
      <c r="BI46" s="189"/>
      <c r="BJ46" s="189"/>
      <c r="BK46" s="189"/>
      <c r="BL46" s="189"/>
      <c r="BM46" s="189"/>
      <c r="BN46" s="189"/>
      <c r="BO46" s="189"/>
      <c r="BP46" s="189"/>
      <c r="BQ46" s="189"/>
      <c r="BR46" s="189"/>
    </row>
    <row r="47" spans="1:70" ht="48.75" customHeight="1" x14ac:dyDescent="0.3">
      <c r="A47" s="420"/>
      <c r="B47" s="390"/>
      <c r="C47" s="391"/>
      <c r="D47" s="392"/>
      <c r="E47" s="392"/>
      <c r="F47" s="389"/>
      <c r="G47" s="389"/>
      <c r="H47" s="389"/>
      <c r="I47" s="389"/>
      <c r="J47" s="389"/>
      <c r="K47" s="389"/>
      <c r="L47" s="389"/>
      <c r="M47" s="389"/>
      <c r="N47" s="189"/>
      <c r="O47" s="189"/>
      <c r="P47" s="189"/>
      <c r="Q47" s="189"/>
      <c r="R47" s="189"/>
      <c r="S47" s="189"/>
      <c r="T47" s="189"/>
      <c r="U47" s="189"/>
      <c r="V47" s="189"/>
      <c r="W47" s="189"/>
      <c r="X47" s="189"/>
      <c r="Y47" s="189"/>
      <c r="Z47" s="189"/>
      <c r="AA47" s="189"/>
      <c r="AB47" s="189"/>
      <c r="AC47" s="189"/>
      <c r="AD47" s="189"/>
      <c r="AE47" s="189"/>
      <c r="AF47" s="189"/>
      <c r="AG47" s="189"/>
      <c r="AH47" s="189"/>
      <c r="AI47" s="189"/>
      <c r="AJ47" s="189"/>
      <c r="AK47" s="189"/>
      <c r="AL47" s="189"/>
      <c r="AM47" s="189"/>
      <c r="AN47" s="189"/>
      <c r="AO47" s="189"/>
      <c r="AP47" s="189"/>
      <c r="AQ47" s="189"/>
      <c r="AR47" s="189"/>
      <c r="AS47" s="189"/>
      <c r="AT47" s="189"/>
      <c r="AU47" s="189"/>
      <c r="AV47" s="189"/>
      <c r="AW47" s="189"/>
      <c r="AX47" s="189"/>
      <c r="AY47" s="189"/>
      <c r="AZ47" s="189"/>
      <c r="BA47" s="189"/>
      <c r="BB47" s="189"/>
      <c r="BC47" s="189"/>
      <c r="BD47" s="189"/>
      <c r="BE47" s="189"/>
      <c r="BF47" s="189"/>
      <c r="BG47" s="189"/>
      <c r="BH47" s="189"/>
      <c r="BI47" s="189"/>
      <c r="BJ47" s="189"/>
      <c r="BK47" s="189"/>
      <c r="BL47" s="189"/>
      <c r="BM47" s="189"/>
      <c r="BN47" s="189"/>
      <c r="BO47" s="189"/>
      <c r="BP47" s="189"/>
      <c r="BQ47" s="189"/>
      <c r="BR47" s="189"/>
    </row>
    <row r="48" spans="1:70" ht="48.75" customHeight="1" x14ac:dyDescent="0.3">
      <c r="A48" s="420"/>
      <c r="B48" s="390" t="str">
        <f>'Mapa final'!B85</f>
        <v>CAU_02</v>
      </c>
      <c r="C48" s="391" t="str">
        <f>'Mapa final'!H85</f>
        <v>Posibilidad de afectación reputacional por pérdida de credibilidad e impacto negativo en la imagen interna de la entidad debido a confusión y errores en los procesos como consecuencia de información errada, no verás o susceptible de mala interpretación</v>
      </c>
      <c r="D48" s="392"/>
      <c r="E48" s="392"/>
      <c r="F48" s="389" t="str">
        <f t="shared" si="2"/>
        <v>No</v>
      </c>
      <c r="G48" s="389" t="str">
        <f t="shared" si="2"/>
        <v>No</v>
      </c>
      <c r="H48" s="389" t="str">
        <f t="shared" si="2"/>
        <v>No</v>
      </c>
      <c r="I48" s="389" t="str">
        <f t="shared" si="2"/>
        <v>No</v>
      </c>
      <c r="J48" s="389" t="str">
        <f t="shared" si="2"/>
        <v>No</v>
      </c>
      <c r="K48" s="389" t="str">
        <f t="shared" si="2"/>
        <v>No</v>
      </c>
      <c r="L48" s="389" t="str">
        <f t="shared" si="2"/>
        <v>No</v>
      </c>
      <c r="M48" s="389" t="str">
        <f t="shared" si="2"/>
        <v>No</v>
      </c>
      <c r="N48" s="189"/>
      <c r="O48" s="189"/>
      <c r="P48" s="189"/>
      <c r="Q48" s="189"/>
      <c r="R48" s="189"/>
      <c r="S48" s="189"/>
      <c r="T48" s="189"/>
      <c r="U48" s="189"/>
      <c r="V48" s="189"/>
      <c r="W48" s="189"/>
      <c r="X48" s="189"/>
      <c r="Y48" s="189"/>
      <c r="Z48" s="189"/>
      <c r="AA48" s="189"/>
      <c r="AB48" s="189"/>
      <c r="AC48" s="189"/>
      <c r="AD48" s="189"/>
      <c r="AE48" s="189"/>
      <c r="AF48" s="189"/>
      <c r="AG48" s="189"/>
      <c r="AH48" s="189"/>
      <c r="AI48" s="189"/>
      <c r="AJ48" s="189"/>
      <c r="AK48" s="189"/>
      <c r="AL48" s="189"/>
      <c r="AM48" s="189"/>
      <c r="AN48" s="189"/>
      <c r="AO48" s="189"/>
      <c r="AP48" s="189"/>
      <c r="AQ48" s="189"/>
      <c r="AR48" s="189"/>
      <c r="AS48" s="189"/>
      <c r="AT48" s="189"/>
      <c r="AU48" s="189"/>
      <c r="AV48" s="189"/>
      <c r="AW48" s="189"/>
      <c r="AX48" s="189"/>
      <c r="AY48" s="189"/>
      <c r="AZ48" s="189"/>
      <c r="BA48" s="189"/>
      <c r="BB48" s="189"/>
      <c r="BC48" s="189"/>
      <c r="BD48" s="189"/>
      <c r="BE48" s="189"/>
      <c r="BF48" s="189"/>
      <c r="BG48" s="189"/>
      <c r="BH48" s="189"/>
      <c r="BI48" s="189"/>
      <c r="BJ48" s="189"/>
      <c r="BK48" s="189"/>
      <c r="BL48" s="189"/>
      <c r="BM48" s="189"/>
      <c r="BN48" s="189"/>
      <c r="BO48" s="189"/>
      <c r="BP48" s="189"/>
      <c r="BQ48" s="189"/>
      <c r="BR48" s="189"/>
    </row>
    <row r="49" spans="1:70" ht="48.75" customHeight="1" x14ac:dyDescent="0.3">
      <c r="A49" s="420"/>
      <c r="B49" s="390"/>
      <c r="C49" s="391"/>
      <c r="D49" s="392"/>
      <c r="E49" s="392"/>
      <c r="F49" s="389"/>
      <c r="G49" s="389"/>
      <c r="H49" s="389"/>
      <c r="I49" s="389"/>
      <c r="J49" s="389"/>
      <c r="K49" s="389"/>
      <c r="L49" s="389"/>
      <c r="M49" s="389"/>
      <c r="N49" s="189"/>
      <c r="O49" s="189"/>
      <c r="P49" s="189"/>
      <c r="Q49" s="189"/>
      <c r="R49" s="189"/>
      <c r="S49" s="189"/>
      <c r="T49" s="189"/>
      <c r="U49" s="189"/>
      <c r="V49" s="189"/>
      <c r="W49" s="189"/>
      <c r="X49" s="189"/>
      <c r="Y49" s="189"/>
      <c r="Z49" s="189"/>
      <c r="AA49" s="189"/>
      <c r="AB49" s="189"/>
      <c r="AC49" s="189"/>
      <c r="AD49" s="189"/>
      <c r="AE49" s="189"/>
      <c r="AF49" s="189"/>
      <c r="AG49" s="189"/>
      <c r="AH49" s="189"/>
      <c r="AI49" s="189"/>
      <c r="AJ49" s="189"/>
      <c r="AK49" s="189"/>
      <c r="AL49" s="189"/>
      <c r="AM49" s="189"/>
      <c r="AN49" s="189"/>
      <c r="AO49" s="189"/>
      <c r="AP49" s="189"/>
      <c r="AQ49" s="189"/>
      <c r="AR49" s="189"/>
      <c r="AS49" s="189"/>
      <c r="AT49" s="189"/>
      <c r="AU49" s="189"/>
      <c r="AV49" s="189"/>
      <c r="AW49" s="189"/>
      <c r="AX49" s="189"/>
      <c r="AY49" s="189"/>
      <c r="AZ49" s="189"/>
      <c r="BA49" s="189"/>
      <c r="BB49" s="189"/>
      <c r="BC49" s="189"/>
      <c r="BD49" s="189"/>
      <c r="BE49" s="189"/>
      <c r="BF49" s="189"/>
      <c r="BG49" s="189"/>
      <c r="BH49" s="189"/>
      <c r="BI49" s="189"/>
      <c r="BJ49" s="189"/>
      <c r="BK49" s="189"/>
      <c r="BL49" s="189"/>
      <c r="BM49" s="189"/>
      <c r="BN49" s="189"/>
      <c r="BO49" s="189"/>
      <c r="BP49" s="189"/>
      <c r="BQ49" s="189"/>
      <c r="BR49" s="189"/>
    </row>
    <row r="50" spans="1:70" ht="48.75" customHeight="1" x14ac:dyDescent="0.3">
      <c r="A50" s="420"/>
      <c r="B50" s="390"/>
      <c r="C50" s="391"/>
      <c r="D50" s="392"/>
      <c r="E50" s="392"/>
      <c r="F50" s="389"/>
      <c r="G50" s="389"/>
      <c r="H50" s="389"/>
      <c r="I50" s="389"/>
      <c r="J50" s="389"/>
      <c r="K50" s="389"/>
      <c r="L50" s="389"/>
      <c r="M50" s="389"/>
      <c r="N50" s="189"/>
      <c r="O50" s="189"/>
      <c r="P50" s="189"/>
      <c r="Q50" s="189"/>
      <c r="R50" s="189"/>
      <c r="S50" s="189"/>
      <c r="T50" s="189"/>
      <c r="U50" s="189"/>
      <c r="V50" s="189"/>
      <c r="W50" s="189"/>
      <c r="X50" s="189"/>
      <c r="Y50" s="189"/>
      <c r="Z50" s="189"/>
      <c r="AA50" s="189"/>
      <c r="AB50" s="189"/>
      <c r="AC50" s="189"/>
      <c r="AD50" s="189"/>
      <c r="AE50" s="189"/>
      <c r="AF50" s="189"/>
      <c r="AG50" s="189"/>
      <c r="AH50" s="189"/>
      <c r="AI50" s="189"/>
      <c r="AJ50" s="189"/>
      <c r="AK50" s="189"/>
      <c r="AL50" s="189"/>
      <c r="AM50" s="189"/>
      <c r="AN50" s="189"/>
      <c r="AO50" s="189"/>
      <c r="AP50" s="189"/>
      <c r="AQ50" s="189"/>
      <c r="AR50" s="189"/>
      <c r="AS50" s="189"/>
      <c r="AT50" s="189"/>
      <c r="AU50" s="189"/>
      <c r="AV50" s="189"/>
      <c r="AW50" s="189"/>
      <c r="AX50" s="189"/>
      <c r="AY50" s="189"/>
      <c r="AZ50" s="189"/>
      <c r="BA50" s="189"/>
      <c r="BB50" s="189"/>
      <c r="BC50" s="189"/>
      <c r="BD50" s="189"/>
      <c r="BE50" s="189"/>
      <c r="BF50" s="189"/>
      <c r="BG50" s="189"/>
      <c r="BH50" s="189"/>
      <c r="BI50" s="189"/>
      <c r="BJ50" s="189"/>
      <c r="BK50" s="189"/>
      <c r="BL50" s="189"/>
      <c r="BM50" s="189"/>
      <c r="BN50" s="189"/>
      <c r="BO50" s="189"/>
      <c r="BP50" s="189"/>
      <c r="BQ50" s="189"/>
      <c r="BR50" s="189"/>
    </row>
    <row r="51" spans="1:70" ht="48.75" customHeight="1" x14ac:dyDescent="0.3">
      <c r="A51" s="420"/>
      <c r="B51" s="390" t="str">
        <f>'Mapa final'!B91</f>
        <v>CAU_03</v>
      </c>
      <c r="C51" s="391" t="str">
        <f>'Mapa final'!H91</f>
        <v>Posibilidad de afectación reputacional por incumplimiento de los periodos de tiempo de respuesta establecidos en la ley a las PQRS y posibles tutelas, debido a demoras en las proyecciones de respuesta y/o respuesta superficiales por parte de los servicios, errores en el direccionamiento interno y recepcion de peticiones incompletas o con falta de soportes para tramitarlas</v>
      </c>
      <c r="D51" s="392"/>
      <c r="E51" s="392"/>
      <c r="F51" s="389" t="str">
        <f t="shared" si="2"/>
        <v>No</v>
      </c>
      <c r="G51" s="389" t="str">
        <f t="shared" si="2"/>
        <v>No</v>
      </c>
      <c r="H51" s="389" t="str">
        <f t="shared" si="2"/>
        <v>No</v>
      </c>
      <c r="I51" s="389" t="str">
        <f t="shared" si="2"/>
        <v>No</v>
      </c>
      <c r="J51" s="389" t="str">
        <f t="shared" si="2"/>
        <v>No</v>
      </c>
      <c r="K51" s="389" t="str">
        <f t="shared" si="2"/>
        <v>No</v>
      </c>
      <c r="L51" s="389" t="str">
        <f t="shared" si="2"/>
        <v>No</v>
      </c>
      <c r="M51" s="389" t="str">
        <f t="shared" si="2"/>
        <v>No</v>
      </c>
      <c r="N51" s="189"/>
      <c r="O51" s="189"/>
      <c r="P51" s="189"/>
      <c r="Q51" s="189"/>
      <c r="R51" s="189"/>
      <c r="S51" s="189"/>
      <c r="T51" s="189"/>
      <c r="U51" s="189"/>
      <c r="V51" s="189"/>
      <c r="W51" s="189"/>
      <c r="X51" s="189"/>
      <c r="Y51" s="189"/>
      <c r="Z51" s="189"/>
      <c r="AA51" s="189"/>
      <c r="AB51" s="189"/>
      <c r="AC51" s="189"/>
      <c r="AD51" s="189"/>
      <c r="AE51" s="189"/>
      <c r="AF51" s="189"/>
      <c r="AG51" s="189"/>
      <c r="AH51" s="189"/>
      <c r="AI51" s="189"/>
      <c r="AJ51" s="189"/>
      <c r="AK51" s="189"/>
      <c r="AL51" s="189"/>
      <c r="AM51" s="189"/>
      <c r="AN51" s="189"/>
      <c r="AO51" s="189"/>
      <c r="AP51" s="189"/>
      <c r="AQ51" s="189"/>
      <c r="AR51" s="189"/>
      <c r="AS51" s="189"/>
      <c r="AT51" s="189"/>
      <c r="AU51" s="189"/>
      <c r="AV51" s="189"/>
      <c r="AW51" s="189"/>
      <c r="AX51" s="189"/>
      <c r="AY51" s="189"/>
      <c r="AZ51" s="189"/>
      <c r="BA51" s="189"/>
      <c r="BB51" s="189"/>
      <c r="BC51" s="189"/>
      <c r="BD51" s="189"/>
      <c r="BE51" s="189"/>
      <c r="BF51" s="189"/>
      <c r="BG51" s="189"/>
      <c r="BH51" s="189"/>
      <c r="BI51" s="189"/>
      <c r="BJ51" s="189"/>
      <c r="BK51" s="189"/>
      <c r="BL51" s="189"/>
      <c r="BM51" s="189"/>
      <c r="BN51" s="189"/>
      <c r="BO51" s="189"/>
      <c r="BP51" s="189"/>
      <c r="BQ51" s="189"/>
      <c r="BR51" s="189"/>
    </row>
    <row r="52" spans="1:70" ht="48.75" customHeight="1" x14ac:dyDescent="0.3">
      <c r="A52" s="420"/>
      <c r="B52" s="390"/>
      <c r="C52" s="391"/>
      <c r="D52" s="392"/>
      <c r="E52" s="392"/>
      <c r="F52" s="389"/>
      <c r="G52" s="389"/>
      <c r="H52" s="389"/>
      <c r="I52" s="389"/>
      <c r="J52" s="389"/>
      <c r="K52" s="389"/>
      <c r="L52" s="389"/>
      <c r="M52" s="389"/>
      <c r="N52" s="189"/>
      <c r="O52" s="189"/>
      <c r="P52" s="189"/>
      <c r="Q52" s="189"/>
      <c r="R52" s="189"/>
      <c r="S52" s="189"/>
      <c r="T52" s="189"/>
      <c r="U52" s="189"/>
      <c r="V52" s="189"/>
      <c r="W52" s="189"/>
      <c r="X52" s="189"/>
      <c r="Y52" s="189"/>
      <c r="Z52" s="189"/>
      <c r="AA52" s="189"/>
      <c r="AB52" s="189"/>
      <c r="AC52" s="189"/>
      <c r="AD52" s="189"/>
      <c r="AE52" s="189"/>
      <c r="AF52" s="189"/>
      <c r="AG52" s="189"/>
      <c r="AH52" s="189"/>
      <c r="AI52" s="189"/>
      <c r="AJ52" s="189"/>
      <c r="AK52" s="189"/>
      <c r="AL52" s="189"/>
      <c r="AM52" s="189"/>
      <c r="AN52" s="189"/>
      <c r="AO52" s="189"/>
      <c r="AP52" s="189"/>
      <c r="AQ52" s="189"/>
      <c r="AR52" s="189"/>
      <c r="AS52" s="189"/>
      <c r="AT52" s="189"/>
      <c r="AU52" s="189"/>
      <c r="AV52" s="189"/>
      <c r="AW52" s="189"/>
      <c r="AX52" s="189"/>
      <c r="AY52" s="189"/>
      <c r="AZ52" s="189"/>
      <c r="BA52" s="189"/>
      <c r="BB52" s="189"/>
      <c r="BC52" s="189"/>
      <c r="BD52" s="189"/>
      <c r="BE52" s="189"/>
      <c r="BF52" s="189"/>
      <c r="BG52" s="189"/>
      <c r="BH52" s="189"/>
      <c r="BI52" s="189"/>
      <c r="BJ52" s="189"/>
      <c r="BK52" s="189"/>
      <c r="BL52" s="189"/>
      <c r="BM52" s="189"/>
      <c r="BN52" s="189"/>
      <c r="BO52" s="189"/>
      <c r="BP52" s="189"/>
      <c r="BQ52" s="189"/>
      <c r="BR52" s="189"/>
    </row>
    <row r="53" spans="1:70" ht="48.75" customHeight="1" x14ac:dyDescent="0.3">
      <c r="A53" s="420"/>
      <c r="B53" s="390"/>
      <c r="C53" s="391"/>
      <c r="D53" s="392"/>
      <c r="E53" s="392"/>
      <c r="F53" s="389"/>
      <c r="G53" s="389"/>
      <c r="H53" s="389"/>
      <c r="I53" s="389"/>
      <c r="J53" s="389"/>
      <c r="K53" s="389"/>
      <c r="L53" s="389"/>
      <c r="M53" s="389"/>
      <c r="N53" s="189"/>
      <c r="O53" s="189"/>
      <c r="P53" s="189"/>
      <c r="Q53" s="189"/>
      <c r="R53" s="189"/>
      <c r="S53" s="189"/>
      <c r="T53" s="189"/>
      <c r="U53" s="189"/>
      <c r="V53" s="189"/>
      <c r="W53" s="189"/>
      <c r="X53" s="189"/>
      <c r="Y53" s="189"/>
      <c r="Z53" s="189"/>
      <c r="AA53" s="189"/>
      <c r="AB53" s="189"/>
      <c r="AC53" s="189"/>
      <c r="AD53" s="189"/>
      <c r="AE53" s="189"/>
      <c r="AF53" s="189"/>
      <c r="AG53" s="189"/>
      <c r="AH53" s="189"/>
      <c r="AI53" s="189"/>
      <c r="AJ53" s="189"/>
      <c r="AK53" s="189"/>
      <c r="AL53" s="189"/>
      <c r="AM53" s="189"/>
      <c r="AN53" s="189"/>
      <c r="AO53" s="189"/>
      <c r="AP53" s="189"/>
      <c r="AQ53" s="189"/>
      <c r="AR53" s="189"/>
      <c r="AS53" s="189"/>
      <c r="AT53" s="189"/>
      <c r="AU53" s="189"/>
      <c r="AV53" s="189"/>
      <c r="AW53" s="189"/>
      <c r="AX53" s="189"/>
      <c r="AY53" s="189"/>
      <c r="AZ53" s="189"/>
      <c r="BA53" s="189"/>
      <c r="BB53" s="189"/>
      <c r="BC53" s="189"/>
      <c r="BD53" s="189"/>
      <c r="BE53" s="189"/>
      <c r="BF53" s="189"/>
      <c r="BG53" s="189"/>
      <c r="BH53" s="189"/>
      <c r="BI53" s="189"/>
      <c r="BJ53" s="189"/>
      <c r="BK53" s="189"/>
      <c r="BL53" s="189"/>
      <c r="BM53" s="189"/>
      <c r="BN53" s="189"/>
      <c r="BO53" s="189"/>
      <c r="BP53" s="189"/>
      <c r="BQ53" s="189"/>
      <c r="BR53" s="189"/>
    </row>
    <row r="54" spans="1:70" ht="48.75" customHeight="1" x14ac:dyDescent="0.3">
      <c r="A54" s="420"/>
      <c r="B54" s="390" t="str">
        <f>'Mapa final'!B97</f>
        <v>CAU_04</v>
      </c>
      <c r="C54" s="391" t="str">
        <f>'Mapa final'!H97</f>
        <v>Posibilidad de afectación reputaciónal por insatisfacción de los usuarios del subsistema de salud de las Fuerzas Militares, debido a la inadecuada asignación de citas en el  Contac Center.</v>
      </c>
      <c r="D54" s="392"/>
      <c r="E54" s="392"/>
      <c r="F54" s="389" t="str">
        <f t="shared" si="2"/>
        <v>No</v>
      </c>
      <c r="G54" s="389" t="str">
        <f t="shared" si="2"/>
        <v>No</v>
      </c>
      <c r="H54" s="389" t="str">
        <f t="shared" si="2"/>
        <v>No</v>
      </c>
      <c r="I54" s="389" t="str">
        <f t="shared" si="2"/>
        <v>No</v>
      </c>
      <c r="J54" s="389" t="str">
        <f t="shared" si="2"/>
        <v>No</v>
      </c>
      <c r="K54" s="389" t="str">
        <f t="shared" si="2"/>
        <v>No</v>
      </c>
      <c r="L54" s="389" t="str">
        <f t="shared" si="2"/>
        <v>No</v>
      </c>
      <c r="M54" s="389" t="str">
        <f t="shared" si="2"/>
        <v>No</v>
      </c>
      <c r="N54" s="189"/>
      <c r="O54" s="189"/>
      <c r="P54" s="189"/>
      <c r="Q54" s="189"/>
      <c r="R54" s="189"/>
      <c r="S54" s="189"/>
      <c r="T54" s="189"/>
      <c r="U54" s="189"/>
      <c r="V54" s="189"/>
      <c r="W54" s="189"/>
      <c r="X54" s="189"/>
      <c r="Y54" s="189"/>
      <c r="Z54" s="189"/>
      <c r="AA54" s="189"/>
      <c r="AB54" s="189"/>
      <c r="AC54" s="189"/>
      <c r="AD54" s="189"/>
      <c r="AE54" s="189"/>
      <c r="AF54" s="189"/>
      <c r="AG54" s="189"/>
      <c r="AH54" s="189"/>
      <c r="AI54" s="189"/>
      <c r="AJ54" s="189"/>
      <c r="AK54" s="189"/>
      <c r="AL54" s="189"/>
      <c r="AM54" s="189"/>
      <c r="AN54" s="189"/>
      <c r="AO54" s="189"/>
      <c r="AP54" s="189"/>
      <c r="AQ54" s="189"/>
      <c r="AR54" s="189"/>
      <c r="AS54" s="189"/>
      <c r="AT54" s="189"/>
      <c r="AU54" s="189"/>
      <c r="AV54" s="189"/>
      <c r="AW54" s="189"/>
      <c r="AX54" s="189"/>
      <c r="AY54" s="189"/>
      <c r="AZ54" s="189"/>
      <c r="BA54" s="189"/>
      <c r="BB54" s="189"/>
      <c r="BC54" s="189"/>
      <c r="BD54" s="189"/>
      <c r="BE54" s="189"/>
      <c r="BF54" s="189"/>
      <c r="BG54" s="189"/>
      <c r="BH54" s="189"/>
      <c r="BI54" s="189"/>
      <c r="BJ54" s="189"/>
      <c r="BK54" s="189"/>
      <c r="BL54" s="189"/>
      <c r="BM54" s="189"/>
      <c r="BN54" s="189"/>
      <c r="BO54" s="189"/>
      <c r="BP54" s="189"/>
      <c r="BQ54" s="189"/>
      <c r="BR54" s="189"/>
    </row>
    <row r="55" spans="1:70" ht="48.75" customHeight="1" x14ac:dyDescent="0.3">
      <c r="A55" s="420"/>
      <c r="B55" s="390"/>
      <c r="C55" s="391"/>
      <c r="D55" s="392"/>
      <c r="E55" s="392"/>
      <c r="F55" s="389"/>
      <c r="G55" s="389"/>
      <c r="H55" s="389"/>
      <c r="I55" s="389"/>
      <c r="J55" s="389"/>
      <c r="K55" s="389"/>
      <c r="L55" s="389"/>
      <c r="M55" s="389"/>
      <c r="N55" s="189"/>
      <c r="O55" s="189"/>
      <c r="P55" s="189"/>
      <c r="Q55" s="189"/>
      <c r="R55" s="189"/>
      <c r="S55" s="189"/>
      <c r="T55" s="189"/>
      <c r="U55" s="189"/>
      <c r="V55" s="189"/>
      <c r="W55" s="189"/>
      <c r="X55" s="189"/>
      <c r="Y55" s="189"/>
      <c r="Z55" s="189"/>
      <c r="AA55" s="189"/>
      <c r="AB55" s="189"/>
      <c r="AC55" s="189"/>
      <c r="AD55" s="189"/>
      <c r="AE55" s="189"/>
      <c r="AF55" s="189"/>
      <c r="AG55" s="189"/>
      <c r="AH55" s="189"/>
      <c r="AI55" s="189"/>
      <c r="AJ55" s="189"/>
      <c r="AK55" s="189"/>
      <c r="AL55" s="189"/>
      <c r="AM55" s="189"/>
      <c r="AN55" s="189"/>
      <c r="AO55" s="189"/>
      <c r="AP55" s="189"/>
      <c r="AQ55" s="189"/>
      <c r="AR55" s="189"/>
      <c r="AS55" s="189"/>
      <c r="AT55" s="189"/>
      <c r="AU55" s="189"/>
      <c r="AV55" s="189"/>
      <c r="AW55" s="189"/>
      <c r="AX55" s="189"/>
      <c r="AY55" s="189"/>
      <c r="AZ55" s="189"/>
      <c r="BA55" s="189"/>
      <c r="BB55" s="189"/>
      <c r="BC55" s="189"/>
      <c r="BD55" s="189"/>
      <c r="BE55" s="189"/>
      <c r="BF55" s="189"/>
      <c r="BG55" s="189"/>
      <c r="BH55" s="189"/>
      <c r="BI55" s="189"/>
      <c r="BJ55" s="189"/>
      <c r="BK55" s="189"/>
      <c r="BL55" s="189"/>
      <c r="BM55" s="189"/>
      <c r="BN55" s="189"/>
      <c r="BO55" s="189"/>
      <c r="BP55" s="189"/>
      <c r="BQ55" s="189"/>
      <c r="BR55" s="189"/>
    </row>
    <row r="56" spans="1:70" ht="48.75" customHeight="1" x14ac:dyDescent="0.3">
      <c r="A56" s="420"/>
      <c r="B56" s="390"/>
      <c r="C56" s="391"/>
      <c r="D56" s="392"/>
      <c r="E56" s="392"/>
      <c r="F56" s="389"/>
      <c r="G56" s="389"/>
      <c r="H56" s="389"/>
      <c r="I56" s="389"/>
      <c r="J56" s="389"/>
      <c r="K56" s="389"/>
      <c r="L56" s="389"/>
      <c r="M56" s="389"/>
      <c r="N56" s="189"/>
      <c r="O56" s="189"/>
      <c r="P56" s="189"/>
      <c r="Q56" s="189"/>
      <c r="R56" s="189"/>
      <c r="S56" s="189"/>
      <c r="T56" s="189"/>
      <c r="U56" s="189"/>
      <c r="V56" s="189"/>
      <c r="W56" s="189"/>
      <c r="X56" s="189"/>
      <c r="Y56" s="189"/>
      <c r="Z56" s="189"/>
      <c r="AA56" s="189"/>
      <c r="AB56" s="189"/>
      <c r="AC56" s="189"/>
      <c r="AD56" s="189"/>
      <c r="AE56" s="189"/>
      <c r="AF56" s="189"/>
      <c r="AG56" s="189"/>
      <c r="AH56" s="189"/>
      <c r="AI56" s="189"/>
      <c r="AJ56" s="189"/>
      <c r="AK56" s="189"/>
      <c r="AL56" s="189"/>
      <c r="AM56" s="189"/>
      <c r="AN56" s="189"/>
      <c r="AO56" s="189"/>
      <c r="AP56" s="189"/>
      <c r="AQ56" s="189"/>
      <c r="AR56" s="189"/>
      <c r="AS56" s="189"/>
      <c r="AT56" s="189"/>
      <c r="AU56" s="189"/>
      <c r="AV56" s="189"/>
      <c r="AW56" s="189"/>
      <c r="AX56" s="189"/>
      <c r="AY56" s="189"/>
      <c r="AZ56" s="189"/>
      <c r="BA56" s="189"/>
      <c r="BB56" s="189"/>
      <c r="BC56" s="189"/>
      <c r="BD56" s="189"/>
      <c r="BE56" s="189"/>
      <c r="BF56" s="189"/>
      <c r="BG56" s="189"/>
      <c r="BH56" s="189"/>
      <c r="BI56" s="189"/>
      <c r="BJ56" s="189"/>
      <c r="BK56" s="189"/>
      <c r="BL56" s="189"/>
      <c r="BM56" s="189"/>
      <c r="BN56" s="189"/>
      <c r="BO56" s="189"/>
      <c r="BP56" s="189"/>
      <c r="BQ56" s="189"/>
      <c r="BR56" s="189"/>
    </row>
    <row r="57" spans="1:70" ht="48.75" customHeight="1" x14ac:dyDescent="0.3">
      <c r="A57" s="420"/>
      <c r="B57" s="390" t="str">
        <f>'Mapa final'!B103</f>
        <v>GAAF_01</v>
      </c>
      <c r="C57" s="391" t="str">
        <f>'Mapa final'!H103</f>
        <v>Posibilidad de afectación económica por diferencias en los inventarios de medicamentos, dispositivos médicos, reactivos e insumos asociadas a pérdidas, sobrantes y faltantes debido a posibles fallas en los procesos (Recepción de medicamentos y control de inventarios)</v>
      </c>
      <c r="D57" s="392"/>
      <c r="E57" s="392"/>
      <c r="F57" s="389" t="str">
        <f t="shared" si="2"/>
        <v>No</v>
      </c>
      <c r="G57" s="389" t="str">
        <f t="shared" si="2"/>
        <v>No</v>
      </c>
      <c r="H57" s="389" t="str">
        <f t="shared" si="2"/>
        <v>No</v>
      </c>
      <c r="I57" s="389" t="str">
        <f t="shared" si="2"/>
        <v>No</v>
      </c>
      <c r="J57" s="389" t="str">
        <f t="shared" si="2"/>
        <v>No</v>
      </c>
      <c r="K57" s="389" t="str">
        <f t="shared" si="2"/>
        <v>No</v>
      </c>
      <c r="L57" s="389" t="str">
        <f t="shared" si="2"/>
        <v>No</v>
      </c>
      <c r="M57" s="389" t="str">
        <f t="shared" si="2"/>
        <v>No</v>
      </c>
      <c r="N57" s="189"/>
      <c r="O57" s="189"/>
      <c r="P57" s="189"/>
      <c r="Q57" s="189"/>
      <c r="R57" s="189"/>
      <c r="S57" s="189"/>
      <c r="T57" s="189"/>
      <c r="U57" s="189"/>
      <c r="V57" s="189"/>
      <c r="W57" s="189"/>
      <c r="X57" s="189"/>
      <c r="Y57" s="189"/>
      <c r="Z57" s="189"/>
      <c r="AA57" s="189"/>
      <c r="AB57" s="189"/>
      <c r="AC57" s="189"/>
      <c r="AD57" s="189"/>
      <c r="AE57" s="189"/>
      <c r="AF57" s="189"/>
      <c r="AG57" s="189"/>
      <c r="AH57" s="189"/>
      <c r="AI57" s="189"/>
      <c r="AJ57" s="189"/>
      <c r="AK57" s="189"/>
      <c r="AL57" s="189"/>
      <c r="AM57" s="189"/>
      <c r="AN57" s="189"/>
      <c r="AO57" s="189"/>
      <c r="AP57" s="189"/>
      <c r="AQ57" s="189"/>
      <c r="AR57" s="189"/>
      <c r="AS57" s="189"/>
      <c r="AT57" s="189"/>
      <c r="AU57" s="189"/>
      <c r="AV57" s="189"/>
      <c r="AW57" s="189"/>
      <c r="AX57" s="189"/>
      <c r="AY57" s="189"/>
      <c r="AZ57" s="189"/>
      <c r="BA57" s="189"/>
      <c r="BB57" s="189"/>
      <c r="BC57" s="189"/>
      <c r="BD57" s="189"/>
      <c r="BE57" s="189"/>
      <c r="BF57" s="189"/>
      <c r="BG57" s="189"/>
      <c r="BH57" s="189"/>
      <c r="BI57" s="189"/>
      <c r="BJ57" s="189"/>
      <c r="BK57" s="189"/>
      <c r="BL57" s="189"/>
      <c r="BM57" s="189"/>
      <c r="BN57" s="189"/>
      <c r="BO57" s="189"/>
      <c r="BP57" s="189"/>
      <c r="BQ57" s="189"/>
      <c r="BR57" s="189"/>
    </row>
    <row r="58" spans="1:70" ht="48.75" customHeight="1" x14ac:dyDescent="0.3">
      <c r="A58" s="420"/>
      <c r="B58" s="390"/>
      <c r="C58" s="391"/>
      <c r="D58" s="392"/>
      <c r="E58" s="392"/>
      <c r="F58" s="389"/>
      <c r="G58" s="389"/>
      <c r="H58" s="389"/>
      <c r="I58" s="389"/>
      <c r="J58" s="389"/>
      <c r="K58" s="389"/>
      <c r="L58" s="389"/>
      <c r="M58" s="389"/>
      <c r="N58" s="189"/>
      <c r="O58" s="189"/>
      <c r="P58" s="189"/>
      <c r="Q58" s="189"/>
      <c r="R58" s="189"/>
      <c r="S58" s="189"/>
      <c r="T58" s="189"/>
      <c r="U58" s="189"/>
      <c r="V58" s="189"/>
      <c r="W58" s="189"/>
      <c r="X58" s="189"/>
      <c r="Y58" s="189"/>
      <c r="Z58" s="189"/>
      <c r="AA58" s="189"/>
      <c r="AB58" s="189"/>
      <c r="AC58" s="189"/>
      <c r="AD58" s="189"/>
      <c r="AE58" s="189"/>
      <c r="AF58" s="189"/>
      <c r="AG58" s="189"/>
      <c r="AH58" s="189"/>
      <c r="AI58" s="189"/>
      <c r="AJ58" s="189"/>
      <c r="AK58" s="189"/>
      <c r="AL58" s="189"/>
      <c r="AM58" s="189"/>
      <c r="AN58" s="189"/>
      <c r="AO58" s="189"/>
      <c r="AP58" s="189"/>
      <c r="AQ58" s="189"/>
      <c r="AR58" s="189"/>
      <c r="AS58" s="189"/>
      <c r="AT58" s="189"/>
      <c r="AU58" s="189"/>
      <c r="AV58" s="189"/>
      <c r="AW58" s="189"/>
      <c r="AX58" s="189"/>
      <c r="AY58" s="189"/>
      <c r="AZ58" s="189"/>
      <c r="BA58" s="189"/>
      <c r="BB58" s="189"/>
      <c r="BC58" s="189"/>
      <c r="BD58" s="189"/>
      <c r="BE58" s="189"/>
      <c r="BF58" s="189"/>
      <c r="BG58" s="189"/>
      <c r="BH58" s="189"/>
      <c r="BI58" s="189"/>
      <c r="BJ58" s="189"/>
      <c r="BK58" s="189"/>
      <c r="BL58" s="189"/>
      <c r="BM58" s="189"/>
      <c r="BN58" s="189"/>
      <c r="BO58" s="189"/>
      <c r="BP58" s="189"/>
      <c r="BQ58" s="189"/>
      <c r="BR58" s="189"/>
    </row>
    <row r="59" spans="1:70" ht="48.75" customHeight="1" x14ac:dyDescent="0.3">
      <c r="A59" s="420"/>
      <c r="B59" s="390"/>
      <c r="C59" s="391"/>
      <c r="D59" s="392"/>
      <c r="E59" s="392"/>
      <c r="F59" s="389"/>
      <c r="G59" s="389"/>
      <c r="H59" s="389"/>
      <c r="I59" s="389"/>
      <c r="J59" s="389"/>
      <c r="K59" s="389"/>
      <c r="L59" s="389"/>
      <c r="M59" s="389"/>
      <c r="N59" s="189"/>
      <c r="O59" s="189"/>
      <c r="P59" s="189"/>
      <c r="Q59" s="189"/>
      <c r="R59" s="189"/>
      <c r="S59" s="189"/>
      <c r="T59" s="189"/>
      <c r="U59" s="189"/>
      <c r="V59" s="189"/>
      <c r="W59" s="189"/>
      <c r="X59" s="189"/>
      <c r="Y59" s="189"/>
      <c r="Z59" s="189"/>
      <c r="AA59" s="189"/>
      <c r="AB59" s="189"/>
      <c r="AC59" s="189"/>
      <c r="AD59" s="189"/>
      <c r="AE59" s="189"/>
      <c r="AF59" s="189"/>
      <c r="AG59" s="189"/>
      <c r="AH59" s="189"/>
      <c r="AI59" s="189"/>
      <c r="AJ59" s="189"/>
      <c r="AK59" s="189"/>
      <c r="AL59" s="189"/>
      <c r="AM59" s="189"/>
      <c r="AN59" s="189"/>
      <c r="AO59" s="189"/>
      <c r="AP59" s="189"/>
      <c r="AQ59" s="189"/>
      <c r="AR59" s="189"/>
      <c r="AS59" s="189"/>
      <c r="AT59" s="189"/>
      <c r="AU59" s="189"/>
      <c r="AV59" s="189"/>
      <c r="AW59" s="189"/>
      <c r="AX59" s="189"/>
      <c r="AY59" s="189"/>
      <c r="AZ59" s="189"/>
      <c r="BA59" s="189"/>
      <c r="BB59" s="189"/>
      <c r="BC59" s="189"/>
      <c r="BD59" s="189"/>
      <c r="BE59" s="189"/>
      <c r="BF59" s="189"/>
      <c r="BG59" s="189"/>
      <c r="BH59" s="189"/>
      <c r="BI59" s="189"/>
      <c r="BJ59" s="189"/>
      <c r="BK59" s="189"/>
      <c r="BL59" s="189"/>
      <c r="BM59" s="189"/>
      <c r="BN59" s="189"/>
      <c r="BO59" s="189"/>
      <c r="BP59" s="189"/>
      <c r="BQ59" s="189"/>
      <c r="BR59" s="189"/>
    </row>
    <row r="60" spans="1:70" ht="48.75" customHeight="1" x14ac:dyDescent="0.3">
      <c r="A60" s="420"/>
      <c r="B60" s="390" t="str">
        <f>'Mapa final'!B109</f>
        <v>GAAF_02</v>
      </c>
      <c r="C60" s="391" t="str">
        <f>'Mapa final'!H109</f>
        <v>Posibilidad de afectación económica por desactualización en los inventarios de medicamentos, dispositivos médicos, reactivos e insumos, debido a registros tardíos y/o extemporáneos de la salida de tecnologías en salud a pacientes y otras áreas de servicio.</v>
      </c>
      <c r="D60" s="392"/>
      <c r="E60" s="392"/>
      <c r="F60" s="389" t="str">
        <f t="shared" ref="F60:F69" si="3">IFERROR(IF($E60="","No",IF($E60="No","No"," "))," ")</f>
        <v>No</v>
      </c>
      <c r="G60" s="389" t="str">
        <f t="shared" ref="G60:M60" si="4">IFERROR(IF($E60="","No",IF($E60="No","No"," "))," ")</f>
        <v>No</v>
      </c>
      <c r="H60" s="389" t="str">
        <f t="shared" si="4"/>
        <v>No</v>
      </c>
      <c r="I60" s="389" t="str">
        <f t="shared" si="4"/>
        <v>No</v>
      </c>
      <c r="J60" s="389" t="str">
        <f t="shared" si="4"/>
        <v>No</v>
      </c>
      <c r="K60" s="389" t="str">
        <f t="shared" si="4"/>
        <v>No</v>
      </c>
      <c r="L60" s="389" t="str">
        <f t="shared" si="4"/>
        <v>No</v>
      </c>
      <c r="M60" s="389" t="str">
        <f t="shared" si="4"/>
        <v>No</v>
      </c>
      <c r="N60" s="189"/>
      <c r="O60" s="189"/>
      <c r="P60" s="189"/>
      <c r="Q60" s="189"/>
      <c r="R60" s="189"/>
      <c r="S60" s="189"/>
      <c r="T60" s="189"/>
      <c r="U60" s="189"/>
      <c r="V60" s="189"/>
      <c r="W60" s="189"/>
      <c r="X60" s="189"/>
      <c r="Y60" s="189"/>
      <c r="Z60" s="189"/>
      <c r="AA60" s="189"/>
      <c r="AB60" s="189"/>
      <c r="AC60" s="189"/>
      <c r="AD60" s="189"/>
      <c r="AE60" s="189"/>
      <c r="AF60" s="189"/>
      <c r="AG60" s="189"/>
      <c r="AH60" s="189"/>
      <c r="AI60" s="189"/>
      <c r="AJ60" s="189"/>
      <c r="AK60" s="189"/>
      <c r="AL60" s="189"/>
      <c r="AM60" s="189"/>
      <c r="AN60" s="189"/>
      <c r="AO60" s="189"/>
      <c r="AP60" s="189"/>
      <c r="AQ60" s="189"/>
      <c r="AR60" s="189"/>
      <c r="AS60" s="189"/>
      <c r="AT60" s="189"/>
      <c r="AU60" s="189"/>
      <c r="AV60" s="189"/>
      <c r="AW60" s="189"/>
      <c r="AX60" s="189"/>
      <c r="AY60" s="189"/>
      <c r="AZ60" s="189"/>
      <c r="BA60" s="189"/>
      <c r="BB60" s="189"/>
      <c r="BC60" s="189"/>
      <c r="BD60" s="189"/>
      <c r="BE60" s="189"/>
      <c r="BF60" s="189"/>
      <c r="BG60" s="189"/>
      <c r="BH60" s="189"/>
      <c r="BI60" s="189"/>
      <c r="BJ60" s="189"/>
      <c r="BK60" s="189"/>
      <c r="BL60" s="189"/>
      <c r="BM60" s="189"/>
      <c r="BN60" s="189"/>
      <c r="BO60" s="189"/>
      <c r="BP60" s="189"/>
      <c r="BQ60" s="189"/>
      <c r="BR60" s="189"/>
    </row>
    <row r="61" spans="1:70" ht="48.75" customHeight="1" x14ac:dyDescent="0.3">
      <c r="A61" s="420"/>
      <c r="B61" s="390"/>
      <c r="C61" s="391"/>
      <c r="D61" s="392"/>
      <c r="E61" s="392"/>
      <c r="F61" s="389"/>
      <c r="G61" s="389"/>
      <c r="H61" s="389"/>
      <c r="I61" s="389"/>
      <c r="J61" s="389"/>
      <c r="K61" s="389"/>
      <c r="L61" s="389"/>
      <c r="M61" s="389"/>
      <c r="N61" s="189"/>
      <c r="O61" s="189"/>
      <c r="P61" s="189"/>
      <c r="Q61" s="189"/>
      <c r="R61" s="189"/>
      <c r="S61" s="189"/>
      <c r="T61" s="189"/>
      <c r="U61" s="189"/>
      <c r="V61" s="189"/>
      <c r="W61" s="189"/>
      <c r="X61" s="189"/>
      <c r="Y61" s="189"/>
      <c r="Z61" s="189"/>
      <c r="AA61" s="189"/>
      <c r="AB61" s="189"/>
      <c r="AC61" s="189"/>
      <c r="AD61" s="189"/>
      <c r="AE61" s="189"/>
      <c r="AF61" s="189"/>
      <c r="AG61" s="189"/>
      <c r="AH61" s="189"/>
      <c r="AI61" s="189"/>
      <c r="AJ61" s="189"/>
      <c r="AK61" s="189"/>
      <c r="AL61" s="189"/>
      <c r="AM61" s="189"/>
      <c r="AN61" s="189"/>
      <c r="AO61" s="189"/>
      <c r="AP61" s="189"/>
      <c r="AQ61" s="189"/>
      <c r="AR61" s="189"/>
      <c r="AS61" s="189"/>
      <c r="AT61" s="189"/>
      <c r="AU61" s="189"/>
      <c r="AV61" s="189"/>
      <c r="AW61" s="189"/>
      <c r="AX61" s="189"/>
      <c r="AY61" s="189"/>
      <c r="AZ61" s="189"/>
      <c r="BA61" s="189"/>
      <c r="BB61" s="189"/>
      <c r="BC61" s="189"/>
      <c r="BD61" s="189"/>
      <c r="BE61" s="189"/>
      <c r="BF61" s="189"/>
      <c r="BG61" s="189"/>
      <c r="BH61" s="189"/>
      <c r="BI61" s="189"/>
      <c r="BJ61" s="189"/>
      <c r="BK61" s="189"/>
      <c r="BL61" s="189"/>
      <c r="BM61" s="189"/>
      <c r="BN61" s="189"/>
      <c r="BO61" s="189"/>
      <c r="BP61" s="189"/>
      <c r="BQ61" s="189"/>
      <c r="BR61" s="189"/>
    </row>
    <row r="62" spans="1:70" ht="48.75" customHeight="1" x14ac:dyDescent="0.3">
      <c r="A62" s="420"/>
      <c r="B62" s="390"/>
      <c r="C62" s="391"/>
      <c r="D62" s="392"/>
      <c r="E62" s="392"/>
      <c r="F62" s="389"/>
      <c r="G62" s="389"/>
      <c r="H62" s="389"/>
      <c r="I62" s="389"/>
      <c r="J62" s="389"/>
      <c r="K62" s="389"/>
      <c r="L62" s="389"/>
      <c r="M62" s="389"/>
      <c r="N62" s="189"/>
      <c r="O62" s="189"/>
      <c r="P62" s="189"/>
      <c r="Q62" s="189"/>
      <c r="R62" s="189"/>
      <c r="S62" s="189"/>
      <c r="T62" s="189"/>
      <c r="U62" s="189"/>
      <c r="V62" s="189"/>
      <c r="W62" s="189"/>
      <c r="X62" s="189"/>
      <c r="Y62" s="189"/>
      <c r="Z62" s="189"/>
      <c r="AA62" s="189"/>
      <c r="AB62" s="189"/>
      <c r="AC62" s="189"/>
      <c r="AD62" s="189"/>
      <c r="AE62" s="189"/>
      <c r="AF62" s="189"/>
      <c r="AG62" s="189"/>
      <c r="AH62" s="189"/>
      <c r="AI62" s="189"/>
      <c r="AJ62" s="189"/>
      <c r="AK62" s="189"/>
      <c r="AL62" s="189"/>
      <c r="AM62" s="189"/>
      <c r="AN62" s="189"/>
      <c r="AO62" s="189"/>
      <c r="AP62" s="189"/>
      <c r="AQ62" s="189"/>
      <c r="AR62" s="189"/>
      <c r="AS62" s="189"/>
      <c r="AT62" s="189"/>
      <c r="AU62" s="189"/>
      <c r="AV62" s="189"/>
      <c r="AW62" s="189"/>
      <c r="AX62" s="189"/>
      <c r="AY62" s="189"/>
      <c r="AZ62" s="189"/>
      <c r="BA62" s="189"/>
      <c r="BB62" s="189"/>
      <c r="BC62" s="189"/>
      <c r="BD62" s="189"/>
      <c r="BE62" s="189"/>
      <c r="BF62" s="189"/>
      <c r="BG62" s="189"/>
      <c r="BH62" s="189"/>
      <c r="BI62" s="189"/>
      <c r="BJ62" s="189"/>
      <c r="BK62" s="189"/>
      <c r="BL62" s="189"/>
      <c r="BM62" s="189"/>
      <c r="BN62" s="189"/>
      <c r="BO62" s="189"/>
      <c r="BP62" s="189"/>
      <c r="BQ62" s="189"/>
      <c r="BR62" s="189"/>
    </row>
    <row r="63" spans="1:70" ht="48.75" customHeight="1" x14ac:dyDescent="0.3">
      <c r="A63" s="420"/>
      <c r="B63" s="390" t="str">
        <f>'Mapa final'!B115</f>
        <v>GAAF_03</v>
      </c>
      <c r="C63" s="391" t="str">
        <f>'Mapa final'!H115</f>
        <v>Posibilidad de afectación reputacional por el retraso en el inicio o continuidad de la farmacoterapia de los usuarios del subsistema de las Fuerzas Militares, debido a la no disponibilidad de medicamentos en el mercado o la solicitud inoportuna de los mismos.</v>
      </c>
      <c r="D63" s="392"/>
      <c r="E63" s="392"/>
      <c r="F63" s="389" t="str">
        <f t="shared" si="3"/>
        <v>No</v>
      </c>
      <c r="G63" s="389" t="str">
        <f t="shared" ref="G63:M63" si="5">IFERROR(IF($E63="","No",IF($E63="No","No"," "))," ")</f>
        <v>No</v>
      </c>
      <c r="H63" s="389" t="str">
        <f t="shared" si="5"/>
        <v>No</v>
      </c>
      <c r="I63" s="389" t="str">
        <f t="shared" si="5"/>
        <v>No</v>
      </c>
      <c r="J63" s="389" t="str">
        <f t="shared" si="5"/>
        <v>No</v>
      </c>
      <c r="K63" s="389" t="str">
        <f t="shared" si="5"/>
        <v>No</v>
      </c>
      <c r="L63" s="389" t="str">
        <f t="shared" si="5"/>
        <v>No</v>
      </c>
      <c r="M63" s="389" t="str">
        <f t="shared" si="5"/>
        <v>No</v>
      </c>
      <c r="N63" s="189"/>
      <c r="O63" s="189"/>
      <c r="P63" s="189"/>
      <c r="Q63" s="189"/>
      <c r="R63" s="189"/>
      <c r="S63" s="189"/>
      <c r="T63" s="189"/>
      <c r="U63" s="189"/>
      <c r="V63" s="189"/>
      <c r="W63" s="189"/>
      <c r="X63" s="189"/>
      <c r="Y63" s="189"/>
      <c r="Z63" s="189"/>
      <c r="AA63" s="189"/>
      <c r="AB63" s="189"/>
      <c r="AC63" s="189"/>
      <c r="AD63" s="189"/>
      <c r="AE63" s="189"/>
      <c r="AF63" s="189"/>
      <c r="AG63" s="189"/>
      <c r="AH63" s="189"/>
      <c r="AI63" s="189"/>
      <c r="AJ63" s="189"/>
      <c r="AK63" s="189"/>
      <c r="AL63" s="189"/>
      <c r="AM63" s="189"/>
      <c r="AN63" s="189"/>
      <c r="AO63" s="189"/>
      <c r="AP63" s="189"/>
      <c r="AQ63" s="189"/>
      <c r="AR63" s="189"/>
      <c r="AS63" s="189"/>
      <c r="AT63" s="189"/>
      <c r="AU63" s="189"/>
      <c r="AV63" s="189"/>
      <c r="AW63" s="189"/>
      <c r="AX63" s="189"/>
      <c r="AY63" s="189"/>
      <c r="AZ63" s="189"/>
      <c r="BA63" s="189"/>
      <c r="BB63" s="189"/>
      <c r="BC63" s="189"/>
      <c r="BD63" s="189"/>
      <c r="BE63" s="189"/>
      <c r="BF63" s="189"/>
      <c r="BG63" s="189"/>
      <c r="BH63" s="189"/>
      <c r="BI63" s="189"/>
      <c r="BJ63" s="189"/>
      <c r="BK63" s="189"/>
      <c r="BL63" s="189"/>
      <c r="BM63" s="189"/>
      <c r="BN63" s="189"/>
      <c r="BO63" s="189"/>
      <c r="BP63" s="189"/>
      <c r="BQ63" s="189"/>
      <c r="BR63" s="189"/>
    </row>
    <row r="64" spans="1:70" ht="48.75" customHeight="1" x14ac:dyDescent="0.3">
      <c r="A64" s="420"/>
      <c r="B64" s="390"/>
      <c r="C64" s="391"/>
      <c r="D64" s="392"/>
      <c r="E64" s="392"/>
      <c r="F64" s="389"/>
      <c r="G64" s="389"/>
      <c r="H64" s="389"/>
      <c r="I64" s="389"/>
      <c r="J64" s="389"/>
      <c r="K64" s="389"/>
      <c r="L64" s="389"/>
      <c r="M64" s="389"/>
      <c r="N64" s="189"/>
      <c r="O64" s="189"/>
      <c r="P64" s="189"/>
      <c r="Q64" s="189"/>
      <c r="R64" s="189"/>
      <c r="S64" s="189"/>
      <c r="T64" s="189"/>
      <c r="U64" s="189"/>
      <c r="V64" s="189"/>
      <c r="W64" s="189"/>
      <c r="X64" s="189"/>
      <c r="Y64" s="189"/>
      <c r="Z64" s="189"/>
      <c r="AA64" s="189"/>
      <c r="AB64" s="189"/>
      <c r="AC64" s="189"/>
      <c r="AD64" s="189"/>
      <c r="AE64" s="189"/>
      <c r="AF64" s="189"/>
      <c r="AG64" s="189"/>
      <c r="AH64" s="189"/>
      <c r="AI64" s="189"/>
      <c r="AJ64" s="189"/>
      <c r="AK64" s="189"/>
      <c r="AL64" s="189"/>
      <c r="AM64" s="189"/>
      <c r="AN64" s="189"/>
      <c r="AO64" s="189"/>
      <c r="AP64" s="189"/>
      <c r="AQ64" s="189"/>
      <c r="AR64" s="189"/>
      <c r="AS64" s="189"/>
      <c r="AT64" s="189"/>
      <c r="AU64" s="189"/>
      <c r="AV64" s="189"/>
      <c r="AW64" s="189"/>
      <c r="AX64" s="189"/>
      <c r="AY64" s="189"/>
      <c r="AZ64" s="189"/>
      <c r="BA64" s="189"/>
      <c r="BB64" s="189"/>
      <c r="BC64" s="189"/>
      <c r="BD64" s="189"/>
      <c r="BE64" s="189"/>
      <c r="BF64" s="189"/>
      <c r="BG64" s="189"/>
      <c r="BH64" s="189"/>
      <c r="BI64" s="189"/>
      <c r="BJ64" s="189"/>
      <c r="BK64" s="189"/>
      <c r="BL64" s="189"/>
      <c r="BM64" s="189"/>
      <c r="BN64" s="189"/>
      <c r="BO64" s="189"/>
      <c r="BP64" s="189"/>
      <c r="BQ64" s="189"/>
      <c r="BR64" s="189"/>
    </row>
    <row r="65" spans="1:70" ht="48.75" customHeight="1" x14ac:dyDescent="0.3">
      <c r="A65" s="420"/>
      <c r="B65" s="390"/>
      <c r="C65" s="391"/>
      <c r="D65" s="392"/>
      <c r="E65" s="392"/>
      <c r="F65" s="389"/>
      <c r="G65" s="389"/>
      <c r="H65" s="389"/>
      <c r="I65" s="389"/>
      <c r="J65" s="389"/>
      <c r="K65" s="389"/>
      <c r="L65" s="389"/>
      <c r="M65" s="389"/>
      <c r="N65" s="189"/>
      <c r="O65" s="189"/>
      <c r="P65" s="189"/>
      <c r="Q65" s="189"/>
      <c r="R65" s="189"/>
      <c r="S65" s="189"/>
      <c r="T65" s="189"/>
      <c r="U65" s="189"/>
      <c r="V65" s="189"/>
      <c r="W65" s="189"/>
      <c r="X65" s="189"/>
      <c r="Y65" s="189"/>
      <c r="Z65" s="189"/>
      <c r="AA65" s="189"/>
      <c r="AB65" s="189"/>
      <c r="AC65" s="189"/>
      <c r="AD65" s="189"/>
      <c r="AE65" s="189"/>
      <c r="AF65" s="189"/>
      <c r="AG65" s="189"/>
      <c r="AH65" s="189"/>
      <c r="AI65" s="189"/>
      <c r="AJ65" s="189"/>
      <c r="AK65" s="189"/>
      <c r="AL65" s="189"/>
      <c r="AM65" s="189"/>
      <c r="AN65" s="189"/>
      <c r="AO65" s="189"/>
      <c r="AP65" s="189"/>
      <c r="AQ65" s="189"/>
      <c r="AR65" s="189"/>
      <c r="AS65" s="189"/>
      <c r="AT65" s="189"/>
      <c r="AU65" s="189"/>
      <c r="AV65" s="189"/>
      <c r="AW65" s="189"/>
      <c r="AX65" s="189"/>
      <c r="AY65" s="189"/>
      <c r="AZ65" s="189"/>
      <c r="BA65" s="189"/>
      <c r="BB65" s="189"/>
      <c r="BC65" s="189"/>
      <c r="BD65" s="189"/>
      <c r="BE65" s="189"/>
      <c r="BF65" s="189"/>
      <c r="BG65" s="189"/>
      <c r="BH65" s="189"/>
      <c r="BI65" s="189"/>
      <c r="BJ65" s="189"/>
      <c r="BK65" s="189"/>
      <c r="BL65" s="189"/>
      <c r="BM65" s="189"/>
      <c r="BN65" s="189"/>
      <c r="BO65" s="189"/>
      <c r="BP65" s="189"/>
      <c r="BQ65" s="189"/>
      <c r="BR65" s="189"/>
    </row>
    <row r="66" spans="1:70" ht="48.75" customHeight="1" x14ac:dyDescent="0.3">
      <c r="A66" s="420"/>
      <c r="B66" s="390" t="str">
        <f>'Mapa final'!B121</f>
        <v>GAAF_04</v>
      </c>
      <c r="C66" s="391" t="str">
        <f>'Mapa final'!H121</f>
        <v>Posibilidad de aefctación reputacional por retraso en el inicio o continuidad de la farmacoterapia de los usuarios del Subsitema de las Fuerzas Militares, debido a la no disponibilidad de gases medicinales por incumplimiento del contrato que provee el insumo a la entidad.</v>
      </c>
      <c r="D66" s="392"/>
      <c r="E66" s="392"/>
      <c r="F66" s="389" t="str">
        <f t="shared" si="3"/>
        <v>No</v>
      </c>
      <c r="G66" s="389" t="str">
        <f t="shared" ref="G66:M66" si="6">IFERROR(IF($E66="","No",IF($E66="No","No"," "))," ")</f>
        <v>No</v>
      </c>
      <c r="H66" s="389" t="str">
        <f t="shared" si="6"/>
        <v>No</v>
      </c>
      <c r="I66" s="389" t="str">
        <f t="shared" si="6"/>
        <v>No</v>
      </c>
      <c r="J66" s="389" t="str">
        <f t="shared" si="6"/>
        <v>No</v>
      </c>
      <c r="K66" s="389" t="str">
        <f t="shared" si="6"/>
        <v>No</v>
      </c>
      <c r="L66" s="389" t="str">
        <f t="shared" si="6"/>
        <v>No</v>
      </c>
      <c r="M66" s="389" t="str">
        <f t="shared" si="6"/>
        <v>No</v>
      </c>
      <c r="N66" s="189"/>
      <c r="O66" s="189"/>
      <c r="P66" s="189"/>
      <c r="Q66" s="189"/>
      <c r="R66" s="189"/>
      <c r="S66" s="189"/>
      <c r="T66" s="189"/>
      <c r="U66" s="189"/>
      <c r="V66" s="189"/>
      <c r="W66" s="189"/>
      <c r="X66" s="189"/>
      <c r="Y66" s="189"/>
      <c r="Z66" s="189"/>
      <c r="AA66" s="189"/>
      <c r="AB66" s="189"/>
      <c r="AC66" s="189"/>
      <c r="AD66" s="189"/>
      <c r="AE66" s="189"/>
      <c r="AF66" s="189"/>
      <c r="AG66" s="189"/>
      <c r="AH66" s="189"/>
      <c r="AI66" s="189"/>
      <c r="AJ66" s="189"/>
      <c r="AK66" s="189"/>
      <c r="AL66" s="189"/>
      <c r="AM66" s="189"/>
      <c r="AN66" s="189"/>
      <c r="AO66" s="189"/>
      <c r="AP66" s="189"/>
      <c r="AQ66" s="189"/>
      <c r="AR66" s="189"/>
      <c r="AS66" s="189"/>
      <c r="AT66" s="189"/>
      <c r="AU66" s="189"/>
      <c r="AV66" s="189"/>
      <c r="AW66" s="189"/>
      <c r="AX66" s="189"/>
      <c r="AY66" s="189"/>
      <c r="AZ66" s="189"/>
      <c r="BA66" s="189"/>
      <c r="BB66" s="189"/>
      <c r="BC66" s="189"/>
      <c r="BD66" s="189"/>
      <c r="BE66" s="189"/>
      <c r="BF66" s="189"/>
      <c r="BG66" s="189"/>
      <c r="BH66" s="189"/>
      <c r="BI66" s="189"/>
      <c r="BJ66" s="189"/>
      <c r="BK66" s="189"/>
      <c r="BL66" s="189"/>
      <c r="BM66" s="189"/>
      <c r="BN66" s="189"/>
      <c r="BO66" s="189"/>
      <c r="BP66" s="189"/>
      <c r="BQ66" s="189"/>
      <c r="BR66" s="189"/>
    </row>
    <row r="67" spans="1:70" ht="48.75" customHeight="1" x14ac:dyDescent="0.3">
      <c r="A67" s="420"/>
      <c r="B67" s="390"/>
      <c r="C67" s="391"/>
      <c r="D67" s="392"/>
      <c r="E67" s="392"/>
      <c r="F67" s="389"/>
      <c r="G67" s="389"/>
      <c r="H67" s="389"/>
      <c r="I67" s="389"/>
      <c r="J67" s="389"/>
      <c r="K67" s="389"/>
      <c r="L67" s="389"/>
      <c r="M67" s="389"/>
      <c r="N67" s="189"/>
      <c r="O67" s="189"/>
      <c r="P67" s="189"/>
      <c r="Q67" s="189"/>
      <c r="R67" s="189"/>
      <c r="S67" s="189"/>
      <c r="T67" s="189"/>
      <c r="U67" s="189"/>
      <c r="V67" s="189"/>
      <c r="W67" s="189"/>
      <c r="X67" s="189"/>
      <c r="Y67" s="189"/>
      <c r="Z67" s="189"/>
      <c r="AA67" s="189"/>
      <c r="AB67" s="189"/>
      <c r="AC67" s="189"/>
      <c r="AD67" s="189"/>
      <c r="AE67" s="189"/>
      <c r="AF67" s="189"/>
      <c r="AG67" s="189"/>
      <c r="AH67" s="189"/>
      <c r="AI67" s="189"/>
      <c r="AJ67" s="189"/>
      <c r="AK67" s="189"/>
      <c r="AL67" s="189"/>
      <c r="AM67" s="189"/>
      <c r="AN67" s="189"/>
      <c r="AO67" s="189"/>
      <c r="AP67" s="189"/>
      <c r="AQ67" s="189"/>
      <c r="AR67" s="189"/>
      <c r="AS67" s="189"/>
      <c r="AT67" s="189"/>
      <c r="AU67" s="189"/>
      <c r="AV67" s="189"/>
      <c r="AW67" s="189"/>
      <c r="AX67" s="189"/>
      <c r="AY67" s="189"/>
      <c r="AZ67" s="189"/>
      <c r="BA67" s="189"/>
      <c r="BB67" s="189"/>
      <c r="BC67" s="189"/>
      <c r="BD67" s="189"/>
      <c r="BE67" s="189"/>
      <c r="BF67" s="189"/>
      <c r="BG67" s="189"/>
      <c r="BH67" s="189"/>
      <c r="BI67" s="189"/>
      <c r="BJ67" s="189"/>
      <c r="BK67" s="189"/>
      <c r="BL67" s="189"/>
      <c r="BM67" s="189"/>
      <c r="BN67" s="189"/>
      <c r="BO67" s="189"/>
      <c r="BP67" s="189"/>
      <c r="BQ67" s="189"/>
      <c r="BR67" s="189"/>
    </row>
    <row r="68" spans="1:70" ht="48.75" customHeight="1" x14ac:dyDescent="0.3">
      <c r="A68" s="420"/>
      <c r="B68" s="390"/>
      <c r="C68" s="391"/>
      <c r="D68" s="392"/>
      <c r="E68" s="392"/>
      <c r="F68" s="389"/>
      <c r="G68" s="389"/>
      <c r="H68" s="389"/>
      <c r="I68" s="389"/>
      <c r="J68" s="389"/>
      <c r="K68" s="389"/>
      <c r="L68" s="389"/>
      <c r="M68" s="389"/>
      <c r="N68" s="189"/>
      <c r="O68" s="189"/>
      <c r="P68" s="189"/>
      <c r="Q68" s="189"/>
      <c r="R68" s="189"/>
      <c r="S68" s="189"/>
      <c r="T68" s="189"/>
      <c r="U68" s="189"/>
      <c r="V68" s="189"/>
      <c r="W68" s="189"/>
      <c r="X68" s="189"/>
      <c r="Y68" s="189"/>
      <c r="Z68" s="189"/>
      <c r="AA68" s="189"/>
      <c r="AB68" s="189"/>
      <c r="AC68" s="189"/>
      <c r="AD68" s="189"/>
      <c r="AE68" s="189"/>
      <c r="AF68" s="189"/>
      <c r="AG68" s="189"/>
      <c r="AH68" s="189"/>
      <c r="AI68" s="189"/>
      <c r="AJ68" s="189"/>
      <c r="AK68" s="189"/>
      <c r="AL68" s="189"/>
      <c r="AM68" s="189"/>
      <c r="AN68" s="189"/>
      <c r="AO68" s="189"/>
      <c r="AP68" s="189"/>
      <c r="AQ68" s="189"/>
      <c r="AR68" s="189"/>
      <c r="AS68" s="189"/>
      <c r="AT68" s="189"/>
      <c r="AU68" s="189"/>
      <c r="AV68" s="189"/>
      <c r="AW68" s="189"/>
      <c r="AX68" s="189"/>
      <c r="AY68" s="189"/>
      <c r="AZ68" s="189"/>
      <c r="BA68" s="189"/>
      <c r="BB68" s="189"/>
      <c r="BC68" s="189"/>
      <c r="BD68" s="189"/>
      <c r="BE68" s="189"/>
      <c r="BF68" s="189"/>
      <c r="BG68" s="189"/>
      <c r="BH68" s="189"/>
      <c r="BI68" s="189"/>
      <c r="BJ68" s="189"/>
      <c r="BK68" s="189"/>
      <c r="BL68" s="189"/>
      <c r="BM68" s="189"/>
      <c r="BN68" s="189"/>
      <c r="BO68" s="189"/>
      <c r="BP68" s="189"/>
      <c r="BQ68" s="189"/>
      <c r="BR68" s="189"/>
    </row>
    <row r="69" spans="1:70" ht="48.75" customHeight="1" x14ac:dyDescent="0.3">
      <c r="A69" s="420"/>
      <c r="B69" s="390" t="str">
        <f>'Mapa final'!B127</f>
        <v>GAAF_05</v>
      </c>
      <c r="C69" s="391" t="str">
        <f>'Mapa final'!H127</f>
        <v>Posibilidad de afectación reputacional por  aumento del riesgo en la seguridad del paciente debido a dispensación de medicamentos vencidos o diferentes a los prescritos.</v>
      </c>
      <c r="D69" s="392"/>
      <c r="E69" s="392"/>
      <c r="F69" s="389" t="str">
        <f t="shared" si="3"/>
        <v>No</v>
      </c>
      <c r="G69" s="389" t="str">
        <f t="shared" ref="G69:M69" si="7">IFERROR(IF($E69="","No",IF($E69="No","No"," "))," ")</f>
        <v>No</v>
      </c>
      <c r="H69" s="389" t="str">
        <f t="shared" si="7"/>
        <v>No</v>
      </c>
      <c r="I69" s="389" t="str">
        <f t="shared" si="7"/>
        <v>No</v>
      </c>
      <c r="J69" s="389" t="str">
        <f t="shared" si="7"/>
        <v>No</v>
      </c>
      <c r="K69" s="389" t="str">
        <f t="shared" si="7"/>
        <v>No</v>
      </c>
      <c r="L69" s="389" t="str">
        <f t="shared" si="7"/>
        <v>No</v>
      </c>
      <c r="M69" s="389" t="str">
        <f t="shared" si="7"/>
        <v>No</v>
      </c>
      <c r="N69" s="189"/>
      <c r="O69" s="189"/>
      <c r="P69" s="189"/>
      <c r="Q69" s="189"/>
      <c r="R69" s="189"/>
      <c r="S69" s="189"/>
      <c r="T69" s="189"/>
      <c r="U69" s="189"/>
      <c r="V69" s="189"/>
      <c r="W69" s="189"/>
      <c r="X69" s="189"/>
      <c r="Y69" s="189"/>
      <c r="Z69" s="189"/>
      <c r="AA69" s="189"/>
      <c r="AB69" s="189"/>
      <c r="AC69" s="189"/>
      <c r="AD69" s="189"/>
      <c r="AE69" s="189"/>
      <c r="AF69" s="189"/>
      <c r="AG69" s="189"/>
      <c r="AH69" s="189"/>
      <c r="AI69" s="189"/>
      <c r="AJ69" s="189"/>
      <c r="AK69" s="189"/>
      <c r="AL69" s="189"/>
      <c r="AM69" s="189"/>
      <c r="AN69" s="189"/>
      <c r="AO69" s="189"/>
      <c r="AP69" s="189"/>
      <c r="AQ69" s="189"/>
      <c r="AR69" s="189"/>
      <c r="AS69" s="189"/>
      <c r="AT69" s="189"/>
      <c r="AU69" s="189"/>
      <c r="AV69" s="189"/>
      <c r="AW69" s="189"/>
      <c r="AX69" s="189"/>
      <c r="AY69" s="189"/>
      <c r="AZ69" s="189"/>
      <c r="BA69" s="189"/>
      <c r="BB69" s="189"/>
      <c r="BC69" s="189"/>
      <c r="BD69" s="189"/>
      <c r="BE69" s="189"/>
      <c r="BF69" s="189"/>
      <c r="BG69" s="189"/>
      <c r="BH69" s="189"/>
      <c r="BI69" s="189"/>
      <c r="BJ69" s="189"/>
      <c r="BK69" s="189"/>
      <c r="BL69" s="189"/>
      <c r="BM69" s="189"/>
      <c r="BN69" s="189"/>
      <c r="BO69" s="189"/>
      <c r="BP69" s="189"/>
      <c r="BQ69" s="189"/>
      <c r="BR69" s="189"/>
    </row>
    <row r="70" spans="1:70" ht="48.75" customHeight="1" x14ac:dyDescent="0.3">
      <c r="A70" s="420"/>
      <c r="B70" s="390"/>
      <c r="C70" s="391"/>
      <c r="D70" s="392"/>
      <c r="E70" s="392"/>
      <c r="F70" s="389"/>
      <c r="G70" s="389"/>
      <c r="H70" s="389"/>
      <c r="I70" s="389"/>
      <c r="J70" s="389"/>
      <c r="K70" s="389"/>
      <c r="L70" s="389"/>
      <c r="M70" s="389"/>
      <c r="N70" s="189"/>
      <c r="O70" s="189"/>
      <c r="P70" s="189"/>
      <c r="Q70" s="189"/>
      <c r="R70" s="189"/>
      <c r="S70" s="189"/>
      <c r="T70" s="189"/>
      <c r="U70" s="189"/>
      <c r="V70" s="189"/>
      <c r="W70" s="189"/>
      <c r="X70" s="189"/>
      <c r="Y70" s="189"/>
      <c r="Z70" s="189"/>
      <c r="AA70" s="189"/>
      <c r="AB70" s="189"/>
      <c r="AC70" s="189"/>
      <c r="AD70" s="189"/>
      <c r="AE70" s="189"/>
      <c r="AF70" s="189"/>
      <c r="AG70" s="189"/>
      <c r="AH70" s="189"/>
      <c r="AI70" s="189"/>
      <c r="AJ70" s="189"/>
      <c r="AK70" s="189"/>
      <c r="AL70" s="189"/>
      <c r="AM70" s="189"/>
      <c r="AN70" s="189"/>
      <c r="AO70" s="189"/>
      <c r="AP70" s="189"/>
      <c r="AQ70" s="189"/>
      <c r="AR70" s="189"/>
      <c r="AS70" s="189"/>
      <c r="AT70" s="189"/>
      <c r="AU70" s="189"/>
      <c r="AV70" s="189"/>
      <c r="AW70" s="189"/>
      <c r="AX70" s="189"/>
      <c r="AY70" s="189"/>
      <c r="AZ70" s="189"/>
      <c r="BA70" s="189"/>
      <c r="BB70" s="189"/>
      <c r="BC70" s="189"/>
      <c r="BD70" s="189"/>
      <c r="BE70" s="189"/>
      <c r="BF70" s="189"/>
      <c r="BG70" s="189"/>
      <c r="BH70" s="189"/>
      <c r="BI70" s="189"/>
      <c r="BJ70" s="189"/>
      <c r="BK70" s="189"/>
      <c r="BL70" s="189"/>
      <c r="BM70" s="189"/>
      <c r="BN70" s="189"/>
      <c r="BO70" s="189"/>
      <c r="BP70" s="189"/>
      <c r="BQ70" s="189"/>
      <c r="BR70" s="189"/>
    </row>
    <row r="71" spans="1:70" ht="48.75" customHeight="1" x14ac:dyDescent="0.3">
      <c r="A71" s="420"/>
      <c r="B71" s="390"/>
      <c r="C71" s="391"/>
      <c r="D71" s="392"/>
      <c r="E71" s="392"/>
      <c r="F71" s="389"/>
      <c r="G71" s="389"/>
      <c r="H71" s="389"/>
      <c r="I71" s="389"/>
      <c r="J71" s="389"/>
      <c r="K71" s="389"/>
      <c r="L71" s="389"/>
      <c r="M71" s="389"/>
      <c r="N71" s="189"/>
      <c r="O71" s="189"/>
      <c r="P71" s="189"/>
      <c r="Q71" s="189"/>
      <c r="R71" s="189"/>
      <c r="S71" s="189"/>
      <c r="T71" s="189"/>
      <c r="U71" s="189"/>
      <c r="V71" s="189"/>
      <c r="W71" s="189"/>
      <c r="X71" s="189"/>
      <c r="Y71" s="189"/>
      <c r="Z71" s="189"/>
      <c r="AA71" s="189"/>
      <c r="AB71" s="189"/>
      <c r="AC71" s="189"/>
      <c r="AD71" s="189"/>
      <c r="AE71" s="189"/>
      <c r="AF71" s="189"/>
      <c r="AG71" s="189"/>
      <c r="AH71" s="189"/>
      <c r="AI71" s="189"/>
      <c r="AJ71" s="189"/>
      <c r="AK71" s="189"/>
      <c r="AL71" s="189"/>
      <c r="AM71" s="189"/>
      <c r="AN71" s="189"/>
      <c r="AO71" s="189"/>
      <c r="AP71" s="189"/>
      <c r="AQ71" s="189"/>
      <c r="AR71" s="189"/>
      <c r="AS71" s="189"/>
      <c r="AT71" s="189"/>
      <c r="AU71" s="189"/>
      <c r="AV71" s="189"/>
      <c r="AW71" s="189"/>
      <c r="AX71" s="189"/>
      <c r="AY71" s="189"/>
      <c r="AZ71" s="189"/>
      <c r="BA71" s="189"/>
      <c r="BB71" s="189"/>
      <c r="BC71" s="189"/>
      <c r="BD71" s="189"/>
      <c r="BE71" s="189"/>
      <c r="BF71" s="189"/>
      <c r="BG71" s="189"/>
      <c r="BH71" s="189"/>
      <c r="BI71" s="189"/>
      <c r="BJ71" s="189"/>
      <c r="BK71" s="189"/>
      <c r="BL71" s="189"/>
      <c r="BM71" s="189"/>
      <c r="BN71" s="189"/>
      <c r="BO71" s="189"/>
      <c r="BP71" s="189"/>
      <c r="BQ71" s="189"/>
      <c r="BR71" s="189"/>
    </row>
  </sheetData>
  <sheetProtection algorithmName="SHA-512" hashValue="SbWw8twgMOvcedgyppD/dWCHlMII1TQ06v/B/9CT4hg0CSxbDoTcDMOctNUIjAJf0AWMkFUE7lffUTQlB9vbOQ==" saltValue="iekEPE1put/+FKMktGGA+Q==" spinCount="100000" sheet="1" objects="1" scenarios="1"/>
  <mergeCells count="255">
    <mergeCell ref="M66:M68"/>
    <mergeCell ref="M69:M71"/>
    <mergeCell ref="M42:M44"/>
    <mergeCell ref="M45:M47"/>
    <mergeCell ref="M48:M50"/>
    <mergeCell ref="M51:M53"/>
    <mergeCell ref="M54:M56"/>
    <mergeCell ref="M57:M59"/>
    <mergeCell ref="M60:M62"/>
    <mergeCell ref="M63:M65"/>
    <mergeCell ref="L69:L71"/>
    <mergeCell ref="K66:K68"/>
    <mergeCell ref="K69:K71"/>
    <mergeCell ref="K42:K44"/>
    <mergeCell ref="K45:K47"/>
    <mergeCell ref="K48:K50"/>
    <mergeCell ref="K51:K53"/>
    <mergeCell ref="K54:K56"/>
    <mergeCell ref="K57:K59"/>
    <mergeCell ref="K60:K62"/>
    <mergeCell ref="K63:K65"/>
    <mergeCell ref="L42:L44"/>
    <mergeCell ref="L45:L47"/>
    <mergeCell ref="L48:L50"/>
    <mergeCell ref="L51:L53"/>
    <mergeCell ref="L54:L56"/>
    <mergeCell ref="L57:L59"/>
    <mergeCell ref="L60:L62"/>
    <mergeCell ref="L63:L65"/>
    <mergeCell ref="L66:L68"/>
    <mergeCell ref="J69:J71"/>
    <mergeCell ref="I66:I68"/>
    <mergeCell ref="I69:I71"/>
    <mergeCell ref="I42:I44"/>
    <mergeCell ref="I45:I47"/>
    <mergeCell ref="I48:I50"/>
    <mergeCell ref="I51:I53"/>
    <mergeCell ref="I54:I56"/>
    <mergeCell ref="I57:I59"/>
    <mergeCell ref="I60:I62"/>
    <mergeCell ref="I63:I65"/>
    <mergeCell ref="J42:J44"/>
    <mergeCell ref="J45:J47"/>
    <mergeCell ref="J48:J50"/>
    <mergeCell ref="J51:J53"/>
    <mergeCell ref="J54:J56"/>
    <mergeCell ref="J57:J59"/>
    <mergeCell ref="J60:J62"/>
    <mergeCell ref="J63:J65"/>
    <mergeCell ref="J66:J68"/>
    <mergeCell ref="H69:H71"/>
    <mergeCell ref="G66:G68"/>
    <mergeCell ref="G69:G71"/>
    <mergeCell ref="G42:G44"/>
    <mergeCell ref="G45:G47"/>
    <mergeCell ref="G48:G50"/>
    <mergeCell ref="G51:G53"/>
    <mergeCell ref="G54:G56"/>
    <mergeCell ref="G57:G59"/>
    <mergeCell ref="G60:G62"/>
    <mergeCell ref="G63:G65"/>
    <mergeCell ref="H42:H44"/>
    <mergeCell ref="H45:H47"/>
    <mergeCell ref="H48:H50"/>
    <mergeCell ref="H51:H53"/>
    <mergeCell ref="H54:H56"/>
    <mergeCell ref="H57:H59"/>
    <mergeCell ref="H60:H62"/>
    <mergeCell ref="H63:H65"/>
    <mergeCell ref="H66:H68"/>
    <mergeCell ref="A12:A71"/>
    <mergeCell ref="F42:F44"/>
    <mergeCell ref="F45:F47"/>
    <mergeCell ref="F48:F50"/>
    <mergeCell ref="F51:F53"/>
    <mergeCell ref="F54:F56"/>
    <mergeCell ref="F57:F59"/>
    <mergeCell ref="F60:F62"/>
    <mergeCell ref="F63:F65"/>
    <mergeCell ref="F66:F68"/>
    <mergeCell ref="F69:F71"/>
    <mergeCell ref="B69:B71"/>
    <mergeCell ref="C69:C71"/>
    <mergeCell ref="D69:D71"/>
    <mergeCell ref="E69:E71"/>
    <mergeCell ref="B63:B65"/>
    <mergeCell ref="C63:C65"/>
    <mergeCell ref="D63:D65"/>
    <mergeCell ref="E63:E65"/>
    <mergeCell ref="B66:B68"/>
    <mergeCell ref="C66:C68"/>
    <mergeCell ref="D66:D68"/>
    <mergeCell ref="E66:E68"/>
    <mergeCell ref="B60:B62"/>
    <mergeCell ref="C60:C62"/>
    <mergeCell ref="D60:D62"/>
    <mergeCell ref="E60:E62"/>
    <mergeCell ref="B54:B56"/>
    <mergeCell ref="C54:C56"/>
    <mergeCell ref="D54:D56"/>
    <mergeCell ref="E54:E56"/>
    <mergeCell ref="B57:B59"/>
    <mergeCell ref="C57:C59"/>
    <mergeCell ref="D57:D59"/>
    <mergeCell ref="E57:E59"/>
    <mergeCell ref="B51:B53"/>
    <mergeCell ref="C51:C53"/>
    <mergeCell ref="D51:D53"/>
    <mergeCell ref="E51:E53"/>
    <mergeCell ref="B42:B44"/>
    <mergeCell ref="C42:C44"/>
    <mergeCell ref="D42:D44"/>
    <mergeCell ref="E42:E44"/>
    <mergeCell ref="B45:B47"/>
    <mergeCell ref="C45:C47"/>
    <mergeCell ref="D45:D47"/>
    <mergeCell ref="E45:E47"/>
    <mergeCell ref="G30:G32"/>
    <mergeCell ref="H30:H32"/>
    <mergeCell ref="I30:I32"/>
    <mergeCell ref="J30:J32"/>
    <mergeCell ref="K24:K26"/>
    <mergeCell ref="L24:L26"/>
    <mergeCell ref="K30:K32"/>
    <mergeCell ref="L30:L32"/>
    <mergeCell ref="B48:B50"/>
    <mergeCell ref="C48:C50"/>
    <mergeCell ref="D48:D50"/>
    <mergeCell ref="E48:E50"/>
    <mergeCell ref="A2:C2"/>
    <mergeCell ref="M2:M3"/>
    <mergeCell ref="A3:C6"/>
    <mergeCell ref="A7:M7"/>
    <mergeCell ref="A9:M9"/>
    <mergeCell ref="A10:A11"/>
    <mergeCell ref="E10:E11"/>
    <mergeCell ref="F10:M10"/>
    <mergeCell ref="D10:D11"/>
    <mergeCell ref="B10:C10"/>
    <mergeCell ref="D3:L4"/>
    <mergeCell ref="D2:L2"/>
    <mergeCell ref="D6:L6"/>
    <mergeCell ref="D5:L5"/>
    <mergeCell ref="M12:M14"/>
    <mergeCell ref="B15:B17"/>
    <mergeCell ref="C15:C17"/>
    <mergeCell ref="E15:E17"/>
    <mergeCell ref="F15:F17"/>
    <mergeCell ref="G15:G17"/>
    <mergeCell ref="H15:H17"/>
    <mergeCell ref="I15:I17"/>
    <mergeCell ref="J15:J17"/>
    <mergeCell ref="C12:C14"/>
    <mergeCell ref="E12:E14"/>
    <mergeCell ref="F12:F14"/>
    <mergeCell ref="G12:G14"/>
    <mergeCell ref="H12:H14"/>
    <mergeCell ref="I12:I14"/>
    <mergeCell ref="J12:J14"/>
    <mergeCell ref="K12:K14"/>
    <mergeCell ref="L12:L14"/>
    <mergeCell ref="K15:K17"/>
    <mergeCell ref="L15:L17"/>
    <mergeCell ref="M15:M17"/>
    <mergeCell ref="B12:B14"/>
    <mergeCell ref="D12:D14"/>
    <mergeCell ref="D15:D17"/>
    <mergeCell ref="M18:M20"/>
    <mergeCell ref="B21:B23"/>
    <mergeCell ref="C21:C23"/>
    <mergeCell ref="E21:E23"/>
    <mergeCell ref="F21:F23"/>
    <mergeCell ref="G21:G23"/>
    <mergeCell ref="H21:H23"/>
    <mergeCell ref="I21:I23"/>
    <mergeCell ref="J21:J23"/>
    <mergeCell ref="K21:K23"/>
    <mergeCell ref="L21:L23"/>
    <mergeCell ref="M21:M23"/>
    <mergeCell ref="I18:I20"/>
    <mergeCell ref="J18:J20"/>
    <mergeCell ref="K18:K20"/>
    <mergeCell ref="L18:L20"/>
    <mergeCell ref="B18:B20"/>
    <mergeCell ref="C18:C20"/>
    <mergeCell ref="E18:E20"/>
    <mergeCell ref="F18:F20"/>
    <mergeCell ref="G18:G20"/>
    <mergeCell ref="H18:H20"/>
    <mergeCell ref="D18:D20"/>
    <mergeCell ref="D21:D23"/>
    <mergeCell ref="M24:M26"/>
    <mergeCell ref="B27:B29"/>
    <mergeCell ref="C27:C29"/>
    <mergeCell ref="E27:E29"/>
    <mergeCell ref="F27:F29"/>
    <mergeCell ref="K27:K29"/>
    <mergeCell ref="L27:L29"/>
    <mergeCell ref="M27:M29"/>
    <mergeCell ref="B24:B26"/>
    <mergeCell ref="C24:C26"/>
    <mergeCell ref="E24:E26"/>
    <mergeCell ref="F24:F26"/>
    <mergeCell ref="G24:G26"/>
    <mergeCell ref="H24:H26"/>
    <mergeCell ref="I24:I26"/>
    <mergeCell ref="J24:J26"/>
    <mergeCell ref="G27:G29"/>
    <mergeCell ref="H27:H29"/>
    <mergeCell ref="I27:I29"/>
    <mergeCell ref="J27:J29"/>
    <mergeCell ref="D24:D26"/>
    <mergeCell ref="D27:D29"/>
    <mergeCell ref="M30:M32"/>
    <mergeCell ref="B33:B35"/>
    <mergeCell ref="C33:C35"/>
    <mergeCell ref="E33:E35"/>
    <mergeCell ref="F33:F35"/>
    <mergeCell ref="H36:H38"/>
    <mergeCell ref="I36:I38"/>
    <mergeCell ref="J36:J38"/>
    <mergeCell ref="G33:G35"/>
    <mergeCell ref="H33:H35"/>
    <mergeCell ref="I33:I35"/>
    <mergeCell ref="J33:J35"/>
    <mergeCell ref="K33:K35"/>
    <mergeCell ref="L33:L35"/>
    <mergeCell ref="K36:K38"/>
    <mergeCell ref="L36:L38"/>
    <mergeCell ref="B30:B32"/>
    <mergeCell ref="C30:C32"/>
    <mergeCell ref="E30:E32"/>
    <mergeCell ref="F30:F32"/>
    <mergeCell ref="M33:M35"/>
    <mergeCell ref="D30:D32"/>
    <mergeCell ref="D33:D35"/>
    <mergeCell ref="D36:D38"/>
    <mergeCell ref="M39:M41"/>
    <mergeCell ref="M36:M38"/>
    <mergeCell ref="B39:B41"/>
    <mergeCell ref="C39:C41"/>
    <mergeCell ref="E39:E41"/>
    <mergeCell ref="F39:F41"/>
    <mergeCell ref="G39:G41"/>
    <mergeCell ref="H39:H41"/>
    <mergeCell ref="I39:I41"/>
    <mergeCell ref="J39:J41"/>
    <mergeCell ref="B36:B38"/>
    <mergeCell ref="C36:C38"/>
    <mergeCell ref="E36:E38"/>
    <mergeCell ref="F36:F38"/>
    <mergeCell ref="G36:G38"/>
    <mergeCell ref="K39:K41"/>
    <mergeCell ref="L39:L41"/>
    <mergeCell ref="D39:D41"/>
  </mergeCells>
  <conditionalFormatting sqref="F12:M71">
    <cfRule type="containsText" dxfId="8" priority="1" operator="containsText" text="No">
      <formula>NOT(ISERROR(SEARCH("No",F12)))</formula>
    </cfRule>
  </conditionalFormatting>
  <pageMargins left="0.7" right="0.7" top="0.75" bottom="0.75" header="0.3" footer="0.3"/>
  <pageSetup paperSize="142" scale="10" orientation="portrait" r:id="rId1"/>
  <drawing r:id="rId2"/>
  <legacyDrawing r:id="rId3"/>
  <extLst>
    <ext xmlns:x14="http://schemas.microsoft.com/office/spreadsheetml/2009/9/main" uri="{CCE6A557-97BC-4b89-ADB6-D9C93CAAB3DF}">
      <x14:dataValidations xmlns:xm="http://schemas.microsoft.com/office/excel/2006/main" disablePrompts="1" count="2">
        <x14:dataValidation type="list" allowBlank="1" showInputMessage="1" showErrorMessage="1">
          <x14:formula1>
            <xm:f>'Opciones Tratamiento'!$D$20:$D$22</xm:f>
          </x14:formula1>
          <xm:sqref>E12:E71</xm:sqref>
        </x14:dataValidation>
        <x14:dataValidation type="list" allowBlank="1" showInputMessage="1" showErrorMessage="1">
          <x14:formula1>
            <xm:f>'Opciones Tratamiento'!$D$25:$D$26</xm:f>
          </x14:formula1>
          <xm:sqref>H12:H71</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R88"/>
  <sheetViews>
    <sheetView view="pageBreakPreview" topLeftCell="A12" zoomScale="40" zoomScaleNormal="40" zoomScaleSheetLayoutView="40" workbookViewId="0">
      <selection activeCell="A12" sqref="A12:A71"/>
    </sheetView>
  </sheetViews>
  <sheetFormatPr baseColWidth="10" defaultColWidth="11.42578125" defaultRowHeight="16.5" x14ac:dyDescent="0.3"/>
  <cols>
    <col min="1" max="1" width="81" style="139" customWidth="1"/>
    <col min="2" max="2" width="20.5703125" style="139" customWidth="1"/>
    <col min="3" max="4" width="90.85546875" style="139" customWidth="1"/>
    <col min="5" max="5" width="41.140625" style="139" customWidth="1"/>
    <col min="6" max="6" width="90.85546875" style="139" customWidth="1"/>
    <col min="7" max="8" width="48" style="139" customWidth="1"/>
    <col min="9" max="10" width="90.85546875" style="139" customWidth="1"/>
    <col min="11" max="11" width="41.140625" style="139" customWidth="1"/>
    <col min="12" max="12" width="40.42578125" style="139" customWidth="1"/>
    <col min="13" max="13" width="72.7109375" style="139" customWidth="1"/>
    <col min="14" max="14" width="3.28515625" style="139" customWidth="1"/>
    <col min="15" max="15" width="35.85546875" style="139" customWidth="1"/>
    <col min="16" max="16384" width="11.42578125" style="139"/>
  </cols>
  <sheetData>
    <row r="1" spans="1:70" s="177" customFormat="1" ht="24" thickBot="1" x14ac:dyDescent="0.4">
      <c r="A1" s="191"/>
      <c r="B1" s="191"/>
      <c r="C1" s="191"/>
      <c r="D1" s="191"/>
      <c r="E1" s="191"/>
      <c r="F1" s="191"/>
      <c r="G1" s="191"/>
      <c r="H1" s="191"/>
      <c r="I1" s="191"/>
      <c r="J1" s="191"/>
      <c r="K1" s="191"/>
      <c r="L1" s="191"/>
      <c r="M1" s="191"/>
      <c r="N1" s="176"/>
      <c r="O1" s="176"/>
      <c r="P1" s="176"/>
      <c r="Q1" s="176"/>
      <c r="R1" s="176"/>
      <c r="S1" s="176"/>
      <c r="T1" s="176"/>
      <c r="U1" s="176"/>
      <c r="V1" s="176"/>
      <c r="W1" s="176"/>
      <c r="X1" s="176"/>
      <c r="Y1" s="176"/>
      <c r="Z1" s="176"/>
      <c r="AA1" s="176"/>
      <c r="AB1" s="176"/>
      <c r="AC1" s="176"/>
      <c r="AD1" s="176"/>
      <c r="AE1" s="176"/>
      <c r="AF1" s="176"/>
      <c r="AG1" s="176"/>
      <c r="AH1" s="176"/>
      <c r="AI1" s="176"/>
      <c r="AJ1" s="176"/>
      <c r="AK1" s="176"/>
      <c r="AL1" s="176"/>
      <c r="AM1" s="176"/>
      <c r="AN1" s="176"/>
      <c r="AO1" s="176"/>
      <c r="AP1" s="176"/>
      <c r="AQ1" s="176"/>
      <c r="AR1" s="176"/>
      <c r="AS1" s="176"/>
      <c r="AT1" s="176"/>
      <c r="AU1" s="176"/>
      <c r="AV1" s="176"/>
      <c r="AW1" s="176"/>
      <c r="AX1" s="176"/>
      <c r="AY1" s="176"/>
      <c r="AZ1" s="176"/>
      <c r="BA1" s="176"/>
      <c r="BB1" s="176"/>
      <c r="BC1" s="176"/>
      <c r="BD1" s="176"/>
      <c r="BE1" s="176"/>
      <c r="BF1" s="176"/>
      <c r="BG1" s="176"/>
      <c r="BH1" s="176"/>
      <c r="BI1" s="176"/>
      <c r="BJ1" s="176"/>
      <c r="BK1" s="176"/>
      <c r="BL1" s="176"/>
      <c r="BM1" s="176"/>
      <c r="BN1" s="176"/>
      <c r="BO1" s="176"/>
      <c r="BP1" s="176"/>
      <c r="BQ1" s="176"/>
      <c r="BR1" s="176"/>
    </row>
    <row r="2" spans="1:70" s="177" customFormat="1" ht="69" customHeight="1" x14ac:dyDescent="0.35">
      <c r="A2" s="393" t="s">
        <v>60</v>
      </c>
      <c r="B2" s="394"/>
      <c r="C2" s="394"/>
      <c r="D2" s="411" t="s">
        <v>110</v>
      </c>
      <c r="E2" s="412"/>
      <c r="F2" s="412"/>
      <c r="G2" s="412"/>
      <c r="H2" s="412"/>
      <c r="I2" s="412"/>
      <c r="J2" s="412"/>
      <c r="K2" s="412"/>
      <c r="L2" s="413"/>
      <c r="M2" s="395" t="s">
        <v>111</v>
      </c>
      <c r="N2" s="176"/>
      <c r="O2" s="176"/>
      <c r="P2" s="176"/>
      <c r="Q2" s="176"/>
      <c r="R2" s="176"/>
      <c r="S2" s="176"/>
      <c r="T2" s="176"/>
      <c r="U2" s="176"/>
      <c r="V2" s="176"/>
      <c r="W2" s="176"/>
      <c r="X2" s="176"/>
      <c r="Y2" s="176"/>
      <c r="Z2" s="176"/>
      <c r="AA2" s="176"/>
      <c r="AB2" s="176"/>
      <c r="AC2" s="176"/>
      <c r="AD2" s="176"/>
      <c r="AE2" s="176"/>
      <c r="AF2" s="176"/>
      <c r="AG2" s="176"/>
      <c r="AH2" s="176"/>
      <c r="AI2" s="176"/>
      <c r="AJ2" s="176"/>
      <c r="AK2" s="176"/>
      <c r="AL2" s="176"/>
      <c r="AM2" s="176"/>
      <c r="AN2" s="176"/>
      <c r="AO2" s="176"/>
      <c r="AP2" s="176"/>
      <c r="AQ2" s="176"/>
      <c r="AR2" s="176"/>
      <c r="AS2" s="176"/>
      <c r="AT2" s="176"/>
      <c r="AU2" s="176"/>
      <c r="AV2" s="176"/>
      <c r="AW2" s="176"/>
      <c r="AX2" s="176"/>
      <c r="AY2" s="176"/>
      <c r="AZ2" s="176"/>
      <c r="BA2" s="176"/>
      <c r="BB2" s="176"/>
      <c r="BC2" s="176"/>
      <c r="BD2" s="176"/>
      <c r="BE2" s="176"/>
      <c r="BF2" s="176"/>
      <c r="BG2" s="176"/>
      <c r="BH2" s="176"/>
      <c r="BI2" s="176"/>
      <c r="BJ2" s="176"/>
      <c r="BK2" s="176"/>
      <c r="BL2" s="176"/>
      <c r="BM2" s="176"/>
      <c r="BN2" s="176"/>
      <c r="BO2" s="176"/>
      <c r="BP2" s="176"/>
      <c r="BQ2" s="176"/>
      <c r="BR2" s="176"/>
    </row>
    <row r="3" spans="1:70" s="177" customFormat="1" ht="40.5" customHeight="1" x14ac:dyDescent="0.35">
      <c r="A3" s="397"/>
      <c r="B3" s="398"/>
      <c r="C3" s="398"/>
      <c r="D3" s="405" t="s">
        <v>63</v>
      </c>
      <c r="E3" s="406"/>
      <c r="F3" s="406"/>
      <c r="G3" s="406"/>
      <c r="H3" s="406"/>
      <c r="I3" s="406"/>
      <c r="J3" s="406"/>
      <c r="K3" s="406"/>
      <c r="L3" s="407"/>
      <c r="M3" s="396"/>
      <c r="N3" s="178"/>
      <c r="O3" s="178"/>
      <c r="P3" s="178"/>
      <c r="Q3" s="178"/>
      <c r="R3" s="178"/>
      <c r="S3" s="178"/>
      <c r="T3" s="178"/>
      <c r="X3" s="176"/>
      <c r="Y3" s="176"/>
      <c r="Z3" s="176"/>
      <c r="AA3" s="176"/>
      <c r="AB3" s="176"/>
      <c r="AC3" s="176"/>
      <c r="AD3" s="176"/>
      <c r="AE3" s="176"/>
      <c r="AF3" s="176"/>
      <c r="AG3" s="176"/>
      <c r="AH3" s="176"/>
      <c r="AI3" s="176"/>
      <c r="AJ3" s="176"/>
      <c r="AK3" s="176"/>
      <c r="AL3" s="176"/>
      <c r="AM3" s="176"/>
      <c r="AN3" s="176"/>
      <c r="AO3" s="176"/>
      <c r="AP3" s="176"/>
      <c r="AQ3" s="176"/>
      <c r="AR3" s="176"/>
      <c r="AS3" s="176"/>
      <c r="AT3" s="176"/>
      <c r="AU3" s="176"/>
      <c r="AV3" s="176"/>
      <c r="AW3" s="176"/>
      <c r="AX3" s="176"/>
      <c r="AY3" s="176"/>
      <c r="AZ3" s="176"/>
      <c r="BA3" s="176"/>
      <c r="BB3" s="176"/>
      <c r="BC3" s="176"/>
      <c r="BD3" s="176"/>
      <c r="BE3" s="176"/>
      <c r="BF3" s="176"/>
      <c r="BG3" s="176"/>
      <c r="BH3" s="176"/>
      <c r="BI3" s="176"/>
      <c r="BJ3" s="176"/>
      <c r="BK3" s="176"/>
      <c r="BL3" s="176"/>
      <c r="BM3" s="176"/>
      <c r="BN3" s="176"/>
      <c r="BO3" s="176"/>
      <c r="BP3" s="176"/>
      <c r="BQ3" s="176"/>
      <c r="BR3" s="176"/>
    </row>
    <row r="4" spans="1:70" s="177" customFormat="1" ht="40.5" customHeight="1" x14ac:dyDescent="0.35">
      <c r="A4" s="397"/>
      <c r="B4" s="398"/>
      <c r="C4" s="398"/>
      <c r="D4" s="408"/>
      <c r="E4" s="409"/>
      <c r="F4" s="409"/>
      <c r="G4" s="409"/>
      <c r="H4" s="409"/>
      <c r="I4" s="409"/>
      <c r="J4" s="409"/>
      <c r="K4" s="409"/>
      <c r="L4" s="410"/>
      <c r="M4" s="192" t="s">
        <v>64</v>
      </c>
      <c r="N4" s="176"/>
      <c r="P4" s="179"/>
      <c r="Q4" s="179"/>
      <c r="R4" s="179"/>
      <c r="S4" s="179"/>
      <c r="T4" s="179"/>
      <c r="U4" s="179"/>
      <c r="V4" s="179"/>
      <c r="W4" s="179"/>
      <c r="X4" s="176"/>
      <c r="Y4" s="176"/>
      <c r="Z4" s="176"/>
      <c r="AA4" s="176"/>
      <c r="AB4" s="176"/>
      <c r="AC4" s="176"/>
      <c r="AD4" s="176"/>
      <c r="AE4" s="176"/>
      <c r="AF4" s="176"/>
      <c r="AG4" s="176"/>
      <c r="AH4" s="176"/>
      <c r="AI4" s="176"/>
      <c r="AJ4" s="176"/>
      <c r="AK4" s="176"/>
      <c r="AL4" s="176"/>
      <c r="AM4" s="176"/>
      <c r="AN4" s="176"/>
      <c r="AO4" s="176"/>
      <c r="AP4" s="176"/>
      <c r="AQ4" s="176"/>
      <c r="AR4" s="176"/>
      <c r="AS4" s="176"/>
      <c r="AT4" s="176"/>
      <c r="AU4" s="176"/>
      <c r="AV4" s="176"/>
      <c r="AW4" s="176"/>
      <c r="AX4" s="176"/>
      <c r="AY4" s="176"/>
      <c r="AZ4" s="176"/>
      <c r="BA4" s="176"/>
      <c r="BB4" s="176"/>
      <c r="BC4" s="176"/>
      <c r="BD4" s="176"/>
      <c r="BE4" s="176"/>
      <c r="BF4" s="176"/>
      <c r="BG4" s="176"/>
      <c r="BH4" s="176"/>
      <c r="BI4" s="176"/>
      <c r="BJ4" s="176"/>
      <c r="BK4" s="176"/>
      <c r="BL4" s="176"/>
      <c r="BM4" s="176"/>
      <c r="BN4" s="176"/>
      <c r="BO4" s="176"/>
      <c r="BP4" s="176"/>
      <c r="BQ4" s="176"/>
      <c r="BR4" s="176"/>
    </row>
    <row r="5" spans="1:70" s="177" customFormat="1" ht="40.5" customHeight="1" x14ac:dyDescent="0.35">
      <c r="A5" s="397"/>
      <c r="B5" s="398"/>
      <c r="C5" s="398"/>
      <c r="D5" s="417" t="s">
        <v>65</v>
      </c>
      <c r="E5" s="418"/>
      <c r="F5" s="418"/>
      <c r="G5" s="418"/>
      <c r="H5" s="418"/>
      <c r="I5" s="418"/>
      <c r="J5" s="418"/>
      <c r="K5" s="418"/>
      <c r="L5" s="419"/>
      <c r="M5" s="192" t="s">
        <v>112</v>
      </c>
      <c r="N5" s="176"/>
      <c r="P5" s="179"/>
      <c r="Q5" s="179"/>
      <c r="R5" s="179"/>
      <c r="S5" s="179"/>
      <c r="T5" s="179"/>
      <c r="U5" s="179"/>
      <c r="V5" s="179"/>
      <c r="W5" s="179"/>
      <c r="X5" s="176"/>
      <c r="Y5" s="176"/>
      <c r="Z5" s="176"/>
      <c r="AA5" s="176"/>
      <c r="AB5" s="176"/>
      <c r="AC5" s="176"/>
      <c r="AD5" s="176"/>
      <c r="AE5" s="176"/>
      <c r="AF5" s="176"/>
      <c r="AG5" s="176"/>
      <c r="AH5" s="176"/>
      <c r="AI5" s="176"/>
      <c r="AJ5" s="176"/>
      <c r="AK5" s="176"/>
      <c r="AL5" s="176"/>
      <c r="AM5" s="176"/>
      <c r="AN5" s="176"/>
      <c r="AO5" s="176"/>
      <c r="AP5" s="176"/>
      <c r="AQ5" s="176"/>
      <c r="AR5" s="176"/>
      <c r="AS5" s="176"/>
      <c r="AT5" s="176"/>
      <c r="AU5" s="176"/>
      <c r="AV5" s="176"/>
      <c r="AW5" s="176"/>
      <c r="AX5" s="176"/>
      <c r="AY5" s="176"/>
      <c r="AZ5" s="176"/>
      <c r="BA5" s="176"/>
      <c r="BB5" s="176"/>
      <c r="BC5" s="176"/>
      <c r="BD5" s="176"/>
      <c r="BE5" s="176"/>
      <c r="BF5" s="176"/>
      <c r="BG5" s="176"/>
      <c r="BH5" s="176"/>
      <c r="BI5" s="176"/>
      <c r="BJ5" s="176"/>
      <c r="BK5" s="176"/>
      <c r="BL5" s="176"/>
      <c r="BM5" s="176"/>
      <c r="BN5" s="176"/>
      <c r="BO5" s="176"/>
      <c r="BP5" s="176"/>
      <c r="BQ5" s="176"/>
      <c r="BR5" s="176"/>
    </row>
    <row r="6" spans="1:70" s="177" customFormat="1" ht="40.5" customHeight="1" x14ac:dyDescent="0.35">
      <c r="A6" s="397"/>
      <c r="B6" s="398"/>
      <c r="C6" s="398"/>
      <c r="D6" s="414" t="s">
        <v>67</v>
      </c>
      <c r="E6" s="415"/>
      <c r="F6" s="415"/>
      <c r="G6" s="415"/>
      <c r="H6" s="415"/>
      <c r="I6" s="415"/>
      <c r="J6" s="415"/>
      <c r="K6" s="415"/>
      <c r="L6" s="416"/>
      <c r="M6" s="192" t="s">
        <v>68</v>
      </c>
      <c r="N6" s="176"/>
      <c r="P6" s="180"/>
      <c r="Q6" s="180"/>
      <c r="R6" s="180"/>
      <c r="S6" s="180"/>
      <c r="T6" s="180"/>
      <c r="U6" s="180"/>
      <c r="V6" s="180"/>
      <c r="W6" s="180"/>
      <c r="X6" s="176"/>
      <c r="Y6" s="176"/>
      <c r="Z6" s="176"/>
      <c r="AA6" s="176"/>
      <c r="AB6" s="176"/>
      <c r="AC6" s="176"/>
      <c r="AD6" s="176"/>
      <c r="AE6" s="176"/>
      <c r="AF6" s="176"/>
      <c r="AG6" s="176"/>
      <c r="AH6" s="176"/>
      <c r="AI6" s="176"/>
      <c r="AJ6" s="176"/>
      <c r="AK6" s="176"/>
      <c r="AL6" s="176"/>
      <c r="AM6" s="176"/>
      <c r="AN6" s="176"/>
      <c r="AO6" s="176"/>
      <c r="AP6" s="176"/>
      <c r="AQ6" s="176"/>
      <c r="AR6" s="176"/>
      <c r="AS6" s="176"/>
      <c r="AT6" s="176"/>
      <c r="AU6" s="176"/>
      <c r="AV6" s="176"/>
      <c r="AW6" s="176"/>
      <c r="AX6" s="176"/>
      <c r="AY6" s="176"/>
      <c r="AZ6" s="176"/>
      <c r="BA6" s="176"/>
      <c r="BB6" s="176"/>
      <c r="BC6" s="176"/>
      <c r="BD6" s="176"/>
      <c r="BE6" s="176"/>
      <c r="BF6" s="176"/>
      <c r="BG6" s="176"/>
      <c r="BH6" s="176"/>
      <c r="BI6" s="176"/>
      <c r="BJ6" s="176"/>
      <c r="BK6" s="176"/>
      <c r="BL6" s="176"/>
      <c r="BM6" s="176"/>
      <c r="BN6" s="176"/>
      <c r="BO6" s="176"/>
      <c r="BP6" s="176"/>
      <c r="BQ6" s="176"/>
      <c r="BR6" s="176"/>
    </row>
    <row r="7" spans="1:70" s="177" customFormat="1" ht="33" customHeight="1" thickBot="1" x14ac:dyDescent="0.4">
      <c r="A7" s="399"/>
      <c r="B7" s="400"/>
      <c r="C7" s="400"/>
      <c r="D7" s="400"/>
      <c r="E7" s="400"/>
      <c r="F7" s="400"/>
      <c r="G7" s="400"/>
      <c r="H7" s="400"/>
      <c r="I7" s="400"/>
      <c r="J7" s="400"/>
      <c r="K7" s="400"/>
      <c r="L7" s="400"/>
      <c r="M7" s="401"/>
      <c r="N7" s="176"/>
      <c r="O7" s="180"/>
      <c r="P7" s="180"/>
      <c r="Q7" s="180"/>
      <c r="R7" s="180"/>
      <c r="S7" s="180"/>
      <c r="T7" s="180"/>
      <c r="U7" s="180"/>
      <c r="V7" s="180"/>
      <c r="W7" s="180"/>
      <c r="X7" s="176"/>
      <c r="Y7" s="176"/>
      <c r="Z7" s="176"/>
      <c r="AA7" s="176"/>
      <c r="AB7" s="176"/>
      <c r="AC7" s="176"/>
      <c r="AD7" s="176"/>
      <c r="AE7" s="176"/>
      <c r="AF7" s="176"/>
      <c r="AG7" s="176"/>
      <c r="AH7" s="176"/>
      <c r="AI7" s="176"/>
      <c r="AJ7" s="176"/>
      <c r="AK7" s="176"/>
      <c r="AL7" s="176"/>
      <c r="AM7" s="176"/>
      <c r="AN7" s="176"/>
      <c r="AO7" s="176"/>
      <c r="AP7" s="176"/>
      <c r="AQ7" s="176"/>
      <c r="AR7" s="176"/>
      <c r="AS7" s="176"/>
      <c r="AT7" s="176"/>
      <c r="AU7" s="176"/>
      <c r="AV7" s="176"/>
      <c r="AW7" s="176"/>
      <c r="AX7" s="176"/>
      <c r="AY7" s="176"/>
      <c r="AZ7" s="176"/>
      <c r="BA7" s="176"/>
      <c r="BB7" s="176"/>
      <c r="BC7" s="176"/>
      <c r="BD7" s="176"/>
      <c r="BE7" s="176"/>
      <c r="BF7" s="176"/>
      <c r="BG7" s="176"/>
      <c r="BH7" s="176"/>
      <c r="BI7" s="176"/>
      <c r="BJ7" s="176"/>
      <c r="BK7" s="176"/>
      <c r="BL7" s="176"/>
      <c r="BM7" s="176"/>
      <c r="BN7" s="176"/>
      <c r="BO7" s="176"/>
      <c r="BP7" s="176"/>
      <c r="BQ7" s="176"/>
      <c r="BR7" s="176"/>
    </row>
    <row r="8" spans="1:70" s="177" customFormat="1" ht="29.25" customHeight="1" x14ac:dyDescent="0.35">
      <c r="A8" s="193"/>
      <c r="B8" s="194"/>
      <c r="C8" s="195"/>
      <c r="D8" s="195"/>
      <c r="E8" s="195"/>
      <c r="F8" s="195"/>
      <c r="G8" s="195"/>
      <c r="H8" s="195"/>
      <c r="I8" s="195"/>
      <c r="J8" s="195"/>
      <c r="K8" s="195"/>
      <c r="L8" s="195"/>
      <c r="M8" s="195"/>
      <c r="N8" s="176"/>
      <c r="O8" s="176"/>
      <c r="P8" s="176"/>
      <c r="Q8" s="176"/>
      <c r="R8" s="176"/>
      <c r="S8" s="176"/>
      <c r="T8" s="176"/>
      <c r="U8" s="176"/>
      <c r="V8" s="176"/>
      <c r="W8" s="176"/>
      <c r="X8" s="176"/>
      <c r="Y8" s="176"/>
      <c r="Z8" s="176"/>
      <c r="AA8" s="176"/>
      <c r="AB8" s="176"/>
      <c r="AC8" s="176"/>
      <c r="AD8" s="176"/>
      <c r="AE8" s="176"/>
      <c r="AF8" s="176"/>
      <c r="AG8" s="176"/>
      <c r="AH8" s="176"/>
      <c r="AI8" s="176"/>
      <c r="AJ8" s="176"/>
      <c r="AK8" s="176"/>
      <c r="AL8" s="176"/>
      <c r="AM8" s="176"/>
      <c r="AN8" s="176"/>
      <c r="AO8" s="176"/>
      <c r="AP8" s="176"/>
      <c r="AQ8" s="176"/>
      <c r="AR8" s="176"/>
      <c r="AS8" s="176"/>
      <c r="AT8" s="176"/>
      <c r="AU8" s="176"/>
      <c r="AV8" s="176"/>
      <c r="AW8" s="176"/>
      <c r="AX8" s="176"/>
      <c r="AY8" s="176"/>
      <c r="AZ8" s="176"/>
      <c r="BA8" s="176"/>
      <c r="BB8" s="176"/>
      <c r="BC8" s="176"/>
      <c r="BD8" s="176"/>
      <c r="BE8" s="176"/>
      <c r="BF8" s="176"/>
      <c r="BG8" s="176"/>
      <c r="BH8" s="176"/>
      <c r="BI8" s="176"/>
      <c r="BJ8" s="176"/>
      <c r="BK8" s="176"/>
      <c r="BL8" s="176"/>
      <c r="BM8" s="176"/>
      <c r="BN8" s="176"/>
      <c r="BO8" s="176"/>
      <c r="BP8" s="176"/>
      <c r="BQ8" s="176"/>
      <c r="BR8" s="176"/>
    </row>
    <row r="9" spans="1:70" s="177" customFormat="1" ht="177.75" customHeight="1" x14ac:dyDescent="0.35">
      <c r="A9" s="423" t="s">
        <v>127</v>
      </c>
      <c r="B9" s="424"/>
      <c r="C9" s="424"/>
      <c r="D9" s="424"/>
      <c r="E9" s="424"/>
      <c r="F9" s="424"/>
      <c r="G9" s="424"/>
      <c r="H9" s="424"/>
      <c r="I9" s="424"/>
      <c r="J9" s="424"/>
      <c r="K9" s="424"/>
      <c r="L9" s="424"/>
      <c r="M9" s="424"/>
      <c r="N9" s="176"/>
      <c r="O9" s="176"/>
      <c r="P9" s="176"/>
      <c r="Q9" s="176"/>
      <c r="R9" s="176"/>
      <c r="S9" s="176"/>
      <c r="T9" s="176"/>
      <c r="U9" s="176"/>
      <c r="V9" s="176"/>
      <c r="W9" s="176"/>
      <c r="X9" s="176"/>
      <c r="Y9" s="176"/>
      <c r="Z9" s="176"/>
      <c r="AA9" s="176"/>
      <c r="AB9" s="176"/>
      <c r="AC9" s="176"/>
      <c r="AD9" s="176"/>
      <c r="AE9" s="176"/>
      <c r="AF9" s="176"/>
      <c r="AG9" s="176"/>
      <c r="AH9" s="176"/>
      <c r="AI9" s="176"/>
      <c r="AJ9" s="176"/>
      <c r="AK9" s="176"/>
      <c r="AL9" s="176"/>
      <c r="AM9" s="176"/>
      <c r="AN9" s="176"/>
      <c r="AO9" s="176"/>
      <c r="AP9" s="176"/>
      <c r="AQ9" s="176"/>
      <c r="AR9" s="176"/>
      <c r="AS9" s="176"/>
      <c r="AT9" s="176"/>
      <c r="AU9" s="176"/>
      <c r="AV9" s="176"/>
      <c r="AW9" s="176"/>
      <c r="AX9" s="176"/>
      <c r="AY9" s="176"/>
      <c r="AZ9" s="176"/>
      <c r="BA9" s="176"/>
      <c r="BB9" s="176"/>
      <c r="BC9" s="176"/>
      <c r="BD9" s="176"/>
      <c r="BE9" s="176"/>
      <c r="BF9" s="176"/>
      <c r="BG9" s="176"/>
      <c r="BH9" s="176"/>
      <c r="BI9" s="176"/>
      <c r="BJ9" s="176"/>
      <c r="BK9" s="176"/>
      <c r="BL9" s="176"/>
      <c r="BM9" s="176"/>
      <c r="BN9" s="176"/>
      <c r="BO9" s="176"/>
      <c r="BP9" s="176"/>
      <c r="BQ9" s="176"/>
      <c r="BR9" s="176"/>
    </row>
    <row r="10" spans="1:70" s="177" customFormat="1" ht="89.25" customHeight="1" x14ac:dyDescent="0.35">
      <c r="A10" s="422" t="s">
        <v>114</v>
      </c>
      <c r="B10" s="422" t="s">
        <v>115</v>
      </c>
      <c r="C10" s="422"/>
      <c r="D10" s="422" t="s">
        <v>128</v>
      </c>
      <c r="E10" s="422" t="s">
        <v>117</v>
      </c>
      <c r="F10" s="422" t="s">
        <v>118</v>
      </c>
      <c r="G10" s="422"/>
      <c r="H10" s="422"/>
      <c r="I10" s="422"/>
      <c r="J10" s="422"/>
      <c r="K10" s="422"/>
      <c r="L10" s="422"/>
      <c r="M10" s="422"/>
      <c r="N10" s="176"/>
      <c r="O10" s="176"/>
      <c r="P10" s="176"/>
      <c r="Q10" s="176"/>
      <c r="R10" s="176"/>
      <c r="S10" s="176"/>
      <c r="T10" s="176"/>
      <c r="U10" s="176"/>
      <c r="V10" s="176"/>
      <c r="W10" s="176"/>
      <c r="X10" s="176"/>
      <c r="Y10" s="176"/>
      <c r="Z10" s="176"/>
      <c r="AA10" s="176"/>
      <c r="AB10" s="176"/>
      <c r="AC10" s="176"/>
      <c r="AD10" s="176"/>
      <c r="AE10" s="176"/>
      <c r="AF10" s="176"/>
      <c r="AG10" s="176"/>
      <c r="AH10" s="176"/>
      <c r="AI10" s="176"/>
      <c r="AJ10" s="176"/>
      <c r="AK10" s="176"/>
      <c r="AL10" s="176"/>
      <c r="AM10" s="176"/>
      <c r="AN10" s="176"/>
      <c r="AO10" s="176"/>
      <c r="AP10" s="176"/>
      <c r="AQ10" s="176"/>
      <c r="AR10" s="176"/>
      <c r="AS10" s="176"/>
      <c r="AT10" s="176"/>
      <c r="AU10" s="176"/>
      <c r="AV10" s="176"/>
      <c r="AW10" s="176"/>
      <c r="AX10" s="176"/>
      <c r="AY10" s="176"/>
      <c r="AZ10" s="176"/>
      <c r="BA10" s="176"/>
      <c r="BB10" s="176"/>
      <c r="BC10" s="176"/>
      <c r="BD10" s="176"/>
      <c r="BE10" s="176"/>
      <c r="BF10" s="176"/>
      <c r="BG10" s="176"/>
      <c r="BH10" s="176"/>
      <c r="BI10" s="176"/>
      <c r="BJ10" s="176"/>
      <c r="BK10" s="176"/>
      <c r="BL10" s="176"/>
      <c r="BM10" s="176"/>
      <c r="BN10" s="176"/>
      <c r="BO10" s="176"/>
      <c r="BP10" s="176"/>
      <c r="BQ10" s="176"/>
      <c r="BR10" s="176"/>
    </row>
    <row r="11" spans="1:70" s="177" customFormat="1" ht="176.25" customHeight="1" x14ac:dyDescent="0.35">
      <c r="A11" s="422"/>
      <c r="B11" s="198" t="s">
        <v>119</v>
      </c>
      <c r="C11" s="198" t="s">
        <v>21</v>
      </c>
      <c r="D11" s="422"/>
      <c r="E11" s="422"/>
      <c r="F11" s="198" t="s">
        <v>120</v>
      </c>
      <c r="G11" s="198" t="s">
        <v>129</v>
      </c>
      <c r="H11" s="198" t="s">
        <v>122</v>
      </c>
      <c r="I11" s="198" t="s">
        <v>123</v>
      </c>
      <c r="J11" s="198" t="s">
        <v>130</v>
      </c>
      <c r="K11" s="198" t="s">
        <v>95</v>
      </c>
      <c r="L11" s="198" t="s">
        <v>125</v>
      </c>
      <c r="M11" s="198" t="s">
        <v>126</v>
      </c>
      <c r="N11" s="176"/>
      <c r="O11" s="176"/>
      <c r="P11" s="176"/>
      <c r="Q11" s="176"/>
      <c r="R11" s="176"/>
      <c r="S11" s="176"/>
      <c r="T11" s="176"/>
      <c r="U11" s="176"/>
      <c r="V11" s="176"/>
      <c r="W11" s="176"/>
      <c r="X11" s="176"/>
      <c r="Y11" s="176"/>
      <c r="Z11" s="176"/>
      <c r="AA11" s="176"/>
      <c r="AB11" s="176"/>
      <c r="AC11" s="176"/>
      <c r="AD11" s="176"/>
      <c r="AE11" s="176"/>
      <c r="AF11" s="176"/>
      <c r="AG11" s="176"/>
      <c r="AH11" s="176"/>
      <c r="AI11" s="176"/>
      <c r="AJ11" s="176"/>
      <c r="AK11" s="176"/>
      <c r="AL11" s="176"/>
      <c r="AM11" s="176"/>
      <c r="AN11" s="176"/>
      <c r="AO11" s="176"/>
      <c r="AP11" s="176"/>
      <c r="AQ11" s="176"/>
      <c r="AR11" s="176"/>
      <c r="AS11" s="176"/>
      <c r="AT11" s="176"/>
      <c r="AU11" s="176"/>
      <c r="AV11" s="176"/>
      <c r="AW11" s="176"/>
      <c r="AX11" s="176"/>
      <c r="AY11" s="176"/>
      <c r="AZ11" s="176"/>
      <c r="BA11" s="176"/>
      <c r="BB11" s="176"/>
      <c r="BC11" s="176"/>
      <c r="BD11" s="176"/>
      <c r="BE11" s="176"/>
      <c r="BF11" s="176"/>
      <c r="BG11" s="176"/>
      <c r="BH11" s="176"/>
      <c r="BI11" s="176"/>
      <c r="BJ11" s="176"/>
      <c r="BK11" s="176"/>
      <c r="BL11" s="176"/>
      <c r="BM11" s="176"/>
      <c r="BN11" s="176"/>
      <c r="BO11" s="176"/>
      <c r="BP11" s="176"/>
      <c r="BQ11" s="176"/>
      <c r="BR11" s="176"/>
    </row>
    <row r="12" spans="1:70" ht="51.75" customHeight="1" x14ac:dyDescent="0.3">
      <c r="A12" s="425" t="s">
        <v>131</v>
      </c>
      <c r="B12" s="390" t="str">
        <f>'Mapa final'!$B$13</f>
        <v>GBG_02</v>
      </c>
      <c r="C12" s="391" t="str">
        <f>'Mapa final'!H13</f>
        <v>Posibilidad de afectación económica y reputacional por multas y sanciones, debido a la vinculación de personas naturales y/o jurídicas, sin considerar los lineamientos contemplados relacionado con conflictos de interés. (Política de Integridad).</v>
      </c>
      <c r="D12" s="421"/>
      <c r="E12" s="392"/>
      <c r="F12" s="389" t="str">
        <f t="shared" ref="F12:M12" si="0">IFERROR(IF($E12="","No",IF($E12="No","No"," "))," ")</f>
        <v>No</v>
      </c>
      <c r="G12" s="389" t="str">
        <f t="shared" si="0"/>
        <v>No</v>
      </c>
      <c r="H12" s="389" t="str">
        <f t="shared" si="0"/>
        <v>No</v>
      </c>
      <c r="I12" s="389" t="str">
        <f t="shared" si="0"/>
        <v>No</v>
      </c>
      <c r="J12" s="389" t="str">
        <f t="shared" si="0"/>
        <v>No</v>
      </c>
      <c r="K12" s="389" t="str">
        <f t="shared" si="0"/>
        <v>No</v>
      </c>
      <c r="L12" s="389" t="str">
        <f t="shared" si="0"/>
        <v>No</v>
      </c>
      <c r="M12" s="389" t="str">
        <f t="shared" si="0"/>
        <v>No</v>
      </c>
      <c r="N12" s="181"/>
      <c r="O12" s="181"/>
      <c r="P12" s="181"/>
      <c r="Q12" s="181"/>
      <c r="R12" s="181"/>
      <c r="S12" s="181"/>
      <c r="T12" s="181"/>
      <c r="U12" s="181"/>
      <c r="V12" s="181"/>
      <c r="W12" s="181"/>
      <c r="X12" s="181"/>
      <c r="Y12" s="181"/>
      <c r="Z12" s="181"/>
      <c r="AA12" s="181"/>
      <c r="AB12" s="181"/>
      <c r="AC12" s="181"/>
      <c r="AD12" s="181"/>
      <c r="AE12" s="181"/>
      <c r="AF12" s="181"/>
      <c r="AG12" s="181"/>
      <c r="AH12" s="181"/>
      <c r="AI12" s="181"/>
      <c r="AJ12" s="181"/>
      <c r="AK12" s="181"/>
      <c r="AL12" s="181"/>
      <c r="AM12" s="181"/>
      <c r="AN12" s="181"/>
      <c r="AO12" s="181"/>
      <c r="AP12" s="181"/>
      <c r="AQ12" s="181"/>
      <c r="AR12" s="181"/>
      <c r="AS12" s="181"/>
      <c r="AT12" s="181"/>
      <c r="AU12" s="181"/>
      <c r="AV12" s="181"/>
      <c r="AW12" s="181"/>
      <c r="AX12" s="181"/>
      <c r="AY12" s="181"/>
      <c r="AZ12" s="181"/>
      <c r="BA12" s="181"/>
      <c r="BB12" s="181"/>
      <c r="BC12" s="181"/>
      <c r="BD12" s="181"/>
      <c r="BE12" s="181"/>
      <c r="BF12" s="181"/>
      <c r="BG12" s="181"/>
      <c r="BH12" s="181"/>
      <c r="BI12" s="181"/>
      <c r="BJ12" s="181"/>
      <c r="BK12" s="181"/>
      <c r="BL12" s="181"/>
      <c r="BM12" s="181"/>
      <c r="BN12" s="181"/>
      <c r="BO12" s="181"/>
      <c r="BP12" s="181"/>
      <c r="BQ12" s="181"/>
      <c r="BR12" s="181"/>
    </row>
    <row r="13" spans="1:70" ht="51.75" customHeight="1" x14ac:dyDescent="0.3">
      <c r="A13" s="425"/>
      <c r="B13" s="390"/>
      <c r="C13" s="391"/>
      <c r="D13" s="421"/>
      <c r="E13" s="392"/>
      <c r="F13" s="389"/>
      <c r="G13" s="389"/>
      <c r="H13" s="389"/>
      <c r="I13" s="389"/>
      <c r="J13" s="389"/>
      <c r="K13" s="389"/>
      <c r="L13" s="389"/>
      <c r="M13" s="389"/>
      <c r="N13" s="181"/>
      <c r="O13" s="181"/>
      <c r="P13" s="181"/>
      <c r="Q13" s="181"/>
      <c r="R13" s="181"/>
      <c r="S13" s="181"/>
      <c r="T13" s="181"/>
      <c r="U13" s="181"/>
      <c r="V13" s="181"/>
      <c r="W13" s="181"/>
      <c r="X13" s="181"/>
      <c r="Y13" s="181"/>
      <c r="Z13" s="181"/>
      <c r="AA13" s="181"/>
      <c r="AB13" s="181"/>
      <c r="AC13" s="181"/>
      <c r="AD13" s="181"/>
      <c r="AE13" s="181"/>
      <c r="AF13" s="181"/>
      <c r="AG13" s="181"/>
      <c r="AH13" s="181"/>
      <c r="AI13" s="181"/>
      <c r="AJ13" s="181"/>
      <c r="AK13" s="181"/>
      <c r="AL13" s="181"/>
      <c r="AM13" s="181"/>
      <c r="AN13" s="181"/>
      <c r="AO13" s="181"/>
      <c r="AP13" s="181"/>
      <c r="AQ13" s="181"/>
      <c r="AR13" s="181"/>
      <c r="AS13" s="181"/>
      <c r="AT13" s="181"/>
      <c r="AU13" s="181"/>
      <c r="AV13" s="181"/>
      <c r="AW13" s="181"/>
      <c r="AX13" s="181"/>
      <c r="AY13" s="181"/>
      <c r="AZ13" s="181"/>
      <c r="BA13" s="181"/>
      <c r="BB13" s="181"/>
      <c r="BC13" s="181"/>
      <c r="BD13" s="181"/>
      <c r="BE13" s="181"/>
      <c r="BF13" s="181"/>
      <c r="BG13" s="181"/>
      <c r="BH13" s="181"/>
      <c r="BI13" s="181"/>
      <c r="BJ13" s="181"/>
      <c r="BK13" s="181"/>
      <c r="BL13" s="181"/>
      <c r="BM13" s="181"/>
      <c r="BN13" s="181"/>
      <c r="BO13" s="181"/>
      <c r="BP13" s="181"/>
      <c r="BQ13" s="181"/>
      <c r="BR13" s="181"/>
    </row>
    <row r="14" spans="1:70" ht="51.75" customHeight="1" x14ac:dyDescent="0.3">
      <c r="A14" s="425"/>
      <c r="B14" s="390"/>
      <c r="C14" s="391"/>
      <c r="D14" s="421"/>
      <c r="E14" s="392"/>
      <c r="F14" s="389"/>
      <c r="G14" s="389"/>
      <c r="H14" s="389"/>
      <c r="I14" s="389"/>
      <c r="J14" s="389"/>
      <c r="K14" s="389"/>
      <c r="L14" s="389"/>
      <c r="M14" s="389"/>
      <c r="N14" s="181"/>
      <c r="O14" s="181"/>
      <c r="P14" s="181"/>
      <c r="Q14" s="181"/>
      <c r="R14" s="181"/>
      <c r="S14" s="181"/>
      <c r="T14" s="181"/>
      <c r="U14" s="181"/>
      <c r="V14" s="181"/>
      <c r="W14" s="181"/>
      <c r="X14" s="181"/>
      <c r="Y14" s="181"/>
      <c r="Z14" s="181"/>
      <c r="AA14" s="181"/>
      <c r="AB14" s="181"/>
      <c r="AC14" s="181"/>
      <c r="AD14" s="181"/>
      <c r="AE14" s="181"/>
      <c r="AF14" s="181"/>
      <c r="AG14" s="181"/>
      <c r="AH14" s="181"/>
      <c r="AI14" s="181"/>
      <c r="AJ14" s="181"/>
      <c r="AK14" s="181"/>
      <c r="AL14" s="181"/>
      <c r="AM14" s="181"/>
      <c r="AN14" s="181"/>
      <c r="AO14" s="181"/>
      <c r="AP14" s="181"/>
      <c r="AQ14" s="181"/>
      <c r="AR14" s="181"/>
      <c r="AS14" s="181"/>
      <c r="AT14" s="181"/>
      <c r="AU14" s="181"/>
      <c r="AV14" s="181"/>
      <c r="AW14" s="181"/>
      <c r="AX14" s="181"/>
      <c r="AY14" s="181"/>
      <c r="AZ14" s="181"/>
      <c r="BA14" s="181"/>
      <c r="BB14" s="181"/>
      <c r="BC14" s="181"/>
      <c r="BD14" s="181"/>
      <c r="BE14" s="181"/>
      <c r="BF14" s="181"/>
      <c r="BG14" s="181"/>
      <c r="BH14" s="181"/>
      <c r="BI14" s="181"/>
      <c r="BJ14" s="181"/>
      <c r="BK14" s="181"/>
      <c r="BL14" s="181"/>
      <c r="BM14" s="181"/>
      <c r="BN14" s="181"/>
      <c r="BO14" s="181"/>
      <c r="BP14" s="181"/>
      <c r="BQ14" s="181"/>
      <c r="BR14" s="181"/>
    </row>
    <row r="15" spans="1:70" ht="51.75" customHeight="1" x14ac:dyDescent="0.3">
      <c r="A15" s="425"/>
      <c r="B15" s="390" t="str">
        <f>'Mapa final'!B19</f>
        <v>GBG_03</v>
      </c>
      <c r="C15" s="391" t="str">
        <f>'Mapa final'!H19</f>
        <v>Posibilidad de afectación económica y reputacional por demandas legales y sanciones, debido a omitir la declaración de impedimento o recusación ante la posibilidad real o aparente de un conflicto de interés.</v>
      </c>
      <c r="D15" s="421"/>
      <c r="E15" s="392"/>
      <c r="F15" s="389" t="str">
        <f t="shared" ref="F15:M39" si="1">IFERROR(IF($E15="","No",IF($E15="No","No"," "))," ")</f>
        <v>No</v>
      </c>
      <c r="G15" s="389" t="str">
        <f t="shared" si="1"/>
        <v>No</v>
      </c>
      <c r="H15" s="389" t="str">
        <f t="shared" si="1"/>
        <v>No</v>
      </c>
      <c r="I15" s="389" t="str">
        <f t="shared" si="1"/>
        <v>No</v>
      </c>
      <c r="J15" s="389" t="str">
        <f t="shared" si="1"/>
        <v>No</v>
      </c>
      <c r="K15" s="389" t="str">
        <f t="shared" si="1"/>
        <v>No</v>
      </c>
      <c r="L15" s="389" t="str">
        <f t="shared" si="1"/>
        <v>No</v>
      </c>
      <c r="M15" s="389" t="str">
        <f t="shared" si="1"/>
        <v>No</v>
      </c>
      <c r="N15" s="181"/>
      <c r="O15" s="181"/>
      <c r="P15" s="181"/>
      <c r="Q15" s="181"/>
      <c r="R15" s="181"/>
      <c r="S15" s="181"/>
      <c r="T15" s="181"/>
      <c r="U15" s="181"/>
      <c r="V15" s="181"/>
      <c r="W15" s="181"/>
      <c r="X15" s="181"/>
      <c r="Y15" s="181"/>
      <c r="Z15" s="181"/>
      <c r="AA15" s="181"/>
      <c r="AB15" s="181"/>
      <c r="AC15" s="181"/>
      <c r="AD15" s="181"/>
      <c r="AE15" s="181"/>
      <c r="AF15" s="181"/>
      <c r="AG15" s="181"/>
      <c r="AH15" s="181"/>
      <c r="AI15" s="181"/>
      <c r="AJ15" s="181"/>
      <c r="AK15" s="181"/>
      <c r="AL15" s="181"/>
      <c r="AM15" s="181"/>
      <c r="AN15" s="181"/>
      <c r="AO15" s="181"/>
      <c r="AP15" s="181"/>
      <c r="AQ15" s="181"/>
      <c r="AR15" s="181"/>
      <c r="AS15" s="181"/>
      <c r="AT15" s="181"/>
      <c r="AU15" s="181"/>
      <c r="AV15" s="181"/>
      <c r="AW15" s="181"/>
      <c r="AX15" s="181"/>
      <c r="AY15" s="181"/>
      <c r="AZ15" s="181"/>
      <c r="BA15" s="181"/>
      <c r="BB15" s="181"/>
      <c r="BC15" s="181"/>
      <c r="BD15" s="181"/>
      <c r="BE15" s="181"/>
      <c r="BF15" s="181"/>
      <c r="BG15" s="181"/>
      <c r="BH15" s="181"/>
      <c r="BI15" s="181"/>
      <c r="BJ15" s="181"/>
      <c r="BK15" s="181"/>
      <c r="BL15" s="181"/>
      <c r="BM15" s="181"/>
      <c r="BN15" s="181"/>
      <c r="BO15" s="181"/>
      <c r="BP15" s="181"/>
      <c r="BQ15" s="181"/>
      <c r="BR15" s="181"/>
    </row>
    <row r="16" spans="1:70" ht="51.75" customHeight="1" x14ac:dyDescent="0.3">
      <c r="A16" s="425"/>
      <c r="B16" s="390"/>
      <c r="C16" s="391"/>
      <c r="D16" s="421"/>
      <c r="E16" s="392"/>
      <c r="F16" s="389"/>
      <c r="G16" s="389"/>
      <c r="H16" s="389"/>
      <c r="I16" s="389"/>
      <c r="J16" s="389"/>
      <c r="K16" s="389"/>
      <c r="L16" s="389"/>
      <c r="M16" s="389"/>
      <c r="N16" s="181"/>
      <c r="O16" s="181"/>
      <c r="P16" s="181"/>
      <c r="Q16" s="181"/>
      <c r="R16" s="181"/>
      <c r="S16" s="181"/>
      <c r="T16" s="181"/>
      <c r="U16" s="181"/>
      <c r="V16" s="181"/>
      <c r="W16" s="181"/>
      <c r="X16" s="181"/>
      <c r="Y16" s="181"/>
      <c r="Z16" s="181"/>
      <c r="AA16" s="181"/>
      <c r="AB16" s="181"/>
      <c r="AC16" s="181"/>
      <c r="AD16" s="181"/>
      <c r="AE16" s="181"/>
      <c r="AF16" s="181"/>
      <c r="AG16" s="181"/>
      <c r="AH16" s="181"/>
      <c r="AI16" s="181"/>
      <c r="AJ16" s="181"/>
      <c r="AK16" s="181"/>
      <c r="AL16" s="181"/>
      <c r="AM16" s="181"/>
      <c r="AN16" s="181"/>
      <c r="AO16" s="181"/>
      <c r="AP16" s="181"/>
      <c r="AQ16" s="181"/>
      <c r="AR16" s="181"/>
      <c r="AS16" s="181"/>
      <c r="AT16" s="181"/>
      <c r="AU16" s="181"/>
      <c r="AV16" s="181"/>
      <c r="AW16" s="181"/>
      <c r="AX16" s="181"/>
      <c r="AY16" s="181"/>
      <c r="AZ16" s="181"/>
      <c r="BA16" s="181"/>
      <c r="BB16" s="181"/>
      <c r="BC16" s="181"/>
      <c r="BD16" s="181"/>
      <c r="BE16" s="181"/>
      <c r="BF16" s="181"/>
      <c r="BG16" s="181"/>
      <c r="BH16" s="181"/>
      <c r="BI16" s="181"/>
      <c r="BJ16" s="181"/>
      <c r="BK16" s="181"/>
      <c r="BL16" s="181"/>
      <c r="BM16" s="181"/>
      <c r="BN16" s="181"/>
      <c r="BO16" s="181"/>
      <c r="BP16" s="181"/>
      <c r="BQ16" s="181"/>
      <c r="BR16" s="181"/>
    </row>
    <row r="17" spans="1:70" ht="51.75" customHeight="1" x14ac:dyDescent="0.3">
      <c r="A17" s="425"/>
      <c r="B17" s="390"/>
      <c r="C17" s="391"/>
      <c r="D17" s="421"/>
      <c r="E17" s="392"/>
      <c r="F17" s="389"/>
      <c r="G17" s="389"/>
      <c r="H17" s="389"/>
      <c r="I17" s="389"/>
      <c r="J17" s="389"/>
      <c r="K17" s="389"/>
      <c r="L17" s="389"/>
      <c r="M17" s="389"/>
      <c r="N17" s="181"/>
      <c r="O17" s="181"/>
      <c r="P17" s="181"/>
      <c r="Q17" s="181"/>
      <c r="R17" s="181"/>
      <c r="S17" s="181"/>
      <c r="T17" s="181"/>
      <c r="U17" s="181"/>
      <c r="V17" s="181"/>
      <c r="W17" s="181"/>
      <c r="X17" s="181"/>
      <c r="Y17" s="181"/>
      <c r="Z17" s="181"/>
      <c r="AA17" s="181"/>
      <c r="AB17" s="181"/>
      <c r="AC17" s="181"/>
      <c r="AD17" s="181"/>
      <c r="AE17" s="181"/>
      <c r="AF17" s="181"/>
      <c r="AG17" s="181"/>
      <c r="AH17" s="181"/>
      <c r="AI17" s="181"/>
      <c r="AJ17" s="181"/>
      <c r="AK17" s="181"/>
      <c r="AL17" s="181"/>
      <c r="AM17" s="181"/>
      <c r="AN17" s="181"/>
      <c r="AO17" s="181"/>
      <c r="AP17" s="181"/>
      <c r="AQ17" s="181"/>
      <c r="AR17" s="181"/>
      <c r="AS17" s="181"/>
      <c r="AT17" s="181"/>
      <c r="AU17" s="181"/>
      <c r="AV17" s="181"/>
      <c r="AW17" s="181"/>
      <c r="AX17" s="181"/>
      <c r="AY17" s="181"/>
      <c r="AZ17" s="181"/>
      <c r="BA17" s="181"/>
      <c r="BB17" s="181"/>
      <c r="BC17" s="181"/>
      <c r="BD17" s="181"/>
      <c r="BE17" s="181"/>
      <c r="BF17" s="181"/>
      <c r="BG17" s="181"/>
      <c r="BH17" s="181"/>
      <c r="BI17" s="181"/>
      <c r="BJ17" s="181"/>
      <c r="BK17" s="181"/>
      <c r="BL17" s="181"/>
      <c r="BM17" s="181"/>
      <c r="BN17" s="181"/>
      <c r="BO17" s="181"/>
      <c r="BP17" s="181"/>
      <c r="BQ17" s="181"/>
      <c r="BR17" s="181"/>
    </row>
    <row r="18" spans="1:70" ht="51.75" customHeight="1" x14ac:dyDescent="0.3">
      <c r="A18" s="425"/>
      <c r="B18" s="390" t="str">
        <f>'Mapa final'!B25</f>
        <v>OAP_01</v>
      </c>
      <c r="C18" s="391" t="str">
        <f>'Mapa final'!H25</f>
        <v>Posibilidad de afectación económica por la no prestación integral de los servicios de salud a los usuarios del subsistema de las fuerzas militares, debido a la inedecuada identificación de necesidades para la adquisición de bienes y/o servicios.</v>
      </c>
      <c r="D18" s="421"/>
      <c r="E18" s="392"/>
      <c r="F18" s="389" t="str">
        <f t="shared" ref="F18" si="2">IFERROR(IF($E18="","No",IF($E18="No","No"," "))," ")</f>
        <v>No</v>
      </c>
      <c r="G18" s="389" t="str">
        <f t="shared" si="1"/>
        <v>No</v>
      </c>
      <c r="H18" s="389" t="str">
        <f t="shared" si="1"/>
        <v>No</v>
      </c>
      <c r="I18" s="389" t="str">
        <f t="shared" si="1"/>
        <v>No</v>
      </c>
      <c r="J18" s="389" t="str">
        <f t="shared" si="1"/>
        <v>No</v>
      </c>
      <c r="K18" s="389" t="str">
        <f t="shared" si="1"/>
        <v>No</v>
      </c>
      <c r="L18" s="389" t="str">
        <f t="shared" si="1"/>
        <v>No</v>
      </c>
      <c r="M18" s="389" t="str">
        <f t="shared" si="1"/>
        <v>No</v>
      </c>
      <c r="N18" s="181"/>
      <c r="O18" s="181"/>
      <c r="P18" s="181"/>
      <c r="Q18" s="181"/>
      <c r="R18" s="181"/>
      <c r="S18" s="181"/>
      <c r="T18" s="181"/>
      <c r="U18" s="181"/>
      <c r="V18" s="181"/>
      <c r="W18" s="181"/>
      <c r="X18" s="181"/>
      <c r="Y18" s="181"/>
      <c r="Z18" s="181"/>
      <c r="AA18" s="181"/>
      <c r="AB18" s="181"/>
      <c r="AC18" s="181"/>
      <c r="AD18" s="181"/>
      <c r="AE18" s="181"/>
      <c r="AF18" s="181"/>
      <c r="AG18" s="181"/>
      <c r="AH18" s="181"/>
      <c r="AI18" s="181"/>
      <c r="AJ18" s="181"/>
      <c r="AK18" s="181"/>
      <c r="AL18" s="181"/>
      <c r="AM18" s="181"/>
      <c r="AN18" s="181"/>
      <c r="AO18" s="181"/>
      <c r="AP18" s="181"/>
      <c r="AQ18" s="181"/>
      <c r="AR18" s="181"/>
      <c r="AS18" s="181"/>
      <c r="AT18" s="181"/>
      <c r="AU18" s="181"/>
      <c r="AV18" s="181"/>
      <c r="AW18" s="181"/>
      <c r="AX18" s="181"/>
      <c r="AY18" s="181"/>
      <c r="AZ18" s="181"/>
      <c r="BA18" s="181"/>
      <c r="BB18" s="181"/>
      <c r="BC18" s="181"/>
      <c r="BD18" s="181"/>
      <c r="BE18" s="181"/>
      <c r="BF18" s="181"/>
      <c r="BG18" s="181"/>
      <c r="BH18" s="181"/>
      <c r="BI18" s="181"/>
      <c r="BJ18" s="181"/>
      <c r="BK18" s="181"/>
      <c r="BL18" s="181"/>
      <c r="BM18" s="181"/>
      <c r="BN18" s="181"/>
      <c r="BO18" s="181"/>
      <c r="BP18" s="181"/>
      <c r="BQ18" s="181"/>
      <c r="BR18" s="181"/>
    </row>
    <row r="19" spans="1:70" ht="51.75" customHeight="1" x14ac:dyDescent="0.3">
      <c r="A19" s="425"/>
      <c r="B19" s="390"/>
      <c r="C19" s="391"/>
      <c r="D19" s="421"/>
      <c r="E19" s="392"/>
      <c r="F19" s="389"/>
      <c r="G19" s="389"/>
      <c r="H19" s="389"/>
      <c r="I19" s="389"/>
      <c r="J19" s="389"/>
      <c r="K19" s="389"/>
      <c r="L19" s="389"/>
      <c r="M19" s="389"/>
      <c r="N19" s="181"/>
      <c r="O19" s="181"/>
      <c r="P19" s="181"/>
      <c r="Q19" s="181"/>
      <c r="R19" s="181"/>
      <c r="S19" s="181"/>
      <c r="T19" s="181"/>
      <c r="U19" s="181"/>
      <c r="V19" s="181"/>
      <c r="W19" s="181"/>
      <c r="X19" s="181"/>
      <c r="Y19" s="181"/>
      <c r="Z19" s="181"/>
      <c r="AA19" s="181"/>
      <c r="AB19" s="181"/>
      <c r="AC19" s="181"/>
      <c r="AD19" s="181"/>
      <c r="AE19" s="181"/>
      <c r="AF19" s="181"/>
      <c r="AG19" s="181"/>
      <c r="AH19" s="181"/>
      <c r="AI19" s="181"/>
      <c r="AJ19" s="181"/>
      <c r="AK19" s="181"/>
      <c r="AL19" s="181"/>
      <c r="AM19" s="181"/>
      <c r="AN19" s="181"/>
      <c r="AO19" s="181"/>
      <c r="AP19" s="181"/>
      <c r="AQ19" s="181"/>
      <c r="AR19" s="181"/>
      <c r="AS19" s="181"/>
      <c r="AT19" s="181"/>
      <c r="AU19" s="181"/>
      <c r="AV19" s="181"/>
      <c r="AW19" s="181"/>
      <c r="AX19" s="181"/>
      <c r="AY19" s="181"/>
      <c r="AZ19" s="181"/>
      <c r="BA19" s="181"/>
      <c r="BB19" s="181"/>
      <c r="BC19" s="181"/>
      <c r="BD19" s="181"/>
      <c r="BE19" s="181"/>
      <c r="BF19" s="181"/>
      <c r="BG19" s="181"/>
      <c r="BH19" s="181"/>
      <c r="BI19" s="181"/>
      <c r="BJ19" s="181"/>
      <c r="BK19" s="181"/>
      <c r="BL19" s="181"/>
      <c r="BM19" s="181"/>
      <c r="BN19" s="181"/>
      <c r="BO19" s="181"/>
      <c r="BP19" s="181"/>
      <c r="BQ19" s="181"/>
      <c r="BR19" s="181"/>
    </row>
    <row r="20" spans="1:70" ht="51.75" customHeight="1" x14ac:dyDescent="0.3">
      <c r="A20" s="425"/>
      <c r="B20" s="390"/>
      <c r="C20" s="391"/>
      <c r="D20" s="421"/>
      <c r="E20" s="392"/>
      <c r="F20" s="389"/>
      <c r="G20" s="389"/>
      <c r="H20" s="389"/>
      <c r="I20" s="389"/>
      <c r="J20" s="389"/>
      <c r="K20" s="389"/>
      <c r="L20" s="389"/>
      <c r="M20" s="389"/>
      <c r="N20" s="181"/>
      <c r="O20" s="181"/>
      <c r="P20" s="181"/>
      <c r="Q20" s="181"/>
      <c r="R20" s="181"/>
      <c r="S20" s="181"/>
      <c r="T20" s="181"/>
      <c r="U20" s="181"/>
      <c r="V20" s="181"/>
      <c r="W20" s="181"/>
      <c r="X20" s="181"/>
      <c r="Y20" s="181"/>
      <c r="Z20" s="181"/>
      <c r="AA20" s="181"/>
      <c r="AB20" s="181"/>
      <c r="AC20" s="181"/>
      <c r="AD20" s="181"/>
      <c r="AE20" s="181"/>
      <c r="AF20" s="181"/>
      <c r="AG20" s="181"/>
      <c r="AH20" s="181"/>
      <c r="AI20" s="181"/>
      <c r="AJ20" s="181"/>
      <c r="AK20" s="181"/>
      <c r="AL20" s="181"/>
      <c r="AM20" s="181"/>
      <c r="AN20" s="181"/>
      <c r="AO20" s="181"/>
      <c r="AP20" s="181"/>
      <c r="AQ20" s="181"/>
      <c r="AR20" s="181"/>
      <c r="AS20" s="181"/>
      <c r="AT20" s="181"/>
      <c r="AU20" s="181"/>
      <c r="AV20" s="181"/>
      <c r="AW20" s="181"/>
      <c r="AX20" s="181"/>
      <c r="AY20" s="181"/>
      <c r="AZ20" s="181"/>
      <c r="BA20" s="181"/>
      <c r="BB20" s="181"/>
      <c r="BC20" s="181"/>
      <c r="BD20" s="181"/>
      <c r="BE20" s="181"/>
      <c r="BF20" s="181"/>
      <c r="BG20" s="181"/>
      <c r="BH20" s="181"/>
      <c r="BI20" s="181"/>
      <c r="BJ20" s="181"/>
      <c r="BK20" s="181"/>
      <c r="BL20" s="181"/>
      <c r="BM20" s="181"/>
      <c r="BN20" s="181"/>
      <c r="BO20" s="181"/>
      <c r="BP20" s="181"/>
      <c r="BQ20" s="181"/>
      <c r="BR20" s="181"/>
    </row>
    <row r="21" spans="1:70" ht="51.75" customHeight="1" x14ac:dyDescent="0.3">
      <c r="A21" s="425"/>
      <c r="B21" s="390" t="str">
        <f>'Mapa final'!B31</f>
        <v>OAP_02</v>
      </c>
      <c r="C21" s="391" t="str">
        <f>'Mapa final'!H31</f>
        <v>Posibilidad de afectación económica y reputacional por multas, sanciones por parte de entes de control y desconfianza por parte de la ciudadanía, grupos de valor, usuarios internos y externos, debido a fallas en la verificación de la información reportada en el aplicativo (Suite Visión Empresarial) y errores en la transcripción y procesamiento de datos.</v>
      </c>
      <c r="D21" s="421"/>
      <c r="E21" s="392"/>
      <c r="F21" s="389" t="str">
        <f t="shared" ref="F21" si="3">IFERROR(IF($E21="","No",IF($E21="No","No"," "))," ")</f>
        <v>No</v>
      </c>
      <c r="G21" s="389" t="str">
        <f t="shared" si="1"/>
        <v>No</v>
      </c>
      <c r="H21" s="389" t="str">
        <f t="shared" si="1"/>
        <v>No</v>
      </c>
      <c r="I21" s="389" t="str">
        <f t="shared" si="1"/>
        <v>No</v>
      </c>
      <c r="J21" s="389" t="str">
        <f t="shared" si="1"/>
        <v>No</v>
      </c>
      <c r="K21" s="389" t="str">
        <f t="shared" si="1"/>
        <v>No</v>
      </c>
      <c r="L21" s="389" t="str">
        <f t="shared" si="1"/>
        <v>No</v>
      </c>
      <c r="M21" s="389" t="str">
        <f t="shared" si="1"/>
        <v>No</v>
      </c>
      <c r="N21" s="181"/>
      <c r="O21" s="181"/>
      <c r="P21" s="181"/>
      <c r="Q21" s="181"/>
      <c r="R21" s="181"/>
      <c r="S21" s="181"/>
      <c r="T21" s="181"/>
      <c r="U21" s="181"/>
      <c r="V21" s="181"/>
      <c r="W21" s="181"/>
      <c r="X21" s="181"/>
      <c r="Y21" s="181"/>
      <c r="Z21" s="181"/>
      <c r="AA21" s="181"/>
      <c r="AB21" s="181"/>
      <c r="AC21" s="181"/>
      <c r="AD21" s="181"/>
      <c r="AE21" s="181"/>
      <c r="AF21" s="181"/>
      <c r="AG21" s="181"/>
      <c r="AH21" s="181"/>
      <c r="AI21" s="181"/>
      <c r="AJ21" s="181"/>
      <c r="AK21" s="181"/>
      <c r="AL21" s="181"/>
      <c r="AM21" s="181"/>
      <c r="AN21" s="181"/>
      <c r="AO21" s="181"/>
      <c r="AP21" s="181"/>
      <c r="AQ21" s="181"/>
      <c r="AR21" s="181"/>
      <c r="AS21" s="181"/>
      <c r="AT21" s="181"/>
      <c r="AU21" s="181"/>
      <c r="AV21" s="181"/>
      <c r="AW21" s="181"/>
      <c r="AX21" s="181"/>
      <c r="AY21" s="181"/>
      <c r="AZ21" s="181"/>
      <c r="BA21" s="181"/>
      <c r="BB21" s="181"/>
      <c r="BC21" s="181"/>
      <c r="BD21" s="181"/>
      <c r="BE21" s="181"/>
      <c r="BF21" s="181"/>
      <c r="BG21" s="181"/>
      <c r="BH21" s="181"/>
      <c r="BI21" s="181"/>
      <c r="BJ21" s="181"/>
      <c r="BK21" s="181"/>
      <c r="BL21" s="181"/>
      <c r="BM21" s="181"/>
      <c r="BN21" s="181"/>
      <c r="BO21" s="181"/>
      <c r="BP21" s="181"/>
      <c r="BQ21" s="181"/>
      <c r="BR21" s="181"/>
    </row>
    <row r="22" spans="1:70" ht="51.75" customHeight="1" x14ac:dyDescent="0.3">
      <c r="A22" s="425"/>
      <c r="B22" s="390"/>
      <c r="C22" s="391"/>
      <c r="D22" s="421"/>
      <c r="E22" s="392"/>
      <c r="F22" s="389"/>
      <c r="G22" s="389"/>
      <c r="H22" s="389"/>
      <c r="I22" s="389"/>
      <c r="J22" s="389"/>
      <c r="K22" s="389"/>
      <c r="L22" s="389"/>
      <c r="M22" s="389"/>
      <c r="N22" s="181"/>
      <c r="O22" s="181"/>
      <c r="P22" s="181"/>
      <c r="Q22" s="181"/>
      <c r="R22" s="181"/>
      <c r="S22" s="181"/>
      <c r="T22" s="181"/>
      <c r="U22" s="181"/>
      <c r="V22" s="181"/>
      <c r="W22" s="181"/>
      <c r="X22" s="181"/>
      <c r="Y22" s="181"/>
      <c r="Z22" s="181"/>
      <c r="AA22" s="181"/>
      <c r="AB22" s="181"/>
      <c r="AC22" s="181"/>
      <c r="AD22" s="181"/>
      <c r="AE22" s="181"/>
      <c r="AF22" s="181"/>
      <c r="AG22" s="181"/>
      <c r="AH22" s="181"/>
      <c r="AI22" s="181"/>
      <c r="AJ22" s="181"/>
      <c r="AK22" s="181"/>
      <c r="AL22" s="181"/>
      <c r="AM22" s="181"/>
      <c r="AN22" s="181"/>
      <c r="AO22" s="181"/>
      <c r="AP22" s="181"/>
      <c r="AQ22" s="181"/>
      <c r="AR22" s="181"/>
      <c r="AS22" s="181"/>
      <c r="AT22" s="181"/>
      <c r="AU22" s="181"/>
      <c r="AV22" s="181"/>
      <c r="AW22" s="181"/>
      <c r="AX22" s="181"/>
      <c r="AY22" s="181"/>
      <c r="AZ22" s="181"/>
      <c r="BA22" s="181"/>
      <c r="BB22" s="181"/>
      <c r="BC22" s="181"/>
      <c r="BD22" s="181"/>
      <c r="BE22" s="181"/>
      <c r="BF22" s="181"/>
      <c r="BG22" s="181"/>
      <c r="BH22" s="181"/>
      <c r="BI22" s="181"/>
      <c r="BJ22" s="181"/>
      <c r="BK22" s="181"/>
      <c r="BL22" s="181"/>
      <c r="BM22" s="181"/>
      <c r="BN22" s="181"/>
      <c r="BO22" s="181"/>
      <c r="BP22" s="181"/>
      <c r="BQ22" s="181"/>
      <c r="BR22" s="181"/>
    </row>
    <row r="23" spans="1:70" ht="51.75" customHeight="1" x14ac:dyDescent="0.3">
      <c r="A23" s="425"/>
      <c r="B23" s="390"/>
      <c r="C23" s="391"/>
      <c r="D23" s="421"/>
      <c r="E23" s="392"/>
      <c r="F23" s="389"/>
      <c r="G23" s="389"/>
      <c r="H23" s="389"/>
      <c r="I23" s="389"/>
      <c r="J23" s="389"/>
      <c r="K23" s="389"/>
      <c r="L23" s="389"/>
      <c r="M23" s="389"/>
      <c r="N23" s="181"/>
      <c r="O23" s="181"/>
      <c r="P23" s="181"/>
      <c r="Q23" s="181"/>
      <c r="R23" s="181"/>
      <c r="S23" s="181"/>
      <c r="T23" s="181"/>
      <c r="U23" s="181"/>
      <c r="V23" s="181"/>
      <c r="W23" s="181"/>
      <c r="X23" s="181"/>
      <c r="Y23" s="181"/>
      <c r="Z23" s="181"/>
      <c r="AA23" s="181"/>
      <c r="AB23" s="181"/>
      <c r="AC23" s="181"/>
      <c r="AD23" s="181"/>
      <c r="AE23" s="181"/>
      <c r="AF23" s="181"/>
      <c r="AG23" s="181"/>
      <c r="AH23" s="181"/>
      <c r="AI23" s="181"/>
      <c r="AJ23" s="181"/>
      <c r="AK23" s="181"/>
      <c r="AL23" s="181"/>
      <c r="AM23" s="181"/>
      <c r="AN23" s="181"/>
      <c r="AO23" s="181"/>
      <c r="AP23" s="181"/>
      <c r="AQ23" s="181"/>
      <c r="AR23" s="181"/>
      <c r="AS23" s="181"/>
      <c r="AT23" s="181"/>
      <c r="AU23" s="181"/>
      <c r="AV23" s="181"/>
      <c r="AW23" s="181"/>
      <c r="AX23" s="181"/>
      <c r="AY23" s="181"/>
      <c r="AZ23" s="181"/>
      <c r="BA23" s="181"/>
      <c r="BB23" s="181"/>
      <c r="BC23" s="181"/>
      <c r="BD23" s="181"/>
      <c r="BE23" s="181"/>
      <c r="BF23" s="181"/>
      <c r="BG23" s="181"/>
      <c r="BH23" s="181"/>
      <c r="BI23" s="181"/>
      <c r="BJ23" s="181"/>
      <c r="BK23" s="181"/>
      <c r="BL23" s="181"/>
      <c r="BM23" s="181"/>
      <c r="BN23" s="181"/>
      <c r="BO23" s="181"/>
      <c r="BP23" s="181"/>
      <c r="BQ23" s="181"/>
      <c r="BR23" s="181"/>
    </row>
    <row r="24" spans="1:70" ht="51.75" customHeight="1" x14ac:dyDescent="0.3">
      <c r="A24" s="425"/>
      <c r="B24" s="390" t="str">
        <f>'Mapa final'!B37</f>
        <v>OAP_03</v>
      </c>
      <c r="C24" s="391" t="str">
        <f>'Mapa final'!H37</f>
        <v>Posibilidad de afectación reputacional por pérdida de credibilidad y desconfianza por parte de la ciudadanía, grupos de valor y usuarios internos y externos, debido a respuestas inadecuadas o sin soportes en el Formulario Único de Avances de la Gestión - FURAG, por parte de las áreas y servicios de la entidad.</v>
      </c>
      <c r="D24" s="421"/>
      <c r="E24" s="392"/>
      <c r="F24" s="389" t="str">
        <f t="shared" ref="F24" si="4">IFERROR(IF($E24="","No",IF($E24="No","No"," "))," ")</f>
        <v>No</v>
      </c>
      <c r="G24" s="389" t="str">
        <f t="shared" si="1"/>
        <v>No</v>
      </c>
      <c r="H24" s="389" t="str">
        <f t="shared" si="1"/>
        <v>No</v>
      </c>
      <c r="I24" s="389" t="str">
        <f t="shared" si="1"/>
        <v>No</v>
      </c>
      <c r="J24" s="389" t="str">
        <f t="shared" si="1"/>
        <v>No</v>
      </c>
      <c r="K24" s="389" t="str">
        <f t="shared" si="1"/>
        <v>No</v>
      </c>
      <c r="L24" s="389" t="str">
        <f t="shared" si="1"/>
        <v>No</v>
      </c>
      <c r="M24" s="389" t="str">
        <f t="shared" si="1"/>
        <v>No</v>
      </c>
      <c r="N24" s="181"/>
      <c r="O24" s="181"/>
      <c r="P24" s="181"/>
      <c r="Q24" s="181"/>
      <c r="R24" s="181"/>
      <c r="S24" s="181"/>
      <c r="T24" s="181"/>
      <c r="U24" s="181"/>
      <c r="V24" s="181"/>
      <c r="W24" s="181"/>
      <c r="X24" s="181"/>
      <c r="Y24" s="181"/>
      <c r="Z24" s="181"/>
      <c r="AA24" s="181"/>
      <c r="AB24" s="181"/>
      <c r="AC24" s="181"/>
      <c r="AD24" s="181"/>
      <c r="AE24" s="181"/>
      <c r="AF24" s="181"/>
      <c r="AG24" s="181"/>
      <c r="AH24" s="181"/>
      <c r="AI24" s="181"/>
      <c r="AJ24" s="181"/>
      <c r="AK24" s="181"/>
      <c r="AL24" s="181"/>
      <c r="AM24" s="181"/>
      <c r="AN24" s="181"/>
      <c r="AO24" s="181"/>
      <c r="AP24" s="181"/>
      <c r="AQ24" s="181"/>
      <c r="AR24" s="181"/>
      <c r="AS24" s="181"/>
      <c r="AT24" s="181"/>
      <c r="AU24" s="181"/>
      <c r="AV24" s="181"/>
      <c r="AW24" s="181"/>
      <c r="AX24" s="181"/>
      <c r="AY24" s="181"/>
      <c r="AZ24" s="181"/>
      <c r="BA24" s="181"/>
      <c r="BB24" s="181"/>
      <c r="BC24" s="181"/>
      <c r="BD24" s="181"/>
      <c r="BE24" s="181"/>
      <c r="BF24" s="181"/>
      <c r="BG24" s="181"/>
      <c r="BH24" s="181"/>
      <c r="BI24" s="181"/>
      <c r="BJ24" s="181"/>
      <c r="BK24" s="181"/>
      <c r="BL24" s="181"/>
      <c r="BM24" s="181"/>
      <c r="BN24" s="181"/>
      <c r="BO24" s="181"/>
      <c r="BP24" s="181"/>
      <c r="BQ24" s="181"/>
      <c r="BR24" s="181"/>
    </row>
    <row r="25" spans="1:70" ht="51.75" customHeight="1" x14ac:dyDescent="0.3">
      <c r="A25" s="425"/>
      <c r="B25" s="390"/>
      <c r="C25" s="391"/>
      <c r="D25" s="421"/>
      <c r="E25" s="392"/>
      <c r="F25" s="389"/>
      <c r="G25" s="389"/>
      <c r="H25" s="389"/>
      <c r="I25" s="389"/>
      <c r="J25" s="389"/>
      <c r="K25" s="389"/>
      <c r="L25" s="389"/>
      <c r="M25" s="389"/>
      <c r="N25" s="181"/>
      <c r="O25" s="181"/>
      <c r="P25" s="181"/>
      <c r="Q25" s="181"/>
      <c r="R25" s="181"/>
      <c r="S25" s="181"/>
      <c r="T25" s="181"/>
      <c r="U25" s="181"/>
      <c r="V25" s="181"/>
      <c r="W25" s="181"/>
      <c r="X25" s="181"/>
      <c r="Y25" s="181"/>
      <c r="Z25" s="181"/>
      <c r="AA25" s="181"/>
      <c r="AB25" s="181"/>
      <c r="AC25" s="181"/>
      <c r="AD25" s="181"/>
      <c r="AE25" s="181"/>
      <c r="AF25" s="181"/>
      <c r="AG25" s="181"/>
      <c r="AH25" s="181"/>
      <c r="AI25" s="181"/>
      <c r="AJ25" s="181"/>
      <c r="AK25" s="181"/>
      <c r="AL25" s="181"/>
      <c r="AM25" s="181"/>
      <c r="AN25" s="181"/>
      <c r="AO25" s="181"/>
      <c r="AP25" s="181"/>
      <c r="AQ25" s="181"/>
      <c r="AR25" s="181"/>
      <c r="AS25" s="181"/>
      <c r="AT25" s="181"/>
      <c r="AU25" s="181"/>
      <c r="AV25" s="181"/>
      <c r="AW25" s="181"/>
      <c r="AX25" s="181"/>
      <c r="AY25" s="181"/>
      <c r="AZ25" s="181"/>
      <c r="BA25" s="181"/>
      <c r="BB25" s="181"/>
      <c r="BC25" s="181"/>
      <c r="BD25" s="181"/>
      <c r="BE25" s="181"/>
      <c r="BF25" s="181"/>
      <c r="BG25" s="181"/>
      <c r="BH25" s="181"/>
      <c r="BI25" s="181"/>
      <c r="BJ25" s="181"/>
      <c r="BK25" s="181"/>
      <c r="BL25" s="181"/>
      <c r="BM25" s="181"/>
      <c r="BN25" s="181"/>
      <c r="BO25" s="181"/>
      <c r="BP25" s="181"/>
      <c r="BQ25" s="181"/>
      <c r="BR25" s="181"/>
    </row>
    <row r="26" spans="1:70" ht="51.75" customHeight="1" x14ac:dyDescent="0.3">
      <c r="A26" s="425"/>
      <c r="B26" s="390"/>
      <c r="C26" s="391"/>
      <c r="D26" s="421"/>
      <c r="E26" s="392"/>
      <c r="F26" s="389"/>
      <c r="G26" s="389"/>
      <c r="H26" s="389"/>
      <c r="I26" s="389"/>
      <c r="J26" s="389"/>
      <c r="K26" s="389"/>
      <c r="L26" s="389"/>
      <c r="M26" s="389"/>
      <c r="N26" s="181"/>
      <c r="O26" s="181"/>
      <c r="P26" s="181"/>
      <c r="Q26" s="181"/>
      <c r="R26" s="181"/>
      <c r="S26" s="181"/>
      <c r="T26" s="181"/>
      <c r="U26" s="181"/>
      <c r="V26" s="181"/>
      <c r="W26" s="181"/>
      <c r="X26" s="181"/>
      <c r="Y26" s="181"/>
      <c r="Z26" s="181"/>
      <c r="AA26" s="181"/>
      <c r="AB26" s="181"/>
      <c r="AC26" s="181"/>
      <c r="AD26" s="181"/>
      <c r="AE26" s="181"/>
      <c r="AF26" s="181"/>
      <c r="AG26" s="181"/>
      <c r="AH26" s="181"/>
      <c r="AI26" s="181"/>
      <c r="AJ26" s="181"/>
      <c r="AK26" s="181"/>
      <c r="AL26" s="181"/>
      <c r="AM26" s="181"/>
      <c r="AN26" s="181"/>
      <c r="AO26" s="181"/>
      <c r="AP26" s="181"/>
      <c r="AQ26" s="181"/>
      <c r="AR26" s="181"/>
      <c r="AS26" s="181"/>
      <c r="AT26" s="181"/>
      <c r="AU26" s="181"/>
      <c r="AV26" s="181"/>
      <c r="AW26" s="181"/>
      <c r="AX26" s="181"/>
      <c r="AY26" s="181"/>
      <c r="AZ26" s="181"/>
      <c r="BA26" s="181"/>
      <c r="BB26" s="181"/>
      <c r="BC26" s="181"/>
      <c r="BD26" s="181"/>
      <c r="BE26" s="181"/>
      <c r="BF26" s="181"/>
      <c r="BG26" s="181"/>
      <c r="BH26" s="181"/>
      <c r="BI26" s="181"/>
      <c r="BJ26" s="181"/>
      <c r="BK26" s="181"/>
      <c r="BL26" s="181"/>
      <c r="BM26" s="181"/>
      <c r="BN26" s="181"/>
      <c r="BO26" s="181"/>
      <c r="BP26" s="181"/>
      <c r="BQ26" s="181"/>
      <c r="BR26" s="181"/>
    </row>
    <row r="27" spans="1:70" ht="51.75" customHeight="1" x14ac:dyDescent="0.3">
      <c r="A27" s="425"/>
      <c r="B27" s="390" t="str">
        <f>'Mapa final'!B43</f>
        <v>OAP_04</v>
      </c>
      <c r="C27" s="391" t="str">
        <f>'Mapa final'!H43</f>
        <v>Posibilidad de afectación económica y reputacional por desarticulación de las partes interesadas en el desarrollo e implementacion del sistema de gestión basado en procesos, debido a la no implantación de  los sistemas de gestión de calidad en la organización.
Planificación  de los procesos.</v>
      </c>
      <c r="D27" s="421"/>
      <c r="E27" s="392"/>
      <c r="F27" s="389" t="str">
        <f t="shared" ref="F27" si="5">IFERROR(IF($E27="","No",IF($E27="No","No"," "))," ")</f>
        <v>No</v>
      </c>
      <c r="G27" s="389" t="str">
        <f t="shared" si="1"/>
        <v>No</v>
      </c>
      <c r="H27" s="389" t="str">
        <f t="shared" si="1"/>
        <v>No</v>
      </c>
      <c r="I27" s="389" t="str">
        <f t="shared" si="1"/>
        <v>No</v>
      </c>
      <c r="J27" s="389" t="str">
        <f t="shared" si="1"/>
        <v>No</v>
      </c>
      <c r="K27" s="389" t="str">
        <f t="shared" si="1"/>
        <v>No</v>
      </c>
      <c r="L27" s="389" t="str">
        <f t="shared" si="1"/>
        <v>No</v>
      </c>
      <c r="M27" s="389" t="str">
        <f t="shared" si="1"/>
        <v>No</v>
      </c>
      <c r="N27" s="181"/>
      <c r="O27" s="181"/>
      <c r="P27" s="181"/>
      <c r="Q27" s="181"/>
      <c r="R27" s="181"/>
      <c r="S27" s="181"/>
      <c r="T27" s="181"/>
      <c r="U27" s="181"/>
      <c r="V27" s="181"/>
      <c r="W27" s="181"/>
      <c r="X27" s="181"/>
      <c r="Y27" s="181"/>
      <c r="Z27" s="181"/>
      <c r="AA27" s="181"/>
      <c r="AB27" s="181"/>
      <c r="AC27" s="181"/>
      <c r="AD27" s="181"/>
      <c r="AE27" s="181"/>
      <c r="AF27" s="181"/>
      <c r="AG27" s="181"/>
      <c r="AH27" s="181"/>
      <c r="AI27" s="181"/>
      <c r="AJ27" s="181"/>
      <c r="AK27" s="181"/>
      <c r="AL27" s="181"/>
      <c r="AM27" s="181"/>
      <c r="AN27" s="181"/>
      <c r="AO27" s="181"/>
      <c r="AP27" s="181"/>
      <c r="AQ27" s="181"/>
      <c r="AR27" s="181"/>
      <c r="AS27" s="181"/>
      <c r="AT27" s="181"/>
      <c r="AU27" s="181"/>
      <c r="AV27" s="181"/>
      <c r="AW27" s="181"/>
      <c r="AX27" s="181"/>
      <c r="AY27" s="181"/>
      <c r="AZ27" s="181"/>
      <c r="BA27" s="181"/>
      <c r="BB27" s="181"/>
      <c r="BC27" s="181"/>
      <c r="BD27" s="181"/>
      <c r="BE27" s="181"/>
      <c r="BF27" s="181"/>
      <c r="BG27" s="181"/>
      <c r="BH27" s="181"/>
      <c r="BI27" s="181"/>
      <c r="BJ27" s="181"/>
      <c r="BK27" s="181"/>
      <c r="BL27" s="181"/>
      <c r="BM27" s="181"/>
      <c r="BN27" s="181"/>
      <c r="BO27" s="181"/>
      <c r="BP27" s="181"/>
      <c r="BQ27" s="181"/>
      <c r="BR27" s="181"/>
    </row>
    <row r="28" spans="1:70" ht="51.75" customHeight="1" x14ac:dyDescent="0.3">
      <c r="A28" s="425"/>
      <c r="B28" s="390"/>
      <c r="C28" s="391"/>
      <c r="D28" s="421"/>
      <c r="E28" s="392"/>
      <c r="F28" s="389"/>
      <c r="G28" s="389"/>
      <c r="H28" s="389"/>
      <c r="I28" s="389"/>
      <c r="J28" s="389"/>
      <c r="K28" s="389"/>
      <c r="L28" s="389"/>
      <c r="M28" s="389"/>
      <c r="N28" s="181"/>
      <c r="O28" s="181"/>
      <c r="P28" s="181"/>
      <c r="Q28" s="181"/>
      <c r="R28" s="181"/>
      <c r="S28" s="181"/>
      <c r="T28" s="181"/>
      <c r="U28" s="181"/>
      <c r="V28" s="181"/>
      <c r="W28" s="181"/>
      <c r="X28" s="181"/>
      <c r="Y28" s="181"/>
      <c r="Z28" s="181"/>
      <c r="AA28" s="181"/>
      <c r="AB28" s="181"/>
      <c r="AC28" s="181"/>
      <c r="AD28" s="181"/>
      <c r="AE28" s="181"/>
      <c r="AF28" s="181"/>
      <c r="AG28" s="181"/>
      <c r="AH28" s="181"/>
      <c r="AI28" s="181"/>
      <c r="AJ28" s="181"/>
      <c r="AK28" s="181"/>
      <c r="AL28" s="181"/>
      <c r="AM28" s="181"/>
      <c r="AN28" s="181"/>
      <c r="AO28" s="181"/>
      <c r="AP28" s="181"/>
      <c r="AQ28" s="181"/>
      <c r="AR28" s="181"/>
      <c r="AS28" s="181"/>
      <c r="AT28" s="181"/>
      <c r="AU28" s="181"/>
      <c r="AV28" s="181"/>
      <c r="AW28" s="181"/>
      <c r="AX28" s="181"/>
      <c r="AY28" s="181"/>
      <c r="AZ28" s="181"/>
      <c r="BA28" s="181"/>
      <c r="BB28" s="181"/>
      <c r="BC28" s="181"/>
      <c r="BD28" s="181"/>
      <c r="BE28" s="181"/>
      <c r="BF28" s="181"/>
      <c r="BG28" s="181"/>
      <c r="BH28" s="181"/>
      <c r="BI28" s="181"/>
      <c r="BJ28" s="181"/>
      <c r="BK28" s="181"/>
      <c r="BL28" s="181"/>
      <c r="BM28" s="181"/>
      <c r="BN28" s="181"/>
      <c r="BO28" s="181"/>
      <c r="BP28" s="181"/>
      <c r="BQ28" s="181"/>
      <c r="BR28" s="181"/>
    </row>
    <row r="29" spans="1:70" ht="51.75" customHeight="1" x14ac:dyDescent="0.3">
      <c r="A29" s="425"/>
      <c r="B29" s="390"/>
      <c r="C29" s="391"/>
      <c r="D29" s="421"/>
      <c r="E29" s="392"/>
      <c r="F29" s="389"/>
      <c r="G29" s="389"/>
      <c r="H29" s="389"/>
      <c r="I29" s="389"/>
      <c r="J29" s="389"/>
      <c r="K29" s="389"/>
      <c r="L29" s="389"/>
      <c r="M29" s="389"/>
      <c r="N29" s="181"/>
      <c r="O29" s="181"/>
      <c r="P29" s="181"/>
      <c r="Q29" s="181"/>
      <c r="R29" s="181"/>
      <c r="S29" s="181"/>
      <c r="T29" s="181"/>
      <c r="U29" s="181"/>
      <c r="V29" s="181"/>
      <c r="W29" s="181"/>
      <c r="X29" s="181"/>
      <c r="Y29" s="181"/>
      <c r="Z29" s="181"/>
      <c r="AA29" s="181"/>
      <c r="AB29" s="181"/>
      <c r="AC29" s="181"/>
      <c r="AD29" s="181"/>
      <c r="AE29" s="181"/>
      <c r="AF29" s="181"/>
      <c r="AG29" s="181"/>
      <c r="AH29" s="181"/>
      <c r="AI29" s="181"/>
      <c r="AJ29" s="181"/>
      <c r="AK29" s="181"/>
      <c r="AL29" s="181"/>
      <c r="AM29" s="181"/>
      <c r="AN29" s="181"/>
      <c r="AO29" s="181"/>
      <c r="AP29" s="181"/>
      <c r="AQ29" s="181"/>
      <c r="AR29" s="181"/>
      <c r="AS29" s="181"/>
      <c r="AT29" s="181"/>
      <c r="AU29" s="181"/>
      <c r="AV29" s="181"/>
      <c r="AW29" s="181"/>
      <c r="AX29" s="181"/>
      <c r="AY29" s="181"/>
      <c r="AZ29" s="181"/>
      <c r="BA29" s="181"/>
      <c r="BB29" s="181"/>
      <c r="BC29" s="181"/>
      <c r="BD29" s="181"/>
      <c r="BE29" s="181"/>
      <c r="BF29" s="181"/>
      <c r="BG29" s="181"/>
      <c r="BH29" s="181"/>
      <c r="BI29" s="181"/>
      <c r="BJ29" s="181"/>
      <c r="BK29" s="181"/>
      <c r="BL29" s="181"/>
      <c r="BM29" s="181"/>
      <c r="BN29" s="181"/>
      <c r="BO29" s="181"/>
      <c r="BP29" s="181"/>
      <c r="BQ29" s="181"/>
      <c r="BR29" s="181"/>
    </row>
    <row r="30" spans="1:70" ht="51.75" customHeight="1" x14ac:dyDescent="0.3">
      <c r="A30" s="425"/>
      <c r="B30" s="390" t="str">
        <f>'Mapa final'!B49</f>
        <v>OAP_05</v>
      </c>
      <c r="C30" s="391" t="str">
        <f>'Mapa final'!H49</f>
        <v xml:space="preserve">Posibilidad de afectación económica y reputacional por incumplimiento normativo, multas y sanciones por parte de entes de control, debido a atenciones inseguras que generan percepción desfavorable de la entidad a los usuarios y los entes reguladores.
</v>
      </c>
      <c r="D30" s="421"/>
      <c r="E30" s="392"/>
      <c r="F30" s="389" t="str">
        <f t="shared" ref="F30" si="6">IFERROR(IF($E30="","No",IF($E30="No","No"," "))," ")</f>
        <v>No</v>
      </c>
      <c r="G30" s="389" t="str">
        <f t="shared" si="1"/>
        <v>No</v>
      </c>
      <c r="H30" s="389" t="str">
        <f t="shared" si="1"/>
        <v>No</v>
      </c>
      <c r="I30" s="389" t="str">
        <f t="shared" si="1"/>
        <v>No</v>
      </c>
      <c r="J30" s="389" t="str">
        <f t="shared" si="1"/>
        <v>No</v>
      </c>
      <c r="K30" s="389" t="str">
        <f t="shared" si="1"/>
        <v>No</v>
      </c>
      <c r="L30" s="389" t="str">
        <f t="shared" si="1"/>
        <v>No</v>
      </c>
      <c r="M30" s="389" t="str">
        <f t="shared" si="1"/>
        <v>No</v>
      </c>
      <c r="N30" s="181"/>
      <c r="O30" s="181"/>
      <c r="P30" s="181"/>
      <c r="Q30" s="181"/>
      <c r="R30" s="181"/>
      <c r="S30" s="181"/>
      <c r="T30" s="181"/>
      <c r="U30" s="181"/>
      <c r="V30" s="181"/>
      <c r="W30" s="181"/>
      <c r="X30" s="181"/>
      <c r="Y30" s="181"/>
      <c r="Z30" s="181"/>
      <c r="AA30" s="181"/>
      <c r="AB30" s="181"/>
      <c r="AC30" s="181"/>
      <c r="AD30" s="181"/>
      <c r="AE30" s="181"/>
      <c r="AF30" s="181"/>
      <c r="AG30" s="181"/>
      <c r="AH30" s="181"/>
      <c r="AI30" s="181"/>
      <c r="AJ30" s="181"/>
      <c r="AK30" s="181"/>
      <c r="AL30" s="181"/>
      <c r="AM30" s="181"/>
      <c r="AN30" s="181"/>
      <c r="AO30" s="181"/>
      <c r="AP30" s="181"/>
      <c r="AQ30" s="181"/>
      <c r="AR30" s="181"/>
      <c r="AS30" s="181"/>
      <c r="AT30" s="181"/>
      <c r="AU30" s="181"/>
      <c r="AV30" s="181"/>
      <c r="AW30" s="181"/>
      <c r="AX30" s="181"/>
      <c r="AY30" s="181"/>
      <c r="AZ30" s="181"/>
      <c r="BA30" s="181"/>
      <c r="BB30" s="181"/>
      <c r="BC30" s="181"/>
      <c r="BD30" s="181"/>
      <c r="BE30" s="181"/>
      <c r="BF30" s="181"/>
      <c r="BG30" s="181"/>
      <c r="BH30" s="181"/>
      <c r="BI30" s="181"/>
      <c r="BJ30" s="181"/>
      <c r="BK30" s="181"/>
      <c r="BL30" s="181"/>
      <c r="BM30" s="181"/>
      <c r="BN30" s="181"/>
      <c r="BO30" s="181"/>
      <c r="BP30" s="181"/>
      <c r="BQ30" s="181"/>
      <c r="BR30" s="181"/>
    </row>
    <row r="31" spans="1:70" ht="51.75" customHeight="1" x14ac:dyDescent="0.3">
      <c r="A31" s="425"/>
      <c r="B31" s="390"/>
      <c r="C31" s="391"/>
      <c r="D31" s="421"/>
      <c r="E31" s="392"/>
      <c r="F31" s="389"/>
      <c r="G31" s="389"/>
      <c r="H31" s="389"/>
      <c r="I31" s="389"/>
      <c r="J31" s="389"/>
      <c r="K31" s="389"/>
      <c r="L31" s="389"/>
      <c r="M31" s="389"/>
      <c r="N31" s="181"/>
      <c r="O31" s="181"/>
      <c r="P31" s="181"/>
      <c r="Q31" s="181"/>
      <c r="R31" s="181"/>
      <c r="S31" s="181"/>
      <c r="T31" s="181"/>
      <c r="U31" s="181"/>
      <c r="V31" s="181"/>
      <c r="W31" s="181"/>
      <c r="X31" s="181"/>
      <c r="Y31" s="181"/>
      <c r="Z31" s="181"/>
      <c r="AA31" s="181"/>
      <c r="AB31" s="181"/>
      <c r="AC31" s="181"/>
      <c r="AD31" s="181"/>
      <c r="AE31" s="181"/>
      <c r="AF31" s="181"/>
      <c r="AG31" s="181"/>
      <c r="AH31" s="181"/>
      <c r="AI31" s="181"/>
      <c r="AJ31" s="181"/>
      <c r="AK31" s="181"/>
      <c r="AL31" s="181"/>
      <c r="AM31" s="181"/>
      <c r="AN31" s="181"/>
      <c r="AO31" s="181"/>
      <c r="AP31" s="181"/>
      <c r="AQ31" s="181"/>
      <c r="AR31" s="181"/>
      <c r="AS31" s="181"/>
      <c r="AT31" s="181"/>
      <c r="AU31" s="181"/>
      <c r="AV31" s="181"/>
      <c r="AW31" s="181"/>
      <c r="AX31" s="181"/>
      <c r="AY31" s="181"/>
      <c r="AZ31" s="181"/>
      <c r="BA31" s="181"/>
      <c r="BB31" s="181"/>
      <c r="BC31" s="181"/>
      <c r="BD31" s="181"/>
      <c r="BE31" s="181"/>
      <c r="BF31" s="181"/>
      <c r="BG31" s="181"/>
      <c r="BH31" s="181"/>
      <c r="BI31" s="181"/>
      <c r="BJ31" s="181"/>
      <c r="BK31" s="181"/>
      <c r="BL31" s="181"/>
      <c r="BM31" s="181"/>
      <c r="BN31" s="181"/>
      <c r="BO31" s="181"/>
      <c r="BP31" s="181"/>
      <c r="BQ31" s="181"/>
      <c r="BR31" s="181"/>
    </row>
    <row r="32" spans="1:70" ht="51.75" customHeight="1" x14ac:dyDescent="0.3">
      <c r="A32" s="425"/>
      <c r="B32" s="390"/>
      <c r="C32" s="391"/>
      <c r="D32" s="421"/>
      <c r="E32" s="392"/>
      <c r="F32" s="389"/>
      <c r="G32" s="389"/>
      <c r="H32" s="389"/>
      <c r="I32" s="389"/>
      <c r="J32" s="389"/>
      <c r="K32" s="389"/>
      <c r="L32" s="389"/>
      <c r="M32" s="389"/>
      <c r="N32" s="181"/>
      <c r="O32" s="181"/>
      <c r="P32" s="181"/>
      <c r="Q32" s="181"/>
      <c r="R32" s="181"/>
      <c r="S32" s="181"/>
      <c r="T32" s="181"/>
      <c r="U32" s="181"/>
      <c r="V32" s="181"/>
      <c r="W32" s="181"/>
      <c r="X32" s="181"/>
      <c r="Y32" s="181"/>
      <c r="Z32" s="181"/>
      <c r="AA32" s="181"/>
      <c r="AB32" s="181"/>
      <c r="AC32" s="181"/>
      <c r="AD32" s="181"/>
      <c r="AE32" s="181"/>
      <c r="AF32" s="181"/>
      <c r="AG32" s="181"/>
      <c r="AH32" s="181"/>
      <c r="AI32" s="181"/>
      <c r="AJ32" s="181"/>
      <c r="AK32" s="181"/>
      <c r="AL32" s="181"/>
      <c r="AM32" s="181"/>
      <c r="AN32" s="181"/>
      <c r="AO32" s="181"/>
      <c r="AP32" s="181"/>
      <c r="AQ32" s="181"/>
      <c r="AR32" s="181"/>
      <c r="AS32" s="181"/>
      <c r="AT32" s="181"/>
      <c r="AU32" s="181"/>
      <c r="AV32" s="181"/>
      <c r="AW32" s="181"/>
      <c r="AX32" s="181"/>
      <c r="AY32" s="181"/>
      <c r="AZ32" s="181"/>
      <c r="BA32" s="181"/>
      <c r="BB32" s="181"/>
      <c r="BC32" s="181"/>
      <c r="BD32" s="181"/>
      <c r="BE32" s="181"/>
      <c r="BF32" s="181"/>
      <c r="BG32" s="181"/>
      <c r="BH32" s="181"/>
      <c r="BI32" s="181"/>
      <c r="BJ32" s="181"/>
      <c r="BK32" s="181"/>
      <c r="BL32" s="181"/>
      <c r="BM32" s="181"/>
      <c r="BN32" s="181"/>
      <c r="BO32" s="181"/>
      <c r="BP32" s="181"/>
      <c r="BQ32" s="181"/>
      <c r="BR32" s="181"/>
    </row>
    <row r="33" spans="1:70" ht="51.75" customHeight="1" x14ac:dyDescent="0.3">
      <c r="A33" s="425"/>
      <c r="B33" s="390" t="str">
        <f>'Mapa final'!B55</f>
        <v>TIN_01</v>
      </c>
      <c r="C33" s="391" t="str">
        <f>'Mapa final'!H55</f>
        <v xml:space="preserve">
Posibilidad de afectación económica y reputacional por la no disponibilidad del registro oportuno del estado de salud y la atención brindada en la historia clínica, debido a la interrupción en la prestación de los servicios tecnológicos de la entidad.</v>
      </c>
      <c r="D33" s="421"/>
      <c r="E33" s="392"/>
      <c r="F33" s="389" t="str">
        <f t="shared" ref="F33" si="7">IFERROR(IF($E33="","No",IF($E33="No","No"," "))," ")</f>
        <v>No</v>
      </c>
      <c r="G33" s="389" t="str">
        <f t="shared" si="1"/>
        <v>No</v>
      </c>
      <c r="H33" s="389" t="str">
        <f t="shared" si="1"/>
        <v>No</v>
      </c>
      <c r="I33" s="389" t="str">
        <f t="shared" si="1"/>
        <v>No</v>
      </c>
      <c r="J33" s="389" t="str">
        <f t="shared" si="1"/>
        <v>No</v>
      </c>
      <c r="K33" s="389" t="str">
        <f t="shared" si="1"/>
        <v>No</v>
      </c>
      <c r="L33" s="389" t="str">
        <f t="shared" si="1"/>
        <v>No</v>
      </c>
      <c r="M33" s="389" t="str">
        <f t="shared" si="1"/>
        <v>No</v>
      </c>
      <c r="N33" s="181"/>
      <c r="O33" s="181"/>
      <c r="P33" s="181"/>
      <c r="Q33" s="181"/>
      <c r="R33" s="181"/>
      <c r="S33" s="181"/>
      <c r="T33" s="181"/>
      <c r="U33" s="181"/>
      <c r="V33" s="181"/>
      <c r="W33" s="181"/>
      <c r="X33" s="181"/>
      <c r="Y33" s="181"/>
      <c r="Z33" s="181"/>
      <c r="AA33" s="181"/>
      <c r="AB33" s="181"/>
      <c r="AC33" s="181"/>
      <c r="AD33" s="181"/>
      <c r="AE33" s="181"/>
      <c r="AF33" s="181"/>
      <c r="AG33" s="181"/>
      <c r="AH33" s="181"/>
      <c r="AI33" s="181"/>
      <c r="AJ33" s="181"/>
      <c r="AK33" s="181"/>
      <c r="AL33" s="181"/>
      <c r="AM33" s="181"/>
      <c r="AN33" s="181"/>
      <c r="AO33" s="181"/>
      <c r="AP33" s="181"/>
      <c r="AQ33" s="181"/>
      <c r="AR33" s="181"/>
      <c r="AS33" s="181"/>
      <c r="AT33" s="181"/>
      <c r="AU33" s="181"/>
      <c r="AV33" s="181"/>
      <c r="AW33" s="181"/>
      <c r="AX33" s="181"/>
      <c r="AY33" s="181"/>
      <c r="AZ33" s="181"/>
      <c r="BA33" s="181"/>
      <c r="BB33" s="181"/>
      <c r="BC33" s="181"/>
      <c r="BD33" s="181"/>
      <c r="BE33" s="181"/>
      <c r="BF33" s="181"/>
      <c r="BG33" s="181"/>
      <c r="BH33" s="181"/>
      <c r="BI33" s="181"/>
      <c r="BJ33" s="181"/>
      <c r="BK33" s="181"/>
      <c r="BL33" s="181"/>
      <c r="BM33" s="181"/>
      <c r="BN33" s="181"/>
      <c r="BO33" s="181"/>
      <c r="BP33" s="181"/>
      <c r="BQ33" s="181"/>
      <c r="BR33" s="181"/>
    </row>
    <row r="34" spans="1:70" ht="51.75" customHeight="1" x14ac:dyDescent="0.3">
      <c r="A34" s="425"/>
      <c r="B34" s="390"/>
      <c r="C34" s="391"/>
      <c r="D34" s="421"/>
      <c r="E34" s="392"/>
      <c r="F34" s="389"/>
      <c r="G34" s="389"/>
      <c r="H34" s="389"/>
      <c r="I34" s="389"/>
      <c r="J34" s="389"/>
      <c r="K34" s="389"/>
      <c r="L34" s="389"/>
      <c r="M34" s="389"/>
      <c r="N34" s="181"/>
      <c r="O34" s="181"/>
      <c r="P34" s="181"/>
      <c r="Q34" s="181"/>
      <c r="R34" s="181"/>
      <c r="S34" s="181"/>
      <c r="T34" s="181"/>
      <c r="U34" s="181"/>
      <c r="V34" s="181"/>
      <c r="W34" s="181"/>
      <c r="X34" s="181"/>
      <c r="Y34" s="181"/>
      <c r="Z34" s="181"/>
      <c r="AA34" s="181"/>
      <c r="AB34" s="181"/>
      <c r="AC34" s="181"/>
      <c r="AD34" s="181"/>
      <c r="AE34" s="181"/>
      <c r="AF34" s="181"/>
      <c r="AG34" s="181"/>
      <c r="AH34" s="181"/>
      <c r="AI34" s="181"/>
      <c r="AJ34" s="181"/>
      <c r="AK34" s="181"/>
      <c r="AL34" s="181"/>
      <c r="AM34" s="181"/>
      <c r="AN34" s="181"/>
      <c r="AO34" s="181"/>
      <c r="AP34" s="181"/>
      <c r="AQ34" s="181"/>
      <c r="AR34" s="181"/>
      <c r="AS34" s="181"/>
      <c r="AT34" s="181"/>
      <c r="AU34" s="181"/>
      <c r="AV34" s="181"/>
      <c r="AW34" s="181"/>
      <c r="AX34" s="181"/>
      <c r="AY34" s="181"/>
      <c r="AZ34" s="181"/>
      <c r="BA34" s="181"/>
      <c r="BB34" s="181"/>
      <c r="BC34" s="181"/>
      <c r="BD34" s="181"/>
      <c r="BE34" s="181"/>
      <c r="BF34" s="181"/>
      <c r="BG34" s="181"/>
      <c r="BH34" s="181"/>
      <c r="BI34" s="181"/>
      <c r="BJ34" s="181"/>
      <c r="BK34" s="181"/>
      <c r="BL34" s="181"/>
      <c r="BM34" s="181"/>
      <c r="BN34" s="181"/>
      <c r="BO34" s="181"/>
      <c r="BP34" s="181"/>
      <c r="BQ34" s="181"/>
      <c r="BR34" s="181"/>
    </row>
    <row r="35" spans="1:70" ht="51.75" customHeight="1" x14ac:dyDescent="0.3">
      <c r="A35" s="425"/>
      <c r="B35" s="390"/>
      <c r="C35" s="391"/>
      <c r="D35" s="421"/>
      <c r="E35" s="392"/>
      <c r="F35" s="389"/>
      <c r="G35" s="389"/>
      <c r="H35" s="389"/>
      <c r="I35" s="389"/>
      <c r="J35" s="389"/>
      <c r="K35" s="389"/>
      <c r="L35" s="389"/>
      <c r="M35" s="389"/>
      <c r="N35" s="181"/>
      <c r="O35" s="181"/>
      <c r="P35" s="181"/>
      <c r="Q35" s="181"/>
      <c r="R35" s="181"/>
      <c r="S35" s="181"/>
      <c r="T35" s="181"/>
      <c r="U35" s="181"/>
      <c r="V35" s="181"/>
      <c r="W35" s="181"/>
      <c r="X35" s="181"/>
      <c r="Y35" s="181"/>
      <c r="Z35" s="181"/>
      <c r="AA35" s="181"/>
      <c r="AB35" s="181"/>
      <c r="AC35" s="181"/>
      <c r="AD35" s="181"/>
      <c r="AE35" s="181"/>
      <c r="AF35" s="181"/>
      <c r="AG35" s="181"/>
      <c r="AH35" s="181"/>
      <c r="AI35" s="181"/>
      <c r="AJ35" s="181"/>
      <c r="AK35" s="181"/>
      <c r="AL35" s="181"/>
      <c r="AM35" s="181"/>
      <c r="AN35" s="181"/>
      <c r="AO35" s="181"/>
      <c r="AP35" s="181"/>
      <c r="AQ35" s="181"/>
      <c r="AR35" s="181"/>
      <c r="AS35" s="181"/>
      <c r="AT35" s="181"/>
      <c r="AU35" s="181"/>
      <c r="AV35" s="181"/>
      <c r="AW35" s="181"/>
      <c r="AX35" s="181"/>
      <c r="AY35" s="181"/>
      <c r="AZ35" s="181"/>
      <c r="BA35" s="181"/>
      <c r="BB35" s="181"/>
      <c r="BC35" s="181"/>
      <c r="BD35" s="181"/>
      <c r="BE35" s="181"/>
      <c r="BF35" s="181"/>
      <c r="BG35" s="181"/>
      <c r="BH35" s="181"/>
      <c r="BI35" s="181"/>
      <c r="BJ35" s="181"/>
      <c r="BK35" s="181"/>
      <c r="BL35" s="181"/>
      <c r="BM35" s="181"/>
      <c r="BN35" s="181"/>
      <c r="BO35" s="181"/>
      <c r="BP35" s="181"/>
      <c r="BQ35" s="181"/>
      <c r="BR35" s="181"/>
    </row>
    <row r="36" spans="1:70" ht="51.75" customHeight="1" x14ac:dyDescent="0.3">
      <c r="A36" s="425"/>
      <c r="B36" s="390" t="str">
        <f>'Mapa final'!B61</f>
        <v>TIN_02</v>
      </c>
      <c r="C36" s="391" t="str">
        <f>'Mapa final'!H61</f>
        <v xml:space="preserve">
Posibilidad de afectación reputacional y perdida de la confidencialidad por el acceso a  información clasificada o reservada de los usuarios del subsistema de salud de las fuerzas militares, debido a falta de control del ciclo de vida de las credenciales de acceso a la infraestructura tecnológica de la entidad. </v>
      </c>
      <c r="D36" s="421"/>
      <c r="E36" s="392"/>
      <c r="F36" s="389" t="str">
        <f t="shared" ref="F36" si="8">IFERROR(IF($E36="","No",IF($E36="No","No"," "))," ")</f>
        <v>No</v>
      </c>
      <c r="G36" s="389" t="str">
        <f t="shared" si="1"/>
        <v>No</v>
      </c>
      <c r="H36" s="389" t="str">
        <f t="shared" si="1"/>
        <v>No</v>
      </c>
      <c r="I36" s="389" t="str">
        <f t="shared" si="1"/>
        <v>No</v>
      </c>
      <c r="J36" s="389" t="str">
        <f t="shared" si="1"/>
        <v>No</v>
      </c>
      <c r="K36" s="389" t="str">
        <f t="shared" si="1"/>
        <v>No</v>
      </c>
      <c r="L36" s="389" t="str">
        <f t="shared" si="1"/>
        <v>No</v>
      </c>
      <c r="M36" s="389" t="str">
        <f t="shared" si="1"/>
        <v>No</v>
      </c>
      <c r="N36" s="181"/>
      <c r="O36" s="181"/>
      <c r="P36" s="181"/>
      <c r="Q36" s="181"/>
      <c r="R36" s="181"/>
      <c r="S36" s="181"/>
      <c r="T36" s="181"/>
      <c r="U36" s="181"/>
      <c r="V36" s="181"/>
      <c r="W36" s="181"/>
      <c r="X36" s="181"/>
      <c r="Y36" s="181"/>
      <c r="Z36" s="181"/>
      <c r="AA36" s="181"/>
      <c r="AB36" s="181"/>
      <c r="AC36" s="181"/>
      <c r="AD36" s="181"/>
      <c r="AE36" s="181"/>
      <c r="AF36" s="181"/>
      <c r="AG36" s="181"/>
      <c r="AH36" s="181"/>
      <c r="AI36" s="181"/>
      <c r="AJ36" s="181"/>
      <c r="AK36" s="181"/>
      <c r="AL36" s="181"/>
      <c r="AM36" s="181"/>
      <c r="AN36" s="181"/>
      <c r="AO36" s="181"/>
      <c r="AP36" s="181"/>
      <c r="AQ36" s="181"/>
      <c r="AR36" s="181"/>
      <c r="AS36" s="181"/>
      <c r="AT36" s="181"/>
      <c r="AU36" s="181"/>
      <c r="AV36" s="181"/>
      <c r="AW36" s="181"/>
      <c r="AX36" s="181"/>
      <c r="AY36" s="181"/>
      <c r="AZ36" s="181"/>
      <c r="BA36" s="181"/>
      <c r="BB36" s="181"/>
      <c r="BC36" s="181"/>
      <c r="BD36" s="181"/>
      <c r="BE36" s="181"/>
      <c r="BF36" s="181"/>
      <c r="BG36" s="181"/>
      <c r="BH36" s="181"/>
      <c r="BI36" s="181"/>
      <c r="BJ36" s="181"/>
      <c r="BK36" s="181"/>
      <c r="BL36" s="181"/>
      <c r="BM36" s="181"/>
      <c r="BN36" s="181"/>
      <c r="BO36" s="181"/>
      <c r="BP36" s="181"/>
      <c r="BQ36" s="181"/>
      <c r="BR36" s="181"/>
    </row>
    <row r="37" spans="1:70" ht="51.75" customHeight="1" x14ac:dyDescent="0.3">
      <c r="A37" s="425"/>
      <c r="B37" s="390"/>
      <c r="C37" s="391"/>
      <c r="D37" s="421"/>
      <c r="E37" s="392"/>
      <c r="F37" s="389"/>
      <c r="G37" s="389"/>
      <c r="H37" s="389"/>
      <c r="I37" s="389"/>
      <c r="J37" s="389"/>
      <c r="K37" s="389"/>
      <c r="L37" s="389"/>
      <c r="M37" s="389"/>
      <c r="N37" s="181"/>
      <c r="O37" s="181"/>
      <c r="P37" s="181"/>
      <c r="Q37" s="181"/>
      <c r="R37" s="181"/>
      <c r="S37" s="181"/>
      <c r="T37" s="181"/>
      <c r="U37" s="181"/>
      <c r="V37" s="181"/>
      <c r="W37" s="181"/>
      <c r="X37" s="181"/>
      <c r="Y37" s="181"/>
      <c r="Z37" s="181"/>
      <c r="AA37" s="181"/>
      <c r="AB37" s="181"/>
      <c r="AC37" s="181"/>
      <c r="AD37" s="181"/>
      <c r="AE37" s="181"/>
      <c r="AF37" s="181"/>
      <c r="AG37" s="181"/>
      <c r="AH37" s="181"/>
      <c r="AI37" s="181"/>
      <c r="AJ37" s="181"/>
      <c r="AK37" s="181"/>
      <c r="AL37" s="181"/>
      <c r="AM37" s="181"/>
      <c r="AN37" s="181"/>
      <c r="AO37" s="181"/>
      <c r="AP37" s="181"/>
      <c r="AQ37" s="181"/>
      <c r="AR37" s="181"/>
      <c r="AS37" s="181"/>
      <c r="AT37" s="181"/>
      <c r="AU37" s="181"/>
      <c r="AV37" s="181"/>
      <c r="AW37" s="181"/>
      <c r="AX37" s="181"/>
      <c r="AY37" s="181"/>
      <c r="AZ37" s="181"/>
      <c r="BA37" s="181"/>
      <c r="BB37" s="181"/>
      <c r="BC37" s="181"/>
      <c r="BD37" s="181"/>
      <c r="BE37" s="181"/>
      <c r="BF37" s="181"/>
      <c r="BG37" s="181"/>
      <c r="BH37" s="181"/>
      <c r="BI37" s="181"/>
      <c r="BJ37" s="181"/>
      <c r="BK37" s="181"/>
      <c r="BL37" s="181"/>
      <c r="BM37" s="181"/>
      <c r="BN37" s="181"/>
      <c r="BO37" s="181"/>
      <c r="BP37" s="181"/>
      <c r="BQ37" s="181"/>
      <c r="BR37" s="181"/>
    </row>
    <row r="38" spans="1:70" ht="51.75" customHeight="1" x14ac:dyDescent="0.3">
      <c r="A38" s="425"/>
      <c r="B38" s="390"/>
      <c r="C38" s="391"/>
      <c r="D38" s="421"/>
      <c r="E38" s="392"/>
      <c r="F38" s="389"/>
      <c r="G38" s="389"/>
      <c r="H38" s="389"/>
      <c r="I38" s="389"/>
      <c r="J38" s="389"/>
      <c r="K38" s="389"/>
      <c r="L38" s="389"/>
      <c r="M38" s="389"/>
      <c r="N38" s="181"/>
      <c r="O38" s="181"/>
      <c r="P38" s="181"/>
      <c r="Q38" s="181"/>
      <c r="R38" s="181"/>
      <c r="S38" s="181"/>
      <c r="T38" s="181"/>
      <c r="U38" s="181"/>
      <c r="V38" s="181"/>
      <c r="W38" s="181"/>
      <c r="X38" s="181"/>
      <c r="Y38" s="181"/>
      <c r="Z38" s="181"/>
      <c r="AA38" s="181"/>
      <c r="AB38" s="181"/>
      <c r="AC38" s="181"/>
      <c r="AD38" s="181"/>
      <c r="AE38" s="181"/>
      <c r="AF38" s="181"/>
      <c r="AG38" s="181"/>
      <c r="AH38" s="181"/>
      <c r="AI38" s="181"/>
      <c r="AJ38" s="181"/>
      <c r="AK38" s="181"/>
      <c r="AL38" s="181"/>
      <c r="AM38" s="181"/>
      <c r="AN38" s="181"/>
      <c r="AO38" s="181"/>
      <c r="AP38" s="181"/>
      <c r="AQ38" s="181"/>
      <c r="AR38" s="181"/>
      <c r="AS38" s="181"/>
      <c r="AT38" s="181"/>
      <c r="AU38" s="181"/>
      <c r="AV38" s="181"/>
      <c r="AW38" s="181"/>
      <c r="AX38" s="181"/>
      <c r="AY38" s="181"/>
      <c r="AZ38" s="181"/>
      <c r="BA38" s="181"/>
      <c r="BB38" s="181"/>
      <c r="BC38" s="181"/>
      <c r="BD38" s="181"/>
      <c r="BE38" s="181"/>
      <c r="BF38" s="181"/>
      <c r="BG38" s="181"/>
      <c r="BH38" s="181"/>
      <c r="BI38" s="181"/>
      <c r="BJ38" s="181"/>
      <c r="BK38" s="181"/>
      <c r="BL38" s="181"/>
      <c r="BM38" s="181"/>
      <c r="BN38" s="181"/>
      <c r="BO38" s="181"/>
      <c r="BP38" s="181"/>
      <c r="BQ38" s="181"/>
      <c r="BR38" s="181"/>
    </row>
    <row r="39" spans="1:70" ht="51.75" customHeight="1" x14ac:dyDescent="0.3">
      <c r="A39" s="425"/>
      <c r="B39" s="390" t="str">
        <f>'Mapa final'!B67</f>
        <v>TIN_03</v>
      </c>
      <c r="C39" s="391" t="str">
        <f>'Mapa final'!H67</f>
        <v xml:space="preserve">
Posibilidad de afectación económica por no disponibilidad de la información clínica  de los usuarios del Subsistema de Salud de las Fuerzas Militares, debido a falta de respaldo (copias de seguridad) de la información.</v>
      </c>
      <c r="D39" s="421"/>
      <c r="E39" s="392"/>
      <c r="F39" s="389" t="str">
        <f t="shared" ref="F39" si="9">IFERROR(IF($E39="","No",IF($E39="No","No"," "))," ")</f>
        <v>No</v>
      </c>
      <c r="G39" s="389" t="str">
        <f t="shared" si="1"/>
        <v>No</v>
      </c>
      <c r="H39" s="389" t="str">
        <f t="shared" si="1"/>
        <v>No</v>
      </c>
      <c r="I39" s="389" t="str">
        <f t="shared" si="1"/>
        <v>No</v>
      </c>
      <c r="J39" s="389" t="str">
        <f t="shared" si="1"/>
        <v>No</v>
      </c>
      <c r="K39" s="389" t="str">
        <f t="shared" si="1"/>
        <v>No</v>
      </c>
      <c r="L39" s="389" t="str">
        <f t="shared" si="1"/>
        <v>No</v>
      </c>
      <c r="M39" s="389" t="str">
        <f t="shared" si="1"/>
        <v>No</v>
      </c>
      <c r="N39" s="181"/>
      <c r="O39" s="181"/>
      <c r="P39" s="181"/>
      <c r="Q39" s="181"/>
      <c r="R39" s="181"/>
      <c r="S39" s="181"/>
      <c r="T39" s="181"/>
      <c r="U39" s="181"/>
      <c r="V39" s="181"/>
      <c r="W39" s="181"/>
      <c r="X39" s="181"/>
      <c r="Y39" s="181"/>
      <c r="Z39" s="181"/>
      <c r="AA39" s="181"/>
      <c r="AB39" s="181"/>
      <c r="AC39" s="181"/>
      <c r="AD39" s="181"/>
      <c r="AE39" s="181"/>
      <c r="AF39" s="181"/>
      <c r="AG39" s="181"/>
      <c r="AH39" s="181"/>
      <c r="AI39" s="181"/>
      <c r="AJ39" s="181"/>
      <c r="AK39" s="181"/>
      <c r="AL39" s="181"/>
      <c r="AM39" s="181"/>
      <c r="AN39" s="181"/>
      <c r="AO39" s="181"/>
      <c r="AP39" s="181"/>
      <c r="AQ39" s="181"/>
      <c r="AR39" s="181"/>
      <c r="AS39" s="181"/>
      <c r="AT39" s="181"/>
      <c r="AU39" s="181"/>
      <c r="AV39" s="181"/>
      <c r="AW39" s="181"/>
      <c r="AX39" s="181"/>
      <c r="AY39" s="181"/>
      <c r="AZ39" s="181"/>
      <c r="BA39" s="181"/>
      <c r="BB39" s="181"/>
      <c r="BC39" s="181"/>
      <c r="BD39" s="181"/>
      <c r="BE39" s="181"/>
      <c r="BF39" s="181"/>
      <c r="BG39" s="181"/>
      <c r="BH39" s="181"/>
      <c r="BI39" s="181"/>
      <c r="BJ39" s="181"/>
      <c r="BK39" s="181"/>
      <c r="BL39" s="181"/>
      <c r="BM39" s="181"/>
      <c r="BN39" s="181"/>
      <c r="BO39" s="181"/>
      <c r="BP39" s="181"/>
      <c r="BQ39" s="181"/>
      <c r="BR39" s="181"/>
    </row>
    <row r="40" spans="1:70" ht="51.75" customHeight="1" x14ac:dyDescent="0.3">
      <c r="A40" s="425"/>
      <c r="B40" s="390"/>
      <c r="C40" s="391"/>
      <c r="D40" s="421"/>
      <c r="E40" s="392"/>
      <c r="F40" s="389"/>
      <c r="G40" s="389"/>
      <c r="H40" s="389"/>
      <c r="I40" s="389"/>
      <c r="J40" s="389"/>
      <c r="K40" s="389"/>
      <c r="L40" s="389"/>
      <c r="M40" s="389"/>
      <c r="N40" s="181"/>
      <c r="O40" s="181"/>
      <c r="P40" s="181"/>
      <c r="Q40" s="181"/>
      <c r="R40" s="181"/>
      <c r="S40" s="181"/>
      <c r="T40" s="181"/>
      <c r="U40" s="181"/>
      <c r="V40" s="181"/>
      <c r="W40" s="181"/>
      <c r="X40" s="181"/>
      <c r="Y40" s="181"/>
      <c r="Z40" s="181"/>
      <c r="AA40" s="181"/>
      <c r="AB40" s="181"/>
      <c r="AC40" s="181"/>
      <c r="AD40" s="181"/>
      <c r="AE40" s="181"/>
      <c r="AF40" s="181"/>
      <c r="AG40" s="181"/>
      <c r="AH40" s="181"/>
      <c r="AI40" s="181"/>
      <c r="AJ40" s="181"/>
      <c r="AK40" s="181"/>
      <c r="AL40" s="181"/>
      <c r="AM40" s="181"/>
      <c r="AN40" s="181"/>
      <c r="AO40" s="181"/>
      <c r="AP40" s="181"/>
      <c r="AQ40" s="181"/>
      <c r="AR40" s="181"/>
      <c r="AS40" s="181"/>
      <c r="AT40" s="181"/>
      <c r="AU40" s="181"/>
      <c r="AV40" s="181"/>
      <c r="AW40" s="181"/>
      <c r="AX40" s="181"/>
      <c r="AY40" s="181"/>
      <c r="AZ40" s="181"/>
      <c r="BA40" s="181"/>
      <c r="BB40" s="181"/>
      <c r="BC40" s="181"/>
      <c r="BD40" s="181"/>
      <c r="BE40" s="181"/>
      <c r="BF40" s="181"/>
      <c r="BG40" s="181"/>
      <c r="BH40" s="181"/>
      <c r="BI40" s="181"/>
      <c r="BJ40" s="181"/>
      <c r="BK40" s="181"/>
      <c r="BL40" s="181"/>
      <c r="BM40" s="181"/>
      <c r="BN40" s="181"/>
      <c r="BO40" s="181"/>
      <c r="BP40" s="181"/>
      <c r="BQ40" s="181"/>
      <c r="BR40" s="181"/>
    </row>
    <row r="41" spans="1:70" ht="51.75" customHeight="1" x14ac:dyDescent="0.3">
      <c r="A41" s="425"/>
      <c r="B41" s="390"/>
      <c r="C41" s="391"/>
      <c r="D41" s="421"/>
      <c r="E41" s="392"/>
      <c r="F41" s="389"/>
      <c r="G41" s="389"/>
      <c r="H41" s="389"/>
      <c r="I41" s="389"/>
      <c r="J41" s="389"/>
      <c r="K41" s="389"/>
      <c r="L41" s="389"/>
      <c r="M41" s="389"/>
      <c r="N41" s="181"/>
      <c r="O41" s="181"/>
      <c r="P41" s="181"/>
      <c r="Q41" s="181"/>
      <c r="R41" s="181"/>
      <c r="S41" s="181"/>
      <c r="T41" s="181"/>
      <c r="U41" s="181"/>
      <c r="V41" s="181"/>
      <c r="W41" s="181"/>
      <c r="X41" s="181"/>
      <c r="Y41" s="181"/>
      <c r="Z41" s="181"/>
      <c r="AA41" s="181"/>
      <c r="AB41" s="181"/>
      <c r="AC41" s="181"/>
      <c r="AD41" s="181"/>
      <c r="AE41" s="181"/>
      <c r="AF41" s="181"/>
      <c r="AG41" s="181"/>
      <c r="AH41" s="181"/>
      <c r="AI41" s="181"/>
      <c r="AJ41" s="181"/>
      <c r="AK41" s="181"/>
      <c r="AL41" s="181"/>
      <c r="AM41" s="181"/>
      <c r="AN41" s="181"/>
      <c r="AO41" s="181"/>
      <c r="AP41" s="181"/>
      <c r="AQ41" s="181"/>
      <c r="AR41" s="181"/>
      <c r="AS41" s="181"/>
      <c r="AT41" s="181"/>
      <c r="AU41" s="181"/>
      <c r="AV41" s="181"/>
      <c r="AW41" s="181"/>
      <c r="AX41" s="181"/>
      <c r="AY41" s="181"/>
      <c r="AZ41" s="181"/>
      <c r="BA41" s="181"/>
      <c r="BB41" s="181"/>
      <c r="BC41" s="181"/>
      <c r="BD41" s="181"/>
      <c r="BE41" s="181"/>
      <c r="BF41" s="181"/>
      <c r="BG41" s="181"/>
      <c r="BH41" s="181"/>
      <c r="BI41" s="181"/>
      <c r="BJ41" s="181"/>
      <c r="BK41" s="181"/>
      <c r="BL41" s="181"/>
      <c r="BM41" s="181"/>
      <c r="BN41" s="181"/>
      <c r="BO41" s="181"/>
      <c r="BP41" s="181"/>
      <c r="BQ41" s="181"/>
      <c r="BR41" s="181"/>
    </row>
    <row r="42" spans="1:70" ht="51.75" customHeight="1" x14ac:dyDescent="0.3">
      <c r="A42" s="425"/>
      <c r="B42" s="390" t="str">
        <f>'Mapa final'!B73</f>
        <v>TIN_04</v>
      </c>
      <c r="C42" s="391" t="str">
        <f>'Mapa final'!H73</f>
        <v xml:space="preserve">
Posibilidad de afectación económica y reputacional por perdida de la disponibilidad de la Historia Clínica por fallas en el funcionamiento del sistema de información clínico Dinámica Gerencial Hospitalaria por el Indebido control de cambios en la implementación de nuevas versiones del aplicativo de Historias Clínicas Electrónicas.</v>
      </c>
      <c r="D42" s="421"/>
      <c r="E42" s="392"/>
      <c r="F42" s="389" t="str">
        <f t="shared" ref="F42:M69" si="10">IFERROR(IF($E42="","No",IF($E42="No","No"," "))," ")</f>
        <v>No</v>
      </c>
      <c r="G42" s="389" t="str">
        <f t="shared" si="10"/>
        <v>No</v>
      </c>
      <c r="H42" s="389" t="str">
        <f t="shared" si="10"/>
        <v>No</v>
      </c>
      <c r="I42" s="389" t="str">
        <f t="shared" si="10"/>
        <v>No</v>
      </c>
      <c r="J42" s="389" t="str">
        <f t="shared" si="10"/>
        <v>No</v>
      </c>
      <c r="K42" s="389" t="str">
        <f t="shared" si="10"/>
        <v>No</v>
      </c>
      <c r="L42" s="389" t="str">
        <f t="shared" si="10"/>
        <v>No</v>
      </c>
      <c r="M42" s="389" t="str">
        <f t="shared" si="10"/>
        <v>No</v>
      </c>
      <c r="N42" s="181"/>
      <c r="O42" s="181"/>
      <c r="P42" s="181"/>
      <c r="Q42" s="181"/>
      <c r="R42" s="181"/>
      <c r="S42" s="181"/>
      <c r="T42" s="181"/>
      <c r="U42" s="181"/>
      <c r="V42" s="181"/>
      <c r="W42" s="181"/>
      <c r="X42" s="181"/>
      <c r="Y42" s="181"/>
      <c r="Z42" s="181"/>
      <c r="AA42" s="181"/>
      <c r="AB42" s="181"/>
      <c r="AC42" s="181"/>
      <c r="AD42" s="181"/>
      <c r="AE42" s="181"/>
      <c r="AF42" s="181"/>
      <c r="AG42" s="181"/>
      <c r="AH42" s="181"/>
      <c r="AI42" s="181"/>
      <c r="AJ42" s="181"/>
      <c r="AK42" s="181"/>
      <c r="AL42" s="181"/>
      <c r="AM42" s="181"/>
      <c r="AN42" s="181"/>
      <c r="AO42" s="181"/>
      <c r="AP42" s="181"/>
      <c r="AQ42" s="181"/>
      <c r="AR42" s="181"/>
      <c r="AS42" s="181"/>
      <c r="AT42" s="181"/>
      <c r="AU42" s="181"/>
      <c r="AV42" s="181"/>
      <c r="AW42" s="181"/>
      <c r="AX42" s="181"/>
      <c r="AY42" s="181"/>
      <c r="AZ42" s="181"/>
      <c r="BA42" s="181"/>
      <c r="BB42" s="181"/>
      <c r="BC42" s="181"/>
      <c r="BD42" s="181"/>
      <c r="BE42" s="181"/>
      <c r="BF42" s="181"/>
      <c r="BG42" s="181"/>
      <c r="BH42" s="181"/>
      <c r="BI42" s="181"/>
      <c r="BJ42" s="181"/>
      <c r="BK42" s="181"/>
      <c r="BL42" s="181"/>
      <c r="BM42" s="181"/>
      <c r="BN42" s="181"/>
      <c r="BO42" s="181"/>
      <c r="BP42" s="181"/>
      <c r="BQ42" s="181"/>
      <c r="BR42" s="181"/>
    </row>
    <row r="43" spans="1:70" ht="51.75" customHeight="1" x14ac:dyDescent="0.3">
      <c r="A43" s="425"/>
      <c r="B43" s="390"/>
      <c r="C43" s="391"/>
      <c r="D43" s="421"/>
      <c r="E43" s="392"/>
      <c r="F43" s="389"/>
      <c r="G43" s="389"/>
      <c r="H43" s="389"/>
      <c r="I43" s="389"/>
      <c r="J43" s="389"/>
      <c r="K43" s="389"/>
      <c r="L43" s="389"/>
      <c r="M43" s="389"/>
      <c r="N43" s="181"/>
      <c r="O43" s="181"/>
      <c r="P43" s="181"/>
      <c r="Q43" s="181"/>
      <c r="R43" s="181"/>
      <c r="S43" s="181"/>
      <c r="T43" s="181"/>
      <c r="U43" s="181"/>
      <c r="V43" s="181"/>
      <c r="W43" s="181"/>
      <c r="X43" s="181"/>
      <c r="Y43" s="181"/>
      <c r="Z43" s="181"/>
      <c r="AA43" s="181"/>
      <c r="AB43" s="181"/>
      <c r="AC43" s="181"/>
      <c r="AD43" s="181"/>
      <c r="AE43" s="181"/>
      <c r="AF43" s="181"/>
      <c r="AG43" s="181"/>
      <c r="AH43" s="181"/>
      <c r="AI43" s="181"/>
      <c r="AJ43" s="181"/>
      <c r="AK43" s="181"/>
      <c r="AL43" s="181"/>
      <c r="AM43" s="181"/>
      <c r="AN43" s="181"/>
      <c r="AO43" s="181"/>
      <c r="AP43" s="181"/>
      <c r="AQ43" s="181"/>
      <c r="AR43" s="181"/>
      <c r="AS43" s="181"/>
      <c r="AT43" s="181"/>
      <c r="AU43" s="181"/>
      <c r="AV43" s="181"/>
      <c r="AW43" s="181"/>
      <c r="AX43" s="181"/>
      <c r="AY43" s="181"/>
      <c r="AZ43" s="181"/>
      <c r="BA43" s="181"/>
      <c r="BB43" s="181"/>
      <c r="BC43" s="181"/>
      <c r="BD43" s="181"/>
      <c r="BE43" s="181"/>
      <c r="BF43" s="181"/>
      <c r="BG43" s="181"/>
      <c r="BH43" s="181"/>
      <c r="BI43" s="181"/>
      <c r="BJ43" s="181"/>
      <c r="BK43" s="181"/>
      <c r="BL43" s="181"/>
      <c r="BM43" s="181"/>
      <c r="BN43" s="181"/>
      <c r="BO43" s="181"/>
      <c r="BP43" s="181"/>
      <c r="BQ43" s="181"/>
      <c r="BR43" s="181"/>
    </row>
    <row r="44" spans="1:70" ht="51.75" customHeight="1" x14ac:dyDescent="0.3">
      <c r="A44" s="425"/>
      <c r="B44" s="390"/>
      <c r="C44" s="391"/>
      <c r="D44" s="421"/>
      <c r="E44" s="392"/>
      <c r="F44" s="389"/>
      <c r="G44" s="389"/>
      <c r="H44" s="389"/>
      <c r="I44" s="389"/>
      <c r="J44" s="389"/>
      <c r="K44" s="389"/>
      <c r="L44" s="389"/>
      <c r="M44" s="389"/>
      <c r="N44" s="181"/>
      <c r="O44" s="181"/>
      <c r="P44" s="181"/>
      <c r="Q44" s="181"/>
      <c r="R44" s="181"/>
      <c r="S44" s="181"/>
      <c r="T44" s="181"/>
      <c r="U44" s="181"/>
      <c r="V44" s="181"/>
      <c r="W44" s="181"/>
      <c r="X44" s="181"/>
      <c r="Y44" s="181"/>
      <c r="Z44" s="181"/>
      <c r="AA44" s="181"/>
      <c r="AB44" s="181"/>
      <c r="AC44" s="181"/>
      <c r="AD44" s="181"/>
      <c r="AE44" s="181"/>
      <c r="AF44" s="181"/>
      <c r="AG44" s="181"/>
      <c r="AH44" s="181"/>
      <c r="AI44" s="181"/>
      <c r="AJ44" s="181"/>
      <c r="AK44" s="181"/>
      <c r="AL44" s="181"/>
      <c r="AM44" s="181"/>
      <c r="AN44" s="181"/>
      <c r="AO44" s="181"/>
      <c r="AP44" s="181"/>
      <c r="AQ44" s="181"/>
      <c r="AR44" s="181"/>
      <c r="AS44" s="181"/>
      <c r="AT44" s="181"/>
      <c r="AU44" s="181"/>
      <c r="AV44" s="181"/>
      <c r="AW44" s="181"/>
      <c r="AX44" s="181"/>
      <c r="AY44" s="181"/>
      <c r="AZ44" s="181"/>
      <c r="BA44" s="181"/>
      <c r="BB44" s="181"/>
      <c r="BC44" s="181"/>
      <c r="BD44" s="181"/>
      <c r="BE44" s="181"/>
      <c r="BF44" s="181"/>
      <c r="BG44" s="181"/>
      <c r="BH44" s="181"/>
      <c r="BI44" s="181"/>
      <c r="BJ44" s="181"/>
      <c r="BK44" s="181"/>
      <c r="BL44" s="181"/>
      <c r="BM44" s="181"/>
      <c r="BN44" s="181"/>
      <c r="BO44" s="181"/>
      <c r="BP44" s="181"/>
      <c r="BQ44" s="181"/>
      <c r="BR44" s="181"/>
    </row>
    <row r="45" spans="1:70" ht="51.75" customHeight="1" x14ac:dyDescent="0.3">
      <c r="A45" s="425"/>
      <c r="B45" s="390" t="str">
        <f>'Mapa final'!B79</f>
        <v>CAU_01</v>
      </c>
      <c r="C45" s="391" t="str">
        <f>'Mapa final'!H79</f>
        <v>Posibilidad de afectación reputacional por pérdida de credibilidad e impacto negativo en la imagen externa de la entidad debido a confusión y errores en los procesos como consecuencia de información errada, no verás o susceptible de mala interpretación</v>
      </c>
      <c r="D45" s="421"/>
      <c r="E45" s="392"/>
      <c r="F45" s="389" t="str">
        <f t="shared" si="10"/>
        <v>No</v>
      </c>
      <c r="G45" s="389" t="str">
        <f t="shared" si="10"/>
        <v>No</v>
      </c>
      <c r="H45" s="389" t="str">
        <f t="shared" si="10"/>
        <v>No</v>
      </c>
      <c r="I45" s="389" t="str">
        <f t="shared" si="10"/>
        <v>No</v>
      </c>
      <c r="J45" s="389" t="str">
        <f t="shared" si="10"/>
        <v>No</v>
      </c>
      <c r="K45" s="389" t="str">
        <f t="shared" si="10"/>
        <v>No</v>
      </c>
      <c r="L45" s="389" t="str">
        <f t="shared" si="10"/>
        <v>No</v>
      </c>
      <c r="M45" s="389" t="str">
        <f t="shared" si="10"/>
        <v>No</v>
      </c>
      <c r="N45" s="181"/>
      <c r="O45" s="181"/>
      <c r="P45" s="181"/>
      <c r="Q45" s="181"/>
      <c r="R45" s="181"/>
      <c r="S45" s="181"/>
      <c r="T45" s="181"/>
      <c r="U45" s="181"/>
      <c r="V45" s="181"/>
      <c r="W45" s="181"/>
      <c r="X45" s="181"/>
      <c r="Y45" s="181"/>
      <c r="Z45" s="181"/>
      <c r="AA45" s="181"/>
      <c r="AB45" s="181"/>
      <c r="AC45" s="181"/>
      <c r="AD45" s="181"/>
      <c r="AE45" s="181"/>
      <c r="AF45" s="181"/>
      <c r="AG45" s="181"/>
      <c r="AH45" s="181"/>
      <c r="AI45" s="181"/>
      <c r="AJ45" s="181"/>
      <c r="AK45" s="181"/>
      <c r="AL45" s="181"/>
      <c r="AM45" s="181"/>
      <c r="AN45" s="181"/>
      <c r="AO45" s="181"/>
      <c r="AP45" s="181"/>
      <c r="AQ45" s="181"/>
      <c r="AR45" s="181"/>
      <c r="AS45" s="181"/>
      <c r="AT45" s="181"/>
      <c r="AU45" s="181"/>
      <c r="AV45" s="181"/>
      <c r="AW45" s="181"/>
      <c r="AX45" s="181"/>
      <c r="AY45" s="181"/>
      <c r="AZ45" s="181"/>
      <c r="BA45" s="181"/>
      <c r="BB45" s="181"/>
      <c r="BC45" s="181"/>
      <c r="BD45" s="181"/>
      <c r="BE45" s="181"/>
      <c r="BF45" s="181"/>
      <c r="BG45" s="181"/>
      <c r="BH45" s="181"/>
      <c r="BI45" s="181"/>
      <c r="BJ45" s="181"/>
      <c r="BK45" s="181"/>
      <c r="BL45" s="181"/>
      <c r="BM45" s="181"/>
      <c r="BN45" s="181"/>
      <c r="BO45" s="181"/>
      <c r="BP45" s="181"/>
      <c r="BQ45" s="181"/>
      <c r="BR45" s="181"/>
    </row>
    <row r="46" spans="1:70" ht="51.75" customHeight="1" x14ac:dyDescent="0.3">
      <c r="A46" s="425"/>
      <c r="B46" s="390"/>
      <c r="C46" s="391"/>
      <c r="D46" s="421"/>
      <c r="E46" s="392"/>
      <c r="F46" s="389"/>
      <c r="G46" s="389"/>
      <c r="H46" s="389"/>
      <c r="I46" s="389"/>
      <c r="J46" s="389"/>
      <c r="K46" s="389"/>
      <c r="L46" s="389"/>
      <c r="M46" s="389"/>
      <c r="N46" s="181"/>
      <c r="O46" s="181"/>
      <c r="P46" s="181"/>
      <c r="Q46" s="181"/>
      <c r="R46" s="181"/>
      <c r="S46" s="181"/>
      <c r="T46" s="181"/>
      <c r="U46" s="181"/>
      <c r="V46" s="181"/>
      <c r="W46" s="181"/>
      <c r="X46" s="181"/>
      <c r="Y46" s="181"/>
      <c r="Z46" s="181"/>
      <c r="AA46" s="181"/>
      <c r="AB46" s="181"/>
      <c r="AC46" s="181"/>
      <c r="AD46" s="181"/>
      <c r="AE46" s="181"/>
      <c r="AF46" s="181"/>
      <c r="AG46" s="181"/>
      <c r="AH46" s="181"/>
      <c r="AI46" s="181"/>
      <c r="AJ46" s="181"/>
      <c r="AK46" s="181"/>
      <c r="AL46" s="181"/>
      <c r="AM46" s="181"/>
      <c r="AN46" s="181"/>
      <c r="AO46" s="181"/>
      <c r="AP46" s="181"/>
      <c r="AQ46" s="181"/>
      <c r="AR46" s="181"/>
      <c r="AS46" s="181"/>
      <c r="AT46" s="181"/>
      <c r="AU46" s="181"/>
      <c r="AV46" s="181"/>
      <c r="AW46" s="181"/>
      <c r="AX46" s="181"/>
      <c r="AY46" s="181"/>
      <c r="AZ46" s="181"/>
      <c r="BA46" s="181"/>
      <c r="BB46" s="181"/>
      <c r="BC46" s="181"/>
      <c r="BD46" s="181"/>
      <c r="BE46" s="181"/>
      <c r="BF46" s="181"/>
      <c r="BG46" s="181"/>
      <c r="BH46" s="181"/>
      <c r="BI46" s="181"/>
      <c r="BJ46" s="181"/>
      <c r="BK46" s="181"/>
      <c r="BL46" s="181"/>
      <c r="BM46" s="181"/>
      <c r="BN46" s="181"/>
      <c r="BO46" s="181"/>
      <c r="BP46" s="181"/>
      <c r="BQ46" s="181"/>
      <c r="BR46" s="181"/>
    </row>
    <row r="47" spans="1:70" ht="51.75" customHeight="1" x14ac:dyDescent="0.3">
      <c r="A47" s="425"/>
      <c r="B47" s="390"/>
      <c r="C47" s="391"/>
      <c r="D47" s="421"/>
      <c r="E47" s="392"/>
      <c r="F47" s="389"/>
      <c r="G47" s="389"/>
      <c r="H47" s="389"/>
      <c r="I47" s="389"/>
      <c r="J47" s="389"/>
      <c r="K47" s="389"/>
      <c r="L47" s="389"/>
      <c r="M47" s="389"/>
      <c r="N47" s="181"/>
      <c r="O47" s="181"/>
      <c r="P47" s="181"/>
      <c r="Q47" s="181"/>
      <c r="R47" s="181"/>
      <c r="S47" s="181"/>
      <c r="T47" s="181"/>
      <c r="U47" s="181"/>
      <c r="V47" s="181"/>
      <c r="W47" s="181"/>
      <c r="X47" s="181"/>
      <c r="Y47" s="181"/>
      <c r="Z47" s="181"/>
      <c r="AA47" s="181"/>
      <c r="AB47" s="181"/>
      <c r="AC47" s="181"/>
      <c r="AD47" s="181"/>
      <c r="AE47" s="181"/>
      <c r="AF47" s="181"/>
      <c r="AG47" s="181"/>
      <c r="AH47" s="181"/>
      <c r="AI47" s="181"/>
      <c r="AJ47" s="181"/>
      <c r="AK47" s="181"/>
      <c r="AL47" s="181"/>
      <c r="AM47" s="181"/>
      <c r="AN47" s="181"/>
      <c r="AO47" s="181"/>
      <c r="AP47" s="181"/>
      <c r="AQ47" s="181"/>
      <c r="AR47" s="181"/>
      <c r="AS47" s="181"/>
      <c r="AT47" s="181"/>
      <c r="AU47" s="181"/>
      <c r="AV47" s="181"/>
      <c r="AW47" s="181"/>
      <c r="AX47" s="181"/>
      <c r="AY47" s="181"/>
      <c r="AZ47" s="181"/>
      <c r="BA47" s="181"/>
      <c r="BB47" s="181"/>
      <c r="BC47" s="181"/>
      <c r="BD47" s="181"/>
      <c r="BE47" s="181"/>
      <c r="BF47" s="181"/>
      <c r="BG47" s="181"/>
      <c r="BH47" s="181"/>
      <c r="BI47" s="181"/>
      <c r="BJ47" s="181"/>
      <c r="BK47" s="181"/>
      <c r="BL47" s="181"/>
      <c r="BM47" s="181"/>
      <c r="BN47" s="181"/>
      <c r="BO47" s="181"/>
      <c r="BP47" s="181"/>
      <c r="BQ47" s="181"/>
      <c r="BR47" s="181"/>
    </row>
    <row r="48" spans="1:70" ht="51.75" customHeight="1" x14ac:dyDescent="0.3">
      <c r="A48" s="425"/>
      <c r="B48" s="390" t="str">
        <f>'Mapa final'!B85</f>
        <v>CAU_02</v>
      </c>
      <c r="C48" s="391" t="str">
        <f>'Mapa final'!H85</f>
        <v>Posibilidad de afectación reputacional por pérdida de credibilidad e impacto negativo en la imagen interna de la entidad debido a confusión y errores en los procesos como consecuencia de información errada, no verás o susceptible de mala interpretación</v>
      </c>
      <c r="D48" s="421"/>
      <c r="E48" s="392"/>
      <c r="F48" s="389" t="str">
        <f t="shared" si="10"/>
        <v>No</v>
      </c>
      <c r="G48" s="389" t="str">
        <f t="shared" si="10"/>
        <v>No</v>
      </c>
      <c r="H48" s="389" t="str">
        <f t="shared" si="10"/>
        <v>No</v>
      </c>
      <c r="I48" s="389" t="str">
        <f t="shared" si="10"/>
        <v>No</v>
      </c>
      <c r="J48" s="389" t="str">
        <f t="shared" si="10"/>
        <v>No</v>
      </c>
      <c r="K48" s="389" t="str">
        <f t="shared" si="10"/>
        <v>No</v>
      </c>
      <c r="L48" s="389" t="str">
        <f t="shared" si="10"/>
        <v>No</v>
      </c>
      <c r="M48" s="389" t="str">
        <f t="shared" si="10"/>
        <v>No</v>
      </c>
      <c r="N48" s="181"/>
      <c r="O48" s="181"/>
      <c r="P48" s="181"/>
      <c r="Q48" s="181"/>
      <c r="R48" s="181"/>
      <c r="S48" s="181"/>
      <c r="T48" s="181"/>
      <c r="U48" s="181"/>
      <c r="V48" s="181"/>
      <c r="W48" s="181"/>
      <c r="X48" s="181"/>
      <c r="Y48" s="181"/>
      <c r="Z48" s="181"/>
      <c r="AA48" s="181"/>
      <c r="AB48" s="181"/>
      <c r="AC48" s="181"/>
      <c r="AD48" s="181"/>
      <c r="AE48" s="181"/>
      <c r="AF48" s="181"/>
      <c r="AG48" s="181"/>
      <c r="AH48" s="181"/>
      <c r="AI48" s="181"/>
      <c r="AJ48" s="181"/>
      <c r="AK48" s="181"/>
      <c r="AL48" s="181"/>
      <c r="AM48" s="181"/>
      <c r="AN48" s="181"/>
      <c r="AO48" s="181"/>
      <c r="AP48" s="181"/>
      <c r="AQ48" s="181"/>
      <c r="AR48" s="181"/>
      <c r="AS48" s="181"/>
      <c r="AT48" s="181"/>
      <c r="AU48" s="181"/>
      <c r="AV48" s="181"/>
      <c r="AW48" s="181"/>
      <c r="AX48" s="181"/>
      <c r="AY48" s="181"/>
      <c r="AZ48" s="181"/>
      <c r="BA48" s="181"/>
      <c r="BB48" s="181"/>
      <c r="BC48" s="181"/>
      <c r="BD48" s="181"/>
      <c r="BE48" s="181"/>
      <c r="BF48" s="181"/>
      <c r="BG48" s="181"/>
      <c r="BH48" s="181"/>
      <c r="BI48" s="181"/>
      <c r="BJ48" s="181"/>
      <c r="BK48" s="181"/>
      <c r="BL48" s="181"/>
      <c r="BM48" s="181"/>
      <c r="BN48" s="181"/>
      <c r="BO48" s="181"/>
      <c r="BP48" s="181"/>
      <c r="BQ48" s="181"/>
      <c r="BR48" s="181"/>
    </row>
    <row r="49" spans="1:70" ht="51.75" customHeight="1" x14ac:dyDescent="0.3">
      <c r="A49" s="425"/>
      <c r="B49" s="390"/>
      <c r="C49" s="391"/>
      <c r="D49" s="421"/>
      <c r="E49" s="392"/>
      <c r="F49" s="389"/>
      <c r="G49" s="389"/>
      <c r="H49" s="389"/>
      <c r="I49" s="389"/>
      <c r="J49" s="389"/>
      <c r="K49" s="389"/>
      <c r="L49" s="389"/>
      <c r="M49" s="389"/>
      <c r="N49" s="181"/>
      <c r="O49" s="181"/>
      <c r="P49" s="181"/>
      <c r="Q49" s="181"/>
      <c r="R49" s="181"/>
      <c r="S49" s="181"/>
      <c r="T49" s="181"/>
      <c r="U49" s="181"/>
      <c r="V49" s="181"/>
      <c r="W49" s="181"/>
      <c r="X49" s="181"/>
      <c r="Y49" s="181"/>
      <c r="Z49" s="181"/>
      <c r="AA49" s="181"/>
      <c r="AB49" s="181"/>
      <c r="AC49" s="181"/>
      <c r="AD49" s="181"/>
      <c r="AE49" s="181"/>
      <c r="AF49" s="181"/>
      <c r="AG49" s="181"/>
      <c r="AH49" s="181"/>
      <c r="AI49" s="181"/>
      <c r="AJ49" s="181"/>
      <c r="AK49" s="181"/>
      <c r="AL49" s="181"/>
      <c r="AM49" s="181"/>
      <c r="AN49" s="181"/>
      <c r="AO49" s="181"/>
      <c r="AP49" s="181"/>
      <c r="AQ49" s="181"/>
      <c r="AR49" s="181"/>
      <c r="AS49" s="181"/>
      <c r="AT49" s="181"/>
      <c r="AU49" s="181"/>
      <c r="AV49" s="181"/>
      <c r="AW49" s="181"/>
      <c r="AX49" s="181"/>
      <c r="AY49" s="181"/>
      <c r="AZ49" s="181"/>
      <c r="BA49" s="181"/>
      <c r="BB49" s="181"/>
      <c r="BC49" s="181"/>
      <c r="BD49" s="181"/>
      <c r="BE49" s="181"/>
      <c r="BF49" s="181"/>
      <c r="BG49" s="181"/>
      <c r="BH49" s="181"/>
      <c r="BI49" s="181"/>
      <c r="BJ49" s="181"/>
      <c r="BK49" s="181"/>
      <c r="BL49" s="181"/>
      <c r="BM49" s="181"/>
      <c r="BN49" s="181"/>
      <c r="BO49" s="181"/>
      <c r="BP49" s="181"/>
      <c r="BQ49" s="181"/>
      <c r="BR49" s="181"/>
    </row>
    <row r="50" spans="1:70" ht="51.75" customHeight="1" x14ac:dyDescent="0.3">
      <c r="A50" s="425"/>
      <c r="B50" s="390"/>
      <c r="C50" s="391"/>
      <c r="D50" s="421"/>
      <c r="E50" s="392"/>
      <c r="F50" s="389"/>
      <c r="G50" s="389"/>
      <c r="H50" s="389"/>
      <c r="I50" s="389"/>
      <c r="J50" s="389"/>
      <c r="K50" s="389"/>
      <c r="L50" s="389"/>
      <c r="M50" s="389"/>
      <c r="N50" s="181"/>
      <c r="O50" s="181"/>
      <c r="P50" s="181"/>
      <c r="Q50" s="181"/>
      <c r="R50" s="181"/>
      <c r="S50" s="181"/>
      <c r="T50" s="181"/>
      <c r="U50" s="181"/>
      <c r="V50" s="181"/>
      <c r="W50" s="181"/>
      <c r="X50" s="181"/>
      <c r="Y50" s="181"/>
      <c r="Z50" s="181"/>
      <c r="AA50" s="181"/>
      <c r="AB50" s="181"/>
      <c r="AC50" s="181"/>
      <c r="AD50" s="181"/>
      <c r="AE50" s="181"/>
      <c r="AF50" s="181"/>
      <c r="AG50" s="181"/>
      <c r="AH50" s="181"/>
      <c r="AI50" s="181"/>
      <c r="AJ50" s="181"/>
      <c r="AK50" s="181"/>
      <c r="AL50" s="181"/>
      <c r="AM50" s="181"/>
      <c r="AN50" s="181"/>
      <c r="AO50" s="181"/>
      <c r="AP50" s="181"/>
      <c r="AQ50" s="181"/>
      <c r="AR50" s="181"/>
      <c r="AS50" s="181"/>
      <c r="AT50" s="181"/>
      <c r="AU50" s="181"/>
      <c r="AV50" s="181"/>
      <c r="AW50" s="181"/>
      <c r="AX50" s="181"/>
      <c r="AY50" s="181"/>
      <c r="AZ50" s="181"/>
      <c r="BA50" s="181"/>
      <c r="BB50" s="181"/>
      <c r="BC50" s="181"/>
      <c r="BD50" s="181"/>
      <c r="BE50" s="181"/>
      <c r="BF50" s="181"/>
      <c r="BG50" s="181"/>
      <c r="BH50" s="181"/>
      <c r="BI50" s="181"/>
      <c r="BJ50" s="181"/>
      <c r="BK50" s="181"/>
      <c r="BL50" s="181"/>
      <c r="BM50" s="181"/>
      <c r="BN50" s="181"/>
      <c r="BO50" s="181"/>
      <c r="BP50" s="181"/>
      <c r="BQ50" s="181"/>
      <c r="BR50" s="181"/>
    </row>
    <row r="51" spans="1:70" ht="51.75" customHeight="1" x14ac:dyDescent="0.3">
      <c r="A51" s="425"/>
      <c r="B51" s="390" t="str">
        <f>'Mapa final'!B91</f>
        <v>CAU_03</v>
      </c>
      <c r="C51" s="391" t="str">
        <f>'Mapa final'!H91</f>
        <v>Posibilidad de afectación reputacional por incumplimiento de los periodos de tiempo de respuesta establecidos en la ley a las PQRS y posibles tutelas, debido a demoras en las proyecciones de respuesta y/o respuesta superficiales por parte de los servicios, errores en el direccionamiento interno y recepcion de peticiones incompletas o con falta de soportes para tramitarlas</v>
      </c>
      <c r="D51" s="421"/>
      <c r="E51" s="392"/>
      <c r="F51" s="389" t="str">
        <f t="shared" si="10"/>
        <v>No</v>
      </c>
      <c r="G51" s="389" t="str">
        <f t="shared" si="10"/>
        <v>No</v>
      </c>
      <c r="H51" s="389" t="str">
        <f t="shared" si="10"/>
        <v>No</v>
      </c>
      <c r="I51" s="389" t="str">
        <f t="shared" si="10"/>
        <v>No</v>
      </c>
      <c r="J51" s="389" t="str">
        <f t="shared" si="10"/>
        <v>No</v>
      </c>
      <c r="K51" s="389" t="str">
        <f t="shared" si="10"/>
        <v>No</v>
      </c>
      <c r="L51" s="389" t="str">
        <f t="shared" si="10"/>
        <v>No</v>
      </c>
      <c r="M51" s="389" t="str">
        <f t="shared" si="10"/>
        <v>No</v>
      </c>
      <c r="N51" s="181"/>
      <c r="O51" s="181"/>
      <c r="P51" s="181"/>
      <c r="Q51" s="181"/>
      <c r="R51" s="181"/>
      <c r="S51" s="181"/>
      <c r="T51" s="181"/>
      <c r="U51" s="181"/>
      <c r="V51" s="181"/>
      <c r="W51" s="181"/>
      <c r="X51" s="181"/>
      <c r="Y51" s="181"/>
      <c r="Z51" s="181"/>
      <c r="AA51" s="181"/>
      <c r="AB51" s="181"/>
      <c r="AC51" s="181"/>
      <c r="AD51" s="181"/>
      <c r="AE51" s="181"/>
      <c r="AF51" s="181"/>
      <c r="AG51" s="181"/>
      <c r="AH51" s="181"/>
      <c r="AI51" s="181"/>
      <c r="AJ51" s="181"/>
      <c r="AK51" s="181"/>
      <c r="AL51" s="181"/>
      <c r="AM51" s="181"/>
      <c r="AN51" s="181"/>
      <c r="AO51" s="181"/>
      <c r="AP51" s="181"/>
      <c r="AQ51" s="181"/>
      <c r="AR51" s="181"/>
      <c r="AS51" s="181"/>
      <c r="AT51" s="181"/>
      <c r="AU51" s="181"/>
      <c r="AV51" s="181"/>
      <c r="AW51" s="181"/>
      <c r="AX51" s="181"/>
      <c r="AY51" s="181"/>
      <c r="AZ51" s="181"/>
      <c r="BA51" s="181"/>
      <c r="BB51" s="181"/>
      <c r="BC51" s="181"/>
      <c r="BD51" s="181"/>
      <c r="BE51" s="181"/>
      <c r="BF51" s="181"/>
      <c r="BG51" s="181"/>
      <c r="BH51" s="181"/>
      <c r="BI51" s="181"/>
      <c r="BJ51" s="181"/>
      <c r="BK51" s="181"/>
      <c r="BL51" s="181"/>
      <c r="BM51" s="181"/>
      <c r="BN51" s="181"/>
      <c r="BO51" s="181"/>
      <c r="BP51" s="181"/>
      <c r="BQ51" s="181"/>
      <c r="BR51" s="181"/>
    </row>
    <row r="52" spans="1:70" ht="51.75" customHeight="1" x14ac:dyDescent="0.3">
      <c r="A52" s="425"/>
      <c r="B52" s="390"/>
      <c r="C52" s="391"/>
      <c r="D52" s="421"/>
      <c r="E52" s="392"/>
      <c r="F52" s="389"/>
      <c r="G52" s="389"/>
      <c r="H52" s="389"/>
      <c r="I52" s="389"/>
      <c r="J52" s="389"/>
      <c r="K52" s="389"/>
      <c r="L52" s="389"/>
      <c r="M52" s="389"/>
      <c r="N52" s="181"/>
      <c r="O52" s="181"/>
      <c r="P52" s="181"/>
      <c r="Q52" s="181"/>
      <c r="R52" s="181"/>
      <c r="S52" s="181"/>
      <c r="T52" s="181"/>
      <c r="U52" s="181"/>
      <c r="V52" s="181"/>
      <c r="W52" s="181"/>
      <c r="X52" s="181"/>
      <c r="Y52" s="181"/>
      <c r="Z52" s="181"/>
      <c r="AA52" s="181"/>
      <c r="AB52" s="181"/>
      <c r="AC52" s="181"/>
      <c r="AD52" s="181"/>
      <c r="AE52" s="181"/>
      <c r="AF52" s="181"/>
      <c r="AG52" s="181"/>
      <c r="AH52" s="181"/>
      <c r="AI52" s="181"/>
      <c r="AJ52" s="181"/>
      <c r="AK52" s="181"/>
      <c r="AL52" s="181"/>
      <c r="AM52" s="181"/>
      <c r="AN52" s="181"/>
      <c r="AO52" s="181"/>
      <c r="AP52" s="181"/>
      <c r="AQ52" s="181"/>
      <c r="AR52" s="181"/>
      <c r="AS52" s="181"/>
      <c r="AT52" s="181"/>
      <c r="AU52" s="181"/>
      <c r="AV52" s="181"/>
      <c r="AW52" s="181"/>
      <c r="AX52" s="181"/>
      <c r="AY52" s="181"/>
      <c r="AZ52" s="181"/>
      <c r="BA52" s="181"/>
      <c r="BB52" s="181"/>
      <c r="BC52" s="181"/>
      <c r="BD52" s="181"/>
      <c r="BE52" s="181"/>
      <c r="BF52" s="181"/>
      <c r="BG52" s="181"/>
      <c r="BH52" s="181"/>
      <c r="BI52" s="181"/>
      <c r="BJ52" s="181"/>
      <c r="BK52" s="181"/>
      <c r="BL52" s="181"/>
      <c r="BM52" s="181"/>
      <c r="BN52" s="181"/>
      <c r="BO52" s="181"/>
      <c r="BP52" s="181"/>
      <c r="BQ52" s="181"/>
      <c r="BR52" s="181"/>
    </row>
    <row r="53" spans="1:70" ht="51.75" customHeight="1" x14ac:dyDescent="0.3">
      <c r="A53" s="425"/>
      <c r="B53" s="390"/>
      <c r="C53" s="391"/>
      <c r="D53" s="421"/>
      <c r="E53" s="392"/>
      <c r="F53" s="389"/>
      <c r="G53" s="389"/>
      <c r="H53" s="389"/>
      <c r="I53" s="389"/>
      <c r="J53" s="389"/>
      <c r="K53" s="389"/>
      <c r="L53" s="389"/>
      <c r="M53" s="389"/>
      <c r="N53" s="181"/>
      <c r="O53" s="181"/>
      <c r="P53" s="181"/>
      <c r="Q53" s="181"/>
      <c r="R53" s="181"/>
      <c r="S53" s="181"/>
      <c r="T53" s="181"/>
      <c r="U53" s="181"/>
      <c r="V53" s="181"/>
      <c r="W53" s="181"/>
      <c r="X53" s="181"/>
      <c r="Y53" s="181"/>
      <c r="Z53" s="181"/>
      <c r="AA53" s="181"/>
      <c r="AB53" s="181"/>
      <c r="AC53" s="181"/>
      <c r="AD53" s="181"/>
      <c r="AE53" s="181"/>
      <c r="AF53" s="181"/>
      <c r="AG53" s="181"/>
      <c r="AH53" s="181"/>
      <c r="AI53" s="181"/>
      <c r="AJ53" s="181"/>
      <c r="AK53" s="181"/>
      <c r="AL53" s="181"/>
      <c r="AM53" s="181"/>
      <c r="AN53" s="181"/>
      <c r="AO53" s="181"/>
      <c r="AP53" s="181"/>
      <c r="AQ53" s="181"/>
      <c r="AR53" s="181"/>
      <c r="AS53" s="181"/>
      <c r="AT53" s="181"/>
      <c r="AU53" s="181"/>
      <c r="AV53" s="181"/>
      <c r="AW53" s="181"/>
      <c r="AX53" s="181"/>
      <c r="AY53" s="181"/>
      <c r="AZ53" s="181"/>
      <c r="BA53" s="181"/>
      <c r="BB53" s="181"/>
      <c r="BC53" s="181"/>
      <c r="BD53" s="181"/>
      <c r="BE53" s="181"/>
      <c r="BF53" s="181"/>
      <c r="BG53" s="181"/>
      <c r="BH53" s="181"/>
      <c r="BI53" s="181"/>
      <c r="BJ53" s="181"/>
      <c r="BK53" s="181"/>
      <c r="BL53" s="181"/>
      <c r="BM53" s="181"/>
      <c r="BN53" s="181"/>
      <c r="BO53" s="181"/>
      <c r="BP53" s="181"/>
      <c r="BQ53" s="181"/>
      <c r="BR53" s="181"/>
    </row>
    <row r="54" spans="1:70" ht="51.75" customHeight="1" x14ac:dyDescent="0.3">
      <c r="A54" s="425"/>
      <c r="B54" s="390" t="str">
        <f>'Mapa final'!B97</f>
        <v>CAU_04</v>
      </c>
      <c r="C54" s="391" t="str">
        <f>'Mapa final'!H97</f>
        <v>Posibilidad de afectación reputaciónal por insatisfacción de los usuarios del subsistema de salud de las Fuerzas Militares, debido a la inadecuada asignación de citas en el  Contac Center.</v>
      </c>
      <c r="D54" s="421"/>
      <c r="E54" s="392"/>
      <c r="F54" s="389" t="str">
        <f t="shared" si="10"/>
        <v>No</v>
      </c>
      <c r="G54" s="389" t="str">
        <f t="shared" si="10"/>
        <v>No</v>
      </c>
      <c r="H54" s="389" t="str">
        <f t="shared" si="10"/>
        <v>No</v>
      </c>
      <c r="I54" s="389" t="str">
        <f t="shared" si="10"/>
        <v>No</v>
      </c>
      <c r="J54" s="389" t="str">
        <f t="shared" si="10"/>
        <v>No</v>
      </c>
      <c r="K54" s="389" t="str">
        <f t="shared" si="10"/>
        <v>No</v>
      </c>
      <c r="L54" s="389" t="str">
        <f t="shared" si="10"/>
        <v>No</v>
      </c>
      <c r="M54" s="389" t="str">
        <f t="shared" si="10"/>
        <v>No</v>
      </c>
      <c r="N54" s="181"/>
      <c r="O54" s="181"/>
      <c r="P54" s="181"/>
      <c r="Q54" s="181"/>
      <c r="R54" s="181"/>
      <c r="S54" s="181"/>
      <c r="T54" s="181"/>
      <c r="U54" s="181"/>
      <c r="V54" s="181"/>
      <c r="W54" s="181"/>
      <c r="X54" s="181"/>
      <c r="Y54" s="181"/>
      <c r="Z54" s="181"/>
      <c r="AA54" s="181"/>
      <c r="AB54" s="181"/>
      <c r="AC54" s="181"/>
      <c r="AD54" s="181"/>
      <c r="AE54" s="181"/>
      <c r="AF54" s="181"/>
      <c r="AG54" s="181"/>
      <c r="AH54" s="181"/>
      <c r="AI54" s="181"/>
      <c r="AJ54" s="181"/>
      <c r="AK54" s="181"/>
      <c r="AL54" s="181"/>
      <c r="AM54" s="181"/>
      <c r="AN54" s="181"/>
      <c r="AO54" s="181"/>
      <c r="AP54" s="181"/>
      <c r="AQ54" s="181"/>
      <c r="AR54" s="181"/>
      <c r="AS54" s="181"/>
      <c r="AT54" s="181"/>
      <c r="AU54" s="181"/>
      <c r="AV54" s="181"/>
      <c r="AW54" s="181"/>
      <c r="AX54" s="181"/>
      <c r="AY54" s="181"/>
      <c r="AZ54" s="181"/>
      <c r="BA54" s="181"/>
      <c r="BB54" s="181"/>
      <c r="BC54" s="181"/>
      <c r="BD54" s="181"/>
      <c r="BE54" s="181"/>
      <c r="BF54" s="181"/>
      <c r="BG54" s="181"/>
      <c r="BH54" s="181"/>
      <c r="BI54" s="181"/>
      <c r="BJ54" s="181"/>
      <c r="BK54" s="181"/>
      <c r="BL54" s="181"/>
      <c r="BM54" s="181"/>
      <c r="BN54" s="181"/>
      <c r="BO54" s="181"/>
      <c r="BP54" s="181"/>
      <c r="BQ54" s="181"/>
      <c r="BR54" s="181"/>
    </row>
    <row r="55" spans="1:70" ht="51.75" customHeight="1" x14ac:dyDescent="0.3">
      <c r="A55" s="425"/>
      <c r="B55" s="390"/>
      <c r="C55" s="391"/>
      <c r="D55" s="421"/>
      <c r="E55" s="392"/>
      <c r="F55" s="389"/>
      <c r="G55" s="389"/>
      <c r="H55" s="389"/>
      <c r="I55" s="389"/>
      <c r="J55" s="389"/>
      <c r="K55" s="389"/>
      <c r="L55" s="389"/>
      <c r="M55" s="389"/>
      <c r="N55" s="181"/>
      <c r="O55" s="181"/>
      <c r="P55" s="181"/>
      <c r="Q55" s="181"/>
      <c r="R55" s="181"/>
      <c r="S55" s="181"/>
      <c r="T55" s="181"/>
      <c r="U55" s="181"/>
      <c r="V55" s="181"/>
      <c r="W55" s="181"/>
      <c r="X55" s="181"/>
      <c r="Y55" s="181"/>
      <c r="Z55" s="181"/>
      <c r="AA55" s="181"/>
      <c r="AB55" s="181"/>
      <c r="AC55" s="181"/>
      <c r="AD55" s="181"/>
      <c r="AE55" s="181"/>
      <c r="AF55" s="181"/>
      <c r="AG55" s="181"/>
      <c r="AH55" s="181"/>
      <c r="AI55" s="181"/>
      <c r="AJ55" s="181"/>
      <c r="AK55" s="181"/>
      <c r="AL55" s="181"/>
      <c r="AM55" s="181"/>
      <c r="AN55" s="181"/>
      <c r="AO55" s="181"/>
      <c r="AP55" s="181"/>
      <c r="AQ55" s="181"/>
      <c r="AR55" s="181"/>
      <c r="AS55" s="181"/>
      <c r="AT55" s="181"/>
      <c r="AU55" s="181"/>
      <c r="AV55" s="181"/>
      <c r="AW55" s="181"/>
      <c r="AX55" s="181"/>
      <c r="AY55" s="181"/>
      <c r="AZ55" s="181"/>
      <c r="BA55" s="181"/>
      <c r="BB55" s="181"/>
      <c r="BC55" s="181"/>
      <c r="BD55" s="181"/>
      <c r="BE55" s="181"/>
      <c r="BF55" s="181"/>
      <c r="BG55" s="181"/>
      <c r="BH55" s="181"/>
      <c r="BI55" s="181"/>
      <c r="BJ55" s="181"/>
      <c r="BK55" s="181"/>
      <c r="BL55" s="181"/>
      <c r="BM55" s="181"/>
      <c r="BN55" s="181"/>
      <c r="BO55" s="181"/>
      <c r="BP55" s="181"/>
      <c r="BQ55" s="181"/>
      <c r="BR55" s="181"/>
    </row>
    <row r="56" spans="1:70" ht="51.75" customHeight="1" x14ac:dyDescent="0.3">
      <c r="A56" s="425"/>
      <c r="B56" s="390"/>
      <c r="C56" s="391"/>
      <c r="D56" s="421"/>
      <c r="E56" s="392"/>
      <c r="F56" s="389"/>
      <c r="G56" s="389"/>
      <c r="H56" s="389"/>
      <c r="I56" s="389"/>
      <c r="J56" s="389"/>
      <c r="K56" s="389"/>
      <c r="L56" s="389"/>
      <c r="M56" s="389"/>
      <c r="N56" s="181"/>
      <c r="O56" s="181"/>
      <c r="P56" s="181"/>
      <c r="Q56" s="181"/>
      <c r="R56" s="181"/>
      <c r="S56" s="181"/>
      <c r="T56" s="181"/>
      <c r="U56" s="181"/>
      <c r="V56" s="181"/>
      <c r="W56" s="181"/>
      <c r="X56" s="181"/>
      <c r="Y56" s="181"/>
      <c r="Z56" s="181"/>
      <c r="AA56" s="181"/>
      <c r="AB56" s="181"/>
      <c r="AC56" s="181"/>
      <c r="AD56" s="181"/>
      <c r="AE56" s="181"/>
      <c r="AF56" s="181"/>
      <c r="AG56" s="181"/>
      <c r="AH56" s="181"/>
      <c r="AI56" s="181"/>
      <c r="AJ56" s="181"/>
      <c r="AK56" s="181"/>
      <c r="AL56" s="181"/>
      <c r="AM56" s="181"/>
      <c r="AN56" s="181"/>
      <c r="AO56" s="181"/>
      <c r="AP56" s="181"/>
      <c r="AQ56" s="181"/>
      <c r="AR56" s="181"/>
      <c r="AS56" s="181"/>
      <c r="AT56" s="181"/>
      <c r="AU56" s="181"/>
      <c r="AV56" s="181"/>
      <c r="AW56" s="181"/>
      <c r="AX56" s="181"/>
      <c r="AY56" s="181"/>
      <c r="AZ56" s="181"/>
      <c r="BA56" s="181"/>
      <c r="BB56" s="181"/>
      <c r="BC56" s="181"/>
      <c r="BD56" s="181"/>
      <c r="BE56" s="181"/>
      <c r="BF56" s="181"/>
      <c r="BG56" s="181"/>
      <c r="BH56" s="181"/>
      <c r="BI56" s="181"/>
      <c r="BJ56" s="181"/>
      <c r="BK56" s="181"/>
      <c r="BL56" s="181"/>
      <c r="BM56" s="181"/>
      <c r="BN56" s="181"/>
      <c r="BO56" s="181"/>
      <c r="BP56" s="181"/>
      <c r="BQ56" s="181"/>
      <c r="BR56" s="181"/>
    </row>
    <row r="57" spans="1:70" ht="51.75" customHeight="1" x14ac:dyDescent="0.3">
      <c r="A57" s="425"/>
      <c r="B57" s="390" t="str">
        <f>'Mapa final'!B103</f>
        <v>GAAF_01</v>
      </c>
      <c r="C57" s="391" t="str">
        <f>'Mapa final'!H103</f>
        <v>Posibilidad de afectación económica por diferencias en los inventarios de medicamentos, dispositivos médicos, reactivos e insumos asociadas a pérdidas, sobrantes y faltantes debido a posibles fallas en los procesos (Recepción de medicamentos y control de inventarios)</v>
      </c>
      <c r="D57" s="421"/>
      <c r="E57" s="392"/>
      <c r="F57" s="389" t="str">
        <f t="shared" si="10"/>
        <v>No</v>
      </c>
      <c r="G57" s="389" t="str">
        <f t="shared" si="10"/>
        <v>No</v>
      </c>
      <c r="H57" s="389" t="str">
        <f t="shared" si="10"/>
        <v>No</v>
      </c>
      <c r="I57" s="389" t="str">
        <f t="shared" si="10"/>
        <v>No</v>
      </c>
      <c r="J57" s="389" t="str">
        <f t="shared" si="10"/>
        <v>No</v>
      </c>
      <c r="K57" s="389" t="str">
        <f t="shared" si="10"/>
        <v>No</v>
      </c>
      <c r="L57" s="389" t="str">
        <f t="shared" si="10"/>
        <v>No</v>
      </c>
      <c r="M57" s="389" t="str">
        <f t="shared" si="10"/>
        <v>No</v>
      </c>
      <c r="N57" s="181"/>
      <c r="O57" s="181"/>
      <c r="P57" s="181"/>
      <c r="Q57" s="181"/>
      <c r="R57" s="181"/>
      <c r="S57" s="181"/>
      <c r="T57" s="181"/>
      <c r="U57" s="181"/>
      <c r="V57" s="181"/>
      <c r="W57" s="181"/>
      <c r="X57" s="181"/>
      <c r="Y57" s="181"/>
      <c r="Z57" s="181"/>
      <c r="AA57" s="181"/>
      <c r="AB57" s="181"/>
      <c r="AC57" s="181"/>
      <c r="AD57" s="181"/>
      <c r="AE57" s="181"/>
      <c r="AF57" s="181"/>
      <c r="AG57" s="181"/>
      <c r="AH57" s="181"/>
      <c r="AI57" s="181"/>
      <c r="AJ57" s="181"/>
      <c r="AK57" s="181"/>
      <c r="AL57" s="181"/>
      <c r="AM57" s="181"/>
      <c r="AN57" s="181"/>
      <c r="AO57" s="181"/>
      <c r="AP57" s="181"/>
      <c r="AQ57" s="181"/>
      <c r="AR57" s="181"/>
      <c r="AS57" s="181"/>
      <c r="AT57" s="181"/>
      <c r="AU57" s="181"/>
      <c r="AV57" s="181"/>
      <c r="AW57" s="181"/>
      <c r="AX57" s="181"/>
      <c r="AY57" s="181"/>
      <c r="AZ57" s="181"/>
      <c r="BA57" s="181"/>
      <c r="BB57" s="181"/>
      <c r="BC57" s="181"/>
      <c r="BD57" s="181"/>
      <c r="BE57" s="181"/>
      <c r="BF57" s="181"/>
      <c r="BG57" s="181"/>
      <c r="BH57" s="181"/>
      <c r="BI57" s="181"/>
      <c r="BJ57" s="181"/>
      <c r="BK57" s="181"/>
      <c r="BL57" s="181"/>
      <c r="BM57" s="181"/>
      <c r="BN57" s="181"/>
      <c r="BO57" s="181"/>
      <c r="BP57" s="181"/>
      <c r="BQ57" s="181"/>
      <c r="BR57" s="181"/>
    </row>
    <row r="58" spans="1:70" ht="51.75" customHeight="1" x14ac:dyDescent="0.3">
      <c r="A58" s="425"/>
      <c r="B58" s="390"/>
      <c r="C58" s="391"/>
      <c r="D58" s="421"/>
      <c r="E58" s="392"/>
      <c r="F58" s="389"/>
      <c r="G58" s="389"/>
      <c r="H58" s="389"/>
      <c r="I58" s="389"/>
      <c r="J58" s="389"/>
      <c r="K58" s="389"/>
      <c r="L58" s="389"/>
      <c r="M58" s="389"/>
      <c r="N58" s="181"/>
      <c r="O58" s="181"/>
      <c r="P58" s="181"/>
      <c r="Q58" s="181"/>
      <c r="R58" s="181"/>
      <c r="S58" s="181"/>
      <c r="T58" s="181"/>
      <c r="U58" s="181"/>
      <c r="V58" s="181"/>
      <c r="W58" s="181"/>
      <c r="X58" s="181"/>
      <c r="Y58" s="181"/>
      <c r="Z58" s="181"/>
      <c r="AA58" s="181"/>
      <c r="AB58" s="181"/>
      <c r="AC58" s="181"/>
      <c r="AD58" s="181"/>
      <c r="AE58" s="181"/>
      <c r="AF58" s="181"/>
      <c r="AG58" s="181"/>
      <c r="AH58" s="181"/>
      <c r="AI58" s="181"/>
      <c r="AJ58" s="181"/>
      <c r="AK58" s="181"/>
      <c r="AL58" s="181"/>
      <c r="AM58" s="181"/>
      <c r="AN58" s="181"/>
      <c r="AO58" s="181"/>
      <c r="AP58" s="181"/>
      <c r="AQ58" s="181"/>
      <c r="AR58" s="181"/>
      <c r="AS58" s="181"/>
      <c r="AT58" s="181"/>
      <c r="AU58" s="181"/>
      <c r="AV58" s="181"/>
      <c r="AW58" s="181"/>
      <c r="AX58" s="181"/>
      <c r="AY58" s="181"/>
      <c r="AZ58" s="181"/>
      <c r="BA58" s="181"/>
      <c r="BB58" s="181"/>
      <c r="BC58" s="181"/>
      <c r="BD58" s="181"/>
      <c r="BE58" s="181"/>
      <c r="BF58" s="181"/>
      <c r="BG58" s="181"/>
      <c r="BH58" s="181"/>
      <c r="BI58" s="181"/>
      <c r="BJ58" s="181"/>
      <c r="BK58" s="181"/>
      <c r="BL58" s="181"/>
      <c r="BM58" s="181"/>
      <c r="BN58" s="181"/>
      <c r="BO58" s="181"/>
      <c r="BP58" s="181"/>
      <c r="BQ58" s="181"/>
      <c r="BR58" s="181"/>
    </row>
    <row r="59" spans="1:70" ht="51.75" customHeight="1" x14ac:dyDescent="0.3">
      <c r="A59" s="425"/>
      <c r="B59" s="390"/>
      <c r="C59" s="391"/>
      <c r="D59" s="421"/>
      <c r="E59" s="392"/>
      <c r="F59" s="389"/>
      <c r="G59" s="389"/>
      <c r="H59" s="389"/>
      <c r="I59" s="389"/>
      <c r="J59" s="389"/>
      <c r="K59" s="389"/>
      <c r="L59" s="389"/>
      <c r="M59" s="389"/>
      <c r="N59" s="181"/>
      <c r="O59" s="181"/>
      <c r="P59" s="181"/>
      <c r="Q59" s="181"/>
      <c r="R59" s="181"/>
      <c r="S59" s="181"/>
      <c r="T59" s="181"/>
      <c r="U59" s="181"/>
      <c r="V59" s="181"/>
      <c r="W59" s="181"/>
      <c r="X59" s="181"/>
      <c r="Y59" s="181"/>
      <c r="Z59" s="181"/>
      <c r="AA59" s="181"/>
      <c r="AB59" s="181"/>
      <c r="AC59" s="181"/>
      <c r="AD59" s="181"/>
      <c r="AE59" s="181"/>
      <c r="AF59" s="181"/>
      <c r="AG59" s="181"/>
      <c r="AH59" s="181"/>
      <c r="AI59" s="181"/>
      <c r="AJ59" s="181"/>
      <c r="AK59" s="181"/>
      <c r="AL59" s="181"/>
      <c r="AM59" s="181"/>
      <c r="AN59" s="181"/>
      <c r="AO59" s="181"/>
      <c r="AP59" s="181"/>
      <c r="AQ59" s="181"/>
      <c r="AR59" s="181"/>
      <c r="AS59" s="181"/>
      <c r="AT59" s="181"/>
      <c r="AU59" s="181"/>
      <c r="AV59" s="181"/>
      <c r="AW59" s="181"/>
      <c r="AX59" s="181"/>
      <c r="AY59" s="181"/>
      <c r="AZ59" s="181"/>
      <c r="BA59" s="181"/>
      <c r="BB59" s="181"/>
      <c r="BC59" s="181"/>
      <c r="BD59" s="181"/>
      <c r="BE59" s="181"/>
      <c r="BF59" s="181"/>
      <c r="BG59" s="181"/>
      <c r="BH59" s="181"/>
      <c r="BI59" s="181"/>
      <c r="BJ59" s="181"/>
      <c r="BK59" s="181"/>
      <c r="BL59" s="181"/>
      <c r="BM59" s="181"/>
      <c r="BN59" s="181"/>
      <c r="BO59" s="181"/>
      <c r="BP59" s="181"/>
      <c r="BQ59" s="181"/>
      <c r="BR59" s="181"/>
    </row>
    <row r="60" spans="1:70" ht="51.75" customHeight="1" x14ac:dyDescent="0.3">
      <c r="A60" s="425"/>
      <c r="B60" s="390" t="str">
        <f>'Mapa final'!B109</f>
        <v>GAAF_02</v>
      </c>
      <c r="C60" s="391" t="str">
        <f>'Mapa final'!H109</f>
        <v>Posibilidad de afectación económica por desactualización en los inventarios de medicamentos, dispositivos médicos, reactivos e insumos, debido a registros tardíos y/o extemporáneos de la salida de tecnologías en salud a pacientes y otras áreas de servicio.</v>
      </c>
      <c r="D60" s="421"/>
      <c r="E60" s="392"/>
      <c r="F60" s="389" t="str">
        <f t="shared" si="10"/>
        <v>No</v>
      </c>
      <c r="G60" s="389" t="str">
        <f t="shared" si="10"/>
        <v>No</v>
      </c>
      <c r="H60" s="389" t="str">
        <f t="shared" si="10"/>
        <v>No</v>
      </c>
      <c r="I60" s="389" t="str">
        <f t="shared" si="10"/>
        <v>No</v>
      </c>
      <c r="J60" s="389" t="str">
        <f t="shared" si="10"/>
        <v>No</v>
      </c>
      <c r="K60" s="389" t="str">
        <f t="shared" si="10"/>
        <v>No</v>
      </c>
      <c r="L60" s="389" t="str">
        <f t="shared" si="10"/>
        <v>No</v>
      </c>
      <c r="M60" s="389" t="str">
        <f t="shared" si="10"/>
        <v>No</v>
      </c>
      <c r="N60" s="181"/>
      <c r="O60" s="181"/>
      <c r="P60" s="181"/>
      <c r="Q60" s="181"/>
      <c r="R60" s="181"/>
      <c r="S60" s="181"/>
      <c r="T60" s="181"/>
      <c r="U60" s="181"/>
      <c r="V60" s="181"/>
      <c r="W60" s="181"/>
      <c r="X60" s="181"/>
      <c r="Y60" s="181"/>
      <c r="Z60" s="181"/>
      <c r="AA60" s="181"/>
      <c r="AB60" s="181"/>
      <c r="AC60" s="181"/>
      <c r="AD60" s="181"/>
      <c r="AE60" s="181"/>
      <c r="AF60" s="181"/>
      <c r="AG60" s="181"/>
      <c r="AH60" s="181"/>
      <c r="AI60" s="181"/>
      <c r="AJ60" s="181"/>
      <c r="AK60" s="181"/>
      <c r="AL60" s="181"/>
      <c r="AM60" s="181"/>
      <c r="AN60" s="181"/>
      <c r="AO60" s="181"/>
      <c r="AP60" s="181"/>
      <c r="AQ60" s="181"/>
      <c r="AR60" s="181"/>
      <c r="AS60" s="181"/>
      <c r="AT60" s="181"/>
      <c r="AU60" s="181"/>
      <c r="AV60" s="181"/>
      <c r="AW60" s="181"/>
      <c r="AX60" s="181"/>
      <c r="AY60" s="181"/>
      <c r="AZ60" s="181"/>
      <c r="BA60" s="181"/>
      <c r="BB60" s="181"/>
      <c r="BC60" s="181"/>
      <c r="BD60" s="181"/>
      <c r="BE60" s="181"/>
      <c r="BF60" s="181"/>
      <c r="BG60" s="181"/>
      <c r="BH60" s="181"/>
      <c r="BI60" s="181"/>
      <c r="BJ60" s="181"/>
      <c r="BK60" s="181"/>
      <c r="BL60" s="181"/>
      <c r="BM60" s="181"/>
      <c r="BN60" s="181"/>
      <c r="BO60" s="181"/>
      <c r="BP60" s="181"/>
      <c r="BQ60" s="181"/>
      <c r="BR60" s="181"/>
    </row>
    <row r="61" spans="1:70" ht="51.75" customHeight="1" x14ac:dyDescent="0.3">
      <c r="A61" s="425"/>
      <c r="B61" s="390"/>
      <c r="C61" s="391"/>
      <c r="D61" s="421"/>
      <c r="E61" s="392"/>
      <c r="F61" s="389"/>
      <c r="G61" s="389"/>
      <c r="H61" s="389"/>
      <c r="I61" s="389"/>
      <c r="J61" s="389"/>
      <c r="K61" s="389"/>
      <c r="L61" s="389"/>
      <c r="M61" s="389"/>
      <c r="N61" s="181"/>
      <c r="O61" s="181"/>
      <c r="P61" s="181"/>
      <c r="Q61" s="181"/>
      <c r="R61" s="181"/>
      <c r="S61" s="181"/>
      <c r="T61" s="181"/>
      <c r="U61" s="181"/>
      <c r="V61" s="181"/>
      <c r="W61" s="181"/>
      <c r="X61" s="181"/>
      <c r="Y61" s="181"/>
      <c r="Z61" s="181"/>
      <c r="AA61" s="181"/>
      <c r="AB61" s="181"/>
      <c r="AC61" s="181"/>
      <c r="AD61" s="181"/>
      <c r="AE61" s="181"/>
      <c r="AF61" s="181"/>
      <c r="AG61" s="181"/>
      <c r="AH61" s="181"/>
      <c r="AI61" s="181"/>
      <c r="AJ61" s="181"/>
      <c r="AK61" s="181"/>
      <c r="AL61" s="181"/>
      <c r="AM61" s="181"/>
      <c r="AN61" s="181"/>
      <c r="AO61" s="181"/>
      <c r="AP61" s="181"/>
      <c r="AQ61" s="181"/>
      <c r="AR61" s="181"/>
      <c r="AS61" s="181"/>
      <c r="AT61" s="181"/>
      <c r="AU61" s="181"/>
      <c r="AV61" s="181"/>
      <c r="AW61" s="181"/>
      <c r="AX61" s="181"/>
      <c r="AY61" s="181"/>
      <c r="AZ61" s="181"/>
      <c r="BA61" s="181"/>
      <c r="BB61" s="181"/>
      <c r="BC61" s="181"/>
      <c r="BD61" s="181"/>
      <c r="BE61" s="181"/>
      <c r="BF61" s="181"/>
      <c r="BG61" s="181"/>
      <c r="BH61" s="181"/>
      <c r="BI61" s="181"/>
      <c r="BJ61" s="181"/>
      <c r="BK61" s="181"/>
      <c r="BL61" s="181"/>
      <c r="BM61" s="181"/>
      <c r="BN61" s="181"/>
      <c r="BO61" s="181"/>
      <c r="BP61" s="181"/>
      <c r="BQ61" s="181"/>
      <c r="BR61" s="181"/>
    </row>
    <row r="62" spans="1:70" ht="51.75" customHeight="1" x14ac:dyDescent="0.3">
      <c r="A62" s="425"/>
      <c r="B62" s="390"/>
      <c r="C62" s="391"/>
      <c r="D62" s="421"/>
      <c r="E62" s="392"/>
      <c r="F62" s="389"/>
      <c r="G62" s="389"/>
      <c r="H62" s="389"/>
      <c r="I62" s="389"/>
      <c r="J62" s="389"/>
      <c r="K62" s="389"/>
      <c r="L62" s="389"/>
      <c r="M62" s="389"/>
      <c r="N62" s="181"/>
      <c r="O62" s="181"/>
      <c r="P62" s="181"/>
      <c r="Q62" s="181"/>
      <c r="R62" s="181"/>
      <c r="S62" s="181"/>
      <c r="T62" s="181"/>
      <c r="U62" s="181"/>
      <c r="V62" s="181"/>
      <c r="W62" s="181"/>
      <c r="X62" s="181"/>
      <c r="Y62" s="181"/>
      <c r="Z62" s="181"/>
      <c r="AA62" s="181"/>
      <c r="AB62" s="181"/>
      <c r="AC62" s="181"/>
      <c r="AD62" s="181"/>
      <c r="AE62" s="181"/>
      <c r="AF62" s="181"/>
      <c r="AG62" s="181"/>
      <c r="AH62" s="181"/>
      <c r="AI62" s="181"/>
      <c r="AJ62" s="181"/>
      <c r="AK62" s="181"/>
      <c r="AL62" s="181"/>
      <c r="AM62" s="181"/>
      <c r="AN62" s="181"/>
      <c r="AO62" s="181"/>
      <c r="AP62" s="181"/>
      <c r="AQ62" s="181"/>
      <c r="AR62" s="181"/>
      <c r="AS62" s="181"/>
      <c r="AT62" s="181"/>
      <c r="AU62" s="181"/>
      <c r="AV62" s="181"/>
      <c r="AW62" s="181"/>
      <c r="AX62" s="181"/>
      <c r="AY62" s="181"/>
      <c r="AZ62" s="181"/>
      <c r="BA62" s="181"/>
      <c r="BB62" s="181"/>
      <c r="BC62" s="181"/>
      <c r="BD62" s="181"/>
      <c r="BE62" s="181"/>
      <c r="BF62" s="181"/>
      <c r="BG62" s="181"/>
      <c r="BH62" s="181"/>
      <c r="BI62" s="181"/>
      <c r="BJ62" s="181"/>
      <c r="BK62" s="181"/>
      <c r="BL62" s="181"/>
      <c r="BM62" s="181"/>
      <c r="BN62" s="181"/>
      <c r="BO62" s="181"/>
      <c r="BP62" s="181"/>
      <c r="BQ62" s="181"/>
      <c r="BR62" s="181"/>
    </row>
    <row r="63" spans="1:70" ht="51.75" customHeight="1" x14ac:dyDescent="0.3">
      <c r="A63" s="425"/>
      <c r="B63" s="390" t="str">
        <f>'Mapa final'!B115</f>
        <v>GAAF_03</v>
      </c>
      <c r="C63" s="391" t="str">
        <f>'Mapa final'!H115</f>
        <v>Posibilidad de afectación reputacional por el retraso en el inicio o continuidad de la farmacoterapia de los usuarios del subsistema de las Fuerzas Militares, debido a la no disponibilidad de medicamentos en el mercado o la solicitud inoportuna de los mismos.</v>
      </c>
      <c r="D63" s="421"/>
      <c r="E63" s="392"/>
      <c r="F63" s="389" t="str">
        <f t="shared" si="10"/>
        <v>No</v>
      </c>
      <c r="G63" s="389" t="str">
        <f t="shared" si="10"/>
        <v>No</v>
      </c>
      <c r="H63" s="389" t="str">
        <f t="shared" si="10"/>
        <v>No</v>
      </c>
      <c r="I63" s="389" t="str">
        <f t="shared" si="10"/>
        <v>No</v>
      </c>
      <c r="J63" s="389" t="str">
        <f t="shared" si="10"/>
        <v>No</v>
      </c>
      <c r="K63" s="389" t="str">
        <f t="shared" si="10"/>
        <v>No</v>
      </c>
      <c r="L63" s="389" t="str">
        <f t="shared" si="10"/>
        <v>No</v>
      </c>
      <c r="M63" s="389" t="str">
        <f t="shared" si="10"/>
        <v>No</v>
      </c>
      <c r="N63" s="181"/>
      <c r="O63" s="181"/>
      <c r="P63" s="181"/>
      <c r="Q63" s="181"/>
      <c r="R63" s="181"/>
      <c r="S63" s="181"/>
      <c r="T63" s="181"/>
      <c r="U63" s="181"/>
      <c r="V63" s="181"/>
      <c r="W63" s="181"/>
      <c r="X63" s="181"/>
      <c r="Y63" s="181"/>
      <c r="Z63" s="181"/>
      <c r="AA63" s="181"/>
      <c r="AB63" s="181"/>
      <c r="AC63" s="181"/>
      <c r="AD63" s="181"/>
      <c r="AE63" s="181"/>
      <c r="AF63" s="181"/>
      <c r="AG63" s="181"/>
      <c r="AH63" s="181"/>
      <c r="AI63" s="181"/>
      <c r="AJ63" s="181"/>
      <c r="AK63" s="181"/>
      <c r="AL63" s="181"/>
      <c r="AM63" s="181"/>
      <c r="AN63" s="181"/>
      <c r="AO63" s="181"/>
      <c r="AP63" s="181"/>
      <c r="AQ63" s="181"/>
      <c r="AR63" s="181"/>
      <c r="AS63" s="181"/>
      <c r="AT63" s="181"/>
      <c r="AU63" s="181"/>
      <c r="AV63" s="181"/>
      <c r="AW63" s="181"/>
      <c r="AX63" s="181"/>
      <c r="AY63" s="181"/>
      <c r="AZ63" s="181"/>
      <c r="BA63" s="181"/>
      <c r="BB63" s="181"/>
      <c r="BC63" s="181"/>
      <c r="BD63" s="181"/>
      <c r="BE63" s="181"/>
      <c r="BF63" s="181"/>
      <c r="BG63" s="181"/>
      <c r="BH63" s="181"/>
      <c r="BI63" s="181"/>
      <c r="BJ63" s="181"/>
      <c r="BK63" s="181"/>
      <c r="BL63" s="181"/>
      <c r="BM63" s="181"/>
      <c r="BN63" s="181"/>
      <c r="BO63" s="181"/>
      <c r="BP63" s="181"/>
      <c r="BQ63" s="181"/>
      <c r="BR63" s="181"/>
    </row>
    <row r="64" spans="1:70" ht="51.75" customHeight="1" x14ac:dyDescent="0.3">
      <c r="A64" s="425"/>
      <c r="B64" s="390"/>
      <c r="C64" s="391"/>
      <c r="D64" s="421"/>
      <c r="E64" s="392"/>
      <c r="F64" s="389"/>
      <c r="G64" s="389"/>
      <c r="H64" s="389"/>
      <c r="I64" s="389"/>
      <c r="J64" s="389"/>
      <c r="K64" s="389"/>
      <c r="L64" s="389"/>
      <c r="M64" s="389"/>
      <c r="N64" s="181"/>
      <c r="O64" s="181"/>
      <c r="P64" s="181"/>
      <c r="Q64" s="181"/>
      <c r="R64" s="181"/>
      <c r="S64" s="181"/>
      <c r="T64" s="181"/>
      <c r="U64" s="181"/>
      <c r="V64" s="181"/>
      <c r="W64" s="181"/>
      <c r="X64" s="181"/>
      <c r="Y64" s="181"/>
      <c r="Z64" s="181"/>
      <c r="AA64" s="181"/>
      <c r="AB64" s="181"/>
      <c r="AC64" s="181"/>
      <c r="AD64" s="181"/>
      <c r="AE64" s="181"/>
      <c r="AF64" s="181"/>
      <c r="AG64" s="181"/>
      <c r="AH64" s="181"/>
      <c r="AI64" s="181"/>
      <c r="AJ64" s="181"/>
      <c r="AK64" s="181"/>
      <c r="AL64" s="181"/>
      <c r="AM64" s="181"/>
      <c r="AN64" s="181"/>
      <c r="AO64" s="181"/>
      <c r="AP64" s="181"/>
      <c r="AQ64" s="181"/>
      <c r="AR64" s="181"/>
      <c r="AS64" s="181"/>
      <c r="AT64" s="181"/>
      <c r="AU64" s="181"/>
      <c r="AV64" s="181"/>
      <c r="AW64" s="181"/>
      <c r="AX64" s="181"/>
      <c r="AY64" s="181"/>
      <c r="AZ64" s="181"/>
      <c r="BA64" s="181"/>
      <c r="BB64" s="181"/>
      <c r="BC64" s="181"/>
      <c r="BD64" s="181"/>
      <c r="BE64" s="181"/>
      <c r="BF64" s="181"/>
      <c r="BG64" s="181"/>
      <c r="BH64" s="181"/>
      <c r="BI64" s="181"/>
      <c r="BJ64" s="181"/>
      <c r="BK64" s="181"/>
      <c r="BL64" s="181"/>
      <c r="BM64" s="181"/>
      <c r="BN64" s="181"/>
      <c r="BO64" s="181"/>
      <c r="BP64" s="181"/>
      <c r="BQ64" s="181"/>
      <c r="BR64" s="181"/>
    </row>
    <row r="65" spans="1:70" ht="51.75" customHeight="1" x14ac:dyDescent="0.3">
      <c r="A65" s="425"/>
      <c r="B65" s="390"/>
      <c r="C65" s="391"/>
      <c r="D65" s="421"/>
      <c r="E65" s="392"/>
      <c r="F65" s="389"/>
      <c r="G65" s="389"/>
      <c r="H65" s="389"/>
      <c r="I65" s="389"/>
      <c r="J65" s="389"/>
      <c r="K65" s="389"/>
      <c r="L65" s="389"/>
      <c r="M65" s="389"/>
      <c r="N65" s="181"/>
      <c r="O65" s="181"/>
      <c r="P65" s="181"/>
      <c r="Q65" s="181"/>
      <c r="R65" s="181"/>
      <c r="S65" s="181"/>
      <c r="T65" s="181"/>
      <c r="U65" s="181"/>
      <c r="V65" s="181"/>
      <c r="W65" s="181"/>
      <c r="X65" s="181"/>
      <c r="Y65" s="181"/>
      <c r="Z65" s="181"/>
      <c r="AA65" s="181"/>
      <c r="AB65" s="181"/>
      <c r="AC65" s="181"/>
      <c r="AD65" s="181"/>
      <c r="AE65" s="181"/>
      <c r="AF65" s="181"/>
      <c r="AG65" s="181"/>
      <c r="AH65" s="181"/>
      <c r="AI65" s="181"/>
      <c r="AJ65" s="181"/>
      <c r="AK65" s="181"/>
      <c r="AL65" s="181"/>
      <c r="AM65" s="181"/>
      <c r="AN65" s="181"/>
      <c r="AO65" s="181"/>
      <c r="AP65" s="181"/>
      <c r="AQ65" s="181"/>
      <c r="AR65" s="181"/>
      <c r="AS65" s="181"/>
      <c r="AT65" s="181"/>
      <c r="AU65" s="181"/>
      <c r="AV65" s="181"/>
      <c r="AW65" s="181"/>
      <c r="AX65" s="181"/>
      <c r="AY65" s="181"/>
      <c r="AZ65" s="181"/>
      <c r="BA65" s="181"/>
      <c r="BB65" s="181"/>
      <c r="BC65" s="181"/>
      <c r="BD65" s="181"/>
      <c r="BE65" s="181"/>
      <c r="BF65" s="181"/>
      <c r="BG65" s="181"/>
      <c r="BH65" s="181"/>
      <c r="BI65" s="181"/>
      <c r="BJ65" s="181"/>
      <c r="BK65" s="181"/>
      <c r="BL65" s="181"/>
      <c r="BM65" s="181"/>
      <c r="BN65" s="181"/>
      <c r="BO65" s="181"/>
      <c r="BP65" s="181"/>
      <c r="BQ65" s="181"/>
      <c r="BR65" s="181"/>
    </row>
    <row r="66" spans="1:70" ht="51.75" customHeight="1" x14ac:dyDescent="0.3">
      <c r="A66" s="425"/>
      <c r="B66" s="390" t="str">
        <f>'Mapa final'!B121</f>
        <v>GAAF_04</v>
      </c>
      <c r="C66" s="391" t="str">
        <f>'Mapa final'!H121</f>
        <v>Posibilidad de aefctación reputacional por retraso en el inicio o continuidad de la farmacoterapia de los usuarios del Subsitema de las Fuerzas Militares, debido a la no disponibilidad de gases medicinales por incumplimiento del contrato que provee el insumo a la entidad.</v>
      </c>
      <c r="D66" s="421"/>
      <c r="E66" s="392"/>
      <c r="F66" s="389" t="str">
        <f t="shared" si="10"/>
        <v>No</v>
      </c>
      <c r="G66" s="389" t="str">
        <f t="shared" si="10"/>
        <v>No</v>
      </c>
      <c r="H66" s="389" t="str">
        <f t="shared" si="10"/>
        <v>No</v>
      </c>
      <c r="I66" s="389" t="str">
        <f t="shared" si="10"/>
        <v>No</v>
      </c>
      <c r="J66" s="389" t="str">
        <f t="shared" si="10"/>
        <v>No</v>
      </c>
      <c r="K66" s="389" t="str">
        <f t="shared" si="10"/>
        <v>No</v>
      </c>
      <c r="L66" s="389" t="str">
        <f t="shared" si="10"/>
        <v>No</v>
      </c>
      <c r="M66" s="389" t="str">
        <f t="shared" si="10"/>
        <v>No</v>
      </c>
      <c r="N66" s="181"/>
      <c r="O66" s="181"/>
      <c r="P66" s="181"/>
      <c r="Q66" s="181"/>
      <c r="R66" s="181"/>
      <c r="S66" s="181"/>
      <c r="T66" s="181"/>
      <c r="U66" s="181"/>
      <c r="V66" s="181"/>
      <c r="W66" s="181"/>
      <c r="X66" s="181"/>
      <c r="Y66" s="181"/>
      <c r="Z66" s="181"/>
      <c r="AA66" s="181"/>
      <c r="AB66" s="181"/>
      <c r="AC66" s="181"/>
      <c r="AD66" s="181"/>
      <c r="AE66" s="181"/>
      <c r="AF66" s="181"/>
      <c r="AG66" s="181"/>
      <c r="AH66" s="181"/>
      <c r="AI66" s="181"/>
      <c r="AJ66" s="181"/>
      <c r="AK66" s="181"/>
      <c r="AL66" s="181"/>
      <c r="AM66" s="181"/>
      <c r="AN66" s="181"/>
      <c r="AO66" s="181"/>
      <c r="AP66" s="181"/>
      <c r="AQ66" s="181"/>
      <c r="AR66" s="181"/>
      <c r="AS66" s="181"/>
      <c r="AT66" s="181"/>
      <c r="AU66" s="181"/>
      <c r="AV66" s="181"/>
      <c r="AW66" s="181"/>
      <c r="AX66" s="181"/>
      <c r="AY66" s="181"/>
      <c r="AZ66" s="181"/>
      <c r="BA66" s="181"/>
      <c r="BB66" s="181"/>
      <c r="BC66" s="181"/>
      <c r="BD66" s="181"/>
      <c r="BE66" s="181"/>
      <c r="BF66" s="181"/>
      <c r="BG66" s="181"/>
      <c r="BH66" s="181"/>
      <c r="BI66" s="181"/>
      <c r="BJ66" s="181"/>
      <c r="BK66" s="181"/>
      <c r="BL66" s="181"/>
      <c r="BM66" s="181"/>
      <c r="BN66" s="181"/>
      <c r="BO66" s="181"/>
      <c r="BP66" s="181"/>
      <c r="BQ66" s="181"/>
      <c r="BR66" s="181"/>
    </row>
    <row r="67" spans="1:70" ht="51.75" customHeight="1" x14ac:dyDescent="0.3">
      <c r="A67" s="425"/>
      <c r="B67" s="390"/>
      <c r="C67" s="391"/>
      <c r="D67" s="421"/>
      <c r="E67" s="392"/>
      <c r="F67" s="389"/>
      <c r="G67" s="389"/>
      <c r="H67" s="389"/>
      <c r="I67" s="389"/>
      <c r="J67" s="389"/>
      <c r="K67" s="389"/>
      <c r="L67" s="389"/>
      <c r="M67" s="389"/>
      <c r="N67" s="181"/>
      <c r="O67" s="181"/>
      <c r="P67" s="181"/>
      <c r="Q67" s="181"/>
      <c r="R67" s="181"/>
      <c r="S67" s="181"/>
      <c r="T67" s="181"/>
      <c r="U67" s="181"/>
      <c r="V67" s="181"/>
      <c r="W67" s="181"/>
      <c r="X67" s="181"/>
      <c r="Y67" s="181"/>
      <c r="Z67" s="181"/>
      <c r="AA67" s="181"/>
      <c r="AB67" s="181"/>
      <c r="AC67" s="181"/>
      <c r="AD67" s="181"/>
      <c r="AE67" s="181"/>
      <c r="AF67" s="181"/>
      <c r="AG67" s="181"/>
      <c r="AH67" s="181"/>
      <c r="AI67" s="181"/>
      <c r="AJ67" s="181"/>
      <c r="AK67" s="181"/>
      <c r="AL67" s="181"/>
      <c r="AM67" s="181"/>
      <c r="AN67" s="181"/>
      <c r="AO67" s="181"/>
      <c r="AP67" s="181"/>
      <c r="AQ67" s="181"/>
      <c r="AR67" s="181"/>
      <c r="AS67" s="181"/>
      <c r="AT67" s="181"/>
      <c r="AU67" s="181"/>
      <c r="AV67" s="181"/>
      <c r="AW67" s="181"/>
      <c r="AX67" s="181"/>
      <c r="AY67" s="181"/>
      <c r="AZ67" s="181"/>
      <c r="BA67" s="181"/>
      <c r="BB67" s="181"/>
      <c r="BC67" s="181"/>
      <c r="BD67" s="181"/>
      <c r="BE67" s="181"/>
      <c r="BF67" s="181"/>
      <c r="BG67" s="181"/>
      <c r="BH67" s="181"/>
      <c r="BI67" s="181"/>
      <c r="BJ67" s="181"/>
      <c r="BK67" s="181"/>
      <c r="BL67" s="181"/>
      <c r="BM67" s="181"/>
      <c r="BN67" s="181"/>
      <c r="BO67" s="181"/>
      <c r="BP67" s="181"/>
      <c r="BQ67" s="181"/>
      <c r="BR67" s="181"/>
    </row>
    <row r="68" spans="1:70" ht="51.75" customHeight="1" x14ac:dyDescent="0.3">
      <c r="A68" s="425"/>
      <c r="B68" s="390"/>
      <c r="C68" s="391"/>
      <c r="D68" s="421"/>
      <c r="E68" s="392"/>
      <c r="F68" s="389"/>
      <c r="G68" s="389"/>
      <c r="H68" s="389"/>
      <c r="I68" s="389"/>
      <c r="J68" s="389"/>
      <c r="K68" s="389"/>
      <c r="L68" s="389"/>
      <c r="M68" s="389"/>
      <c r="N68" s="181"/>
      <c r="O68" s="181"/>
      <c r="P68" s="181"/>
      <c r="Q68" s="181"/>
      <c r="R68" s="181"/>
      <c r="S68" s="181"/>
      <c r="T68" s="181"/>
      <c r="U68" s="181"/>
      <c r="V68" s="181"/>
      <c r="W68" s="181"/>
      <c r="X68" s="181"/>
      <c r="Y68" s="181"/>
      <c r="Z68" s="181"/>
      <c r="AA68" s="181"/>
      <c r="AB68" s="181"/>
      <c r="AC68" s="181"/>
      <c r="AD68" s="181"/>
      <c r="AE68" s="181"/>
      <c r="AF68" s="181"/>
      <c r="AG68" s="181"/>
      <c r="AH68" s="181"/>
      <c r="AI68" s="181"/>
      <c r="AJ68" s="181"/>
      <c r="AK68" s="181"/>
      <c r="AL68" s="181"/>
      <c r="AM68" s="181"/>
      <c r="AN68" s="181"/>
      <c r="AO68" s="181"/>
      <c r="AP68" s="181"/>
      <c r="AQ68" s="181"/>
      <c r="AR68" s="181"/>
      <c r="AS68" s="181"/>
      <c r="AT68" s="181"/>
      <c r="AU68" s="181"/>
      <c r="AV68" s="181"/>
      <c r="AW68" s="181"/>
      <c r="AX68" s="181"/>
      <c r="AY68" s="181"/>
      <c r="AZ68" s="181"/>
      <c r="BA68" s="181"/>
      <c r="BB68" s="181"/>
      <c r="BC68" s="181"/>
      <c r="BD68" s="181"/>
      <c r="BE68" s="181"/>
      <c r="BF68" s="181"/>
      <c r="BG68" s="181"/>
      <c r="BH68" s="181"/>
      <c r="BI68" s="181"/>
      <c r="BJ68" s="181"/>
      <c r="BK68" s="181"/>
      <c r="BL68" s="181"/>
      <c r="BM68" s="181"/>
      <c r="BN68" s="181"/>
      <c r="BO68" s="181"/>
      <c r="BP68" s="181"/>
      <c r="BQ68" s="181"/>
      <c r="BR68" s="181"/>
    </row>
    <row r="69" spans="1:70" ht="51.75" customHeight="1" x14ac:dyDescent="0.3">
      <c r="A69" s="425"/>
      <c r="B69" s="390" t="str">
        <f>'Mapa final'!B127</f>
        <v>GAAF_05</v>
      </c>
      <c r="C69" s="391" t="str">
        <f>'Mapa final'!H127</f>
        <v>Posibilidad de afectación reputacional por  aumento del riesgo en la seguridad del paciente debido a dispensación de medicamentos vencidos o diferentes a los prescritos.</v>
      </c>
      <c r="D69" s="421"/>
      <c r="E69" s="392"/>
      <c r="F69" s="389" t="str">
        <f t="shared" si="10"/>
        <v>No</v>
      </c>
      <c r="G69" s="389" t="str">
        <f t="shared" si="10"/>
        <v>No</v>
      </c>
      <c r="H69" s="389" t="str">
        <f t="shared" si="10"/>
        <v>No</v>
      </c>
      <c r="I69" s="389" t="str">
        <f t="shared" si="10"/>
        <v>No</v>
      </c>
      <c r="J69" s="389" t="str">
        <f t="shared" si="10"/>
        <v>No</v>
      </c>
      <c r="K69" s="389" t="str">
        <f t="shared" si="10"/>
        <v>No</v>
      </c>
      <c r="L69" s="389" t="str">
        <f t="shared" si="10"/>
        <v>No</v>
      </c>
      <c r="M69" s="389" t="str">
        <f t="shared" si="10"/>
        <v>No</v>
      </c>
      <c r="N69" s="181"/>
      <c r="O69" s="181"/>
      <c r="P69" s="181"/>
      <c r="Q69" s="181"/>
      <c r="R69" s="181"/>
      <c r="S69" s="181"/>
      <c r="T69" s="181"/>
      <c r="U69" s="181"/>
      <c r="V69" s="181"/>
      <c r="W69" s="181"/>
      <c r="X69" s="181"/>
      <c r="Y69" s="181"/>
      <c r="Z69" s="181"/>
      <c r="AA69" s="181"/>
      <c r="AB69" s="181"/>
      <c r="AC69" s="181"/>
      <c r="AD69" s="181"/>
      <c r="AE69" s="181"/>
      <c r="AF69" s="181"/>
      <c r="AG69" s="181"/>
      <c r="AH69" s="181"/>
      <c r="AI69" s="181"/>
      <c r="AJ69" s="181"/>
      <c r="AK69" s="181"/>
      <c r="AL69" s="181"/>
      <c r="AM69" s="181"/>
      <c r="AN69" s="181"/>
      <c r="AO69" s="181"/>
      <c r="AP69" s="181"/>
      <c r="AQ69" s="181"/>
      <c r="AR69" s="181"/>
      <c r="AS69" s="181"/>
      <c r="AT69" s="181"/>
      <c r="AU69" s="181"/>
      <c r="AV69" s="181"/>
      <c r="AW69" s="181"/>
      <c r="AX69" s="181"/>
      <c r="AY69" s="181"/>
      <c r="AZ69" s="181"/>
      <c r="BA69" s="181"/>
      <c r="BB69" s="181"/>
      <c r="BC69" s="181"/>
      <c r="BD69" s="181"/>
      <c r="BE69" s="181"/>
      <c r="BF69" s="181"/>
      <c r="BG69" s="181"/>
      <c r="BH69" s="181"/>
      <c r="BI69" s="181"/>
      <c r="BJ69" s="181"/>
      <c r="BK69" s="181"/>
      <c r="BL69" s="181"/>
      <c r="BM69" s="181"/>
      <c r="BN69" s="181"/>
      <c r="BO69" s="181"/>
      <c r="BP69" s="181"/>
      <c r="BQ69" s="181"/>
      <c r="BR69" s="181"/>
    </row>
    <row r="70" spans="1:70" ht="51.75" customHeight="1" x14ac:dyDescent="0.3">
      <c r="A70" s="425"/>
      <c r="B70" s="390"/>
      <c r="C70" s="391"/>
      <c r="D70" s="421"/>
      <c r="E70" s="392"/>
      <c r="F70" s="389"/>
      <c r="G70" s="389"/>
      <c r="H70" s="389"/>
      <c r="I70" s="389"/>
      <c r="J70" s="389"/>
      <c r="K70" s="389"/>
      <c r="L70" s="389"/>
      <c r="M70" s="389"/>
      <c r="N70" s="181"/>
      <c r="O70" s="181"/>
      <c r="P70" s="181"/>
      <c r="Q70" s="181"/>
      <c r="R70" s="181"/>
      <c r="S70" s="181"/>
      <c r="T70" s="181"/>
      <c r="U70" s="181"/>
      <c r="V70" s="181"/>
      <c r="W70" s="181"/>
      <c r="X70" s="181"/>
      <c r="Y70" s="181"/>
      <c r="Z70" s="181"/>
      <c r="AA70" s="181"/>
      <c r="AB70" s="181"/>
      <c r="AC70" s="181"/>
      <c r="AD70" s="181"/>
      <c r="AE70" s="181"/>
      <c r="AF70" s="181"/>
      <c r="AG70" s="181"/>
      <c r="AH70" s="181"/>
      <c r="AI70" s="181"/>
      <c r="AJ70" s="181"/>
      <c r="AK70" s="181"/>
      <c r="AL70" s="181"/>
      <c r="AM70" s="181"/>
      <c r="AN70" s="181"/>
      <c r="AO70" s="181"/>
      <c r="AP70" s="181"/>
      <c r="AQ70" s="181"/>
      <c r="AR70" s="181"/>
      <c r="AS70" s="181"/>
      <c r="AT70" s="181"/>
      <c r="AU70" s="181"/>
      <c r="AV70" s="181"/>
      <c r="AW70" s="181"/>
      <c r="AX70" s="181"/>
      <c r="AY70" s="181"/>
      <c r="AZ70" s="181"/>
      <c r="BA70" s="181"/>
      <c r="BB70" s="181"/>
      <c r="BC70" s="181"/>
      <c r="BD70" s="181"/>
      <c r="BE70" s="181"/>
      <c r="BF70" s="181"/>
      <c r="BG70" s="181"/>
      <c r="BH70" s="181"/>
      <c r="BI70" s="181"/>
      <c r="BJ70" s="181"/>
      <c r="BK70" s="181"/>
      <c r="BL70" s="181"/>
      <c r="BM70" s="181"/>
      <c r="BN70" s="181"/>
      <c r="BO70" s="181"/>
      <c r="BP70" s="181"/>
      <c r="BQ70" s="181"/>
      <c r="BR70" s="181"/>
    </row>
    <row r="71" spans="1:70" ht="51.75" customHeight="1" x14ac:dyDescent="0.3">
      <c r="A71" s="425"/>
      <c r="B71" s="390"/>
      <c r="C71" s="391"/>
      <c r="D71" s="421"/>
      <c r="E71" s="392"/>
      <c r="F71" s="389"/>
      <c r="G71" s="389"/>
      <c r="H71" s="389"/>
      <c r="I71" s="389"/>
      <c r="J71" s="389"/>
      <c r="K71" s="389"/>
      <c r="L71" s="389"/>
      <c r="M71" s="389"/>
      <c r="N71" s="181"/>
      <c r="O71" s="181"/>
      <c r="P71" s="181"/>
      <c r="Q71" s="181"/>
      <c r="R71" s="181"/>
      <c r="S71" s="181"/>
      <c r="T71" s="181"/>
      <c r="U71" s="181"/>
      <c r="V71" s="181"/>
      <c r="W71" s="181"/>
      <c r="X71" s="181"/>
      <c r="Y71" s="181"/>
      <c r="Z71" s="181"/>
      <c r="AA71" s="181"/>
      <c r="AB71" s="181"/>
      <c r="AC71" s="181"/>
      <c r="AD71" s="181"/>
      <c r="AE71" s="181"/>
      <c r="AF71" s="181"/>
      <c r="AG71" s="181"/>
      <c r="AH71" s="181"/>
      <c r="AI71" s="181"/>
      <c r="AJ71" s="181"/>
      <c r="AK71" s="181"/>
      <c r="AL71" s="181"/>
      <c r="AM71" s="181"/>
      <c r="AN71" s="181"/>
      <c r="AO71" s="181"/>
      <c r="AP71" s="181"/>
      <c r="AQ71" s="181"/>
      <c r="AR71" s="181"/>
      <c r="AS71" s="181"/>
      <c r="AT71" s="181"/>
      <c r="AU71" s="181"/>
      <c r="AV71" s="181"/>
      <c r="AW71" s="181"/>
      <c r="AX71" s="181"/>
      <c r="AY71" s="181"/>
      <c r="AZ71" s="181"/>
      <c r="BA71" s="181"/>
      <c r="BB71" s="181"/>
      <c r="BC71" s="181"/>
      <c r="BD71" s="181"/>
      <c r="BE71" s="181"/>
      <c r="BF71" s="181"/>
      <c r="BG71" s="181"/>
      <c r="BH71" s="181"/>
      <c r="BI71" s="181"/>
      <c r="BJ71" s="181"/>
      <c r="BK71" s="181"/>
      <c r="BL71" s="181"/>
      <c r="BM71" s="181"/>
      <c r="BN71" s="181"/>
      <c r="BO71" s="181"/>
      <c r="BP71" s="181"/>
      <c r="BQ71" s="181"/>
      <c r="BR71" s="181"/>
    </row>
    <row r="72" spans="1:70" x14ac:dyDescent="0.3">
      <c r="A72" s="181"/>
      <c r="B72" s="181"/>
      <c r="C72" s="181"/>
      <c r="D72" s="181"/>
      <c r="E72" s="181"/>
      <c r="F72" s="181"/>
      <c r="G72" s="181"/>
      <c r="H72" s="181"/>
      <c r="I72" s="181"/>
      <c r="J72" s="181"/>
      <c r="K72" s="181"/>
      <c r="L72" s="181"/>
      <c r="M72" s="181"/>
      <c r="N72" s="181"/>
      <c r="O72" s="181"/>
      <c r="P72" s="181"/>
      <c r="Q72" s="181"/>
      <c r="R72" s="181"/>
      <c r="S72" s="181"/>
      <c r="T72" s="181"/>
      <c r="U72" s="181"/>
      <c r="V72" s="181"/>
      <c r="W72" s="181"/>
      <c r="X72" s="181"/>
      <c r="Y72" s="181"/>
      <c r="Z72" s="181"/>
      <c r="AA72" s="181"/>
      <c r="AB72" s="181"/>
      <c r="AC72" s="181"/>
      <c r="AD72" s="181"/>
      <c r="AE72" s="181"/>
      <c r="AF72" s="181"/>
      <c r="AG72" s="181"/>
      <c r="AH72" s="181"/>
      <c r="AI72" s="181"/>
      <c r="AJ72" s="181"/>
      <c r="AK72" s="181"/>
      <c r="AL72" s="181"/>
      <c r="AM72" s="181"/>
      <c r="AN72" s="181"/>
      <c r="AO72" s="181"/>
      <c r="AP72" s="181"/>
      <c r="AQ72" s="181"/>
      <c r="AR72" s="181"/>
      <c r="AS72" s="181"/>
      <c r="AT72" s="181"/>
      <c r="AU72" s="181"/>
      <c r="AV72" s="181"/>
      <c r="AW72" s="181"/>
      <c r="AX72" s="181"/>
      <c r="AY72" s="181"/>
      <c r="AZ72" s="181"/>
      <c r="BA72" s="181"/>
      <c r="BB72" s="181"/>
      <c r="BC72" s="181"/>
      <c r="BD72" s="181"/>
      <c r="BE72" s="181"/>
      <c r="BF72" s="181"/>
      <c r="BG72" s="181"/>
      <c r="BH72" s="181"/>
      <c r="BI72" s="181"/>
      <c r="BJ72" s="181"/>
      <c r="BK72" s="181"/>
      <c r="BL72" s="181"/>
      <c r="BM72" s="181"/>
      <c r="BN72" s="181"/>
      <c r="BO72" s="181"/>
      <c r="BP72" s="181"/>
      <c r="BQ72" s="181"/>
      <c r="BR72" s="181"/>
    </row>
    <row r="73" spans="1:70" x14ac:dyDescent="0.3">
      <c r="A73" s="181"/>
      <c r="B73" s="181"/>
      <c r="C73" s="181"/>
      <c r="D73" s="181"/>
      <c r="E73" s="181"/>
      <c r="F73" s="181"/>
      <c r="G73" s="181"/>
      <c r="H73" s="181"/>
      <c r="I73" s="181"/>
      <c r="J73" s="181"/>
      <c r="K73" s="181"/>
      <c r="L73" s="181"/>
      <c r="M73" s="181"/>
      <c r="N73" s="181"/>
      <c r="O73" s="181"/>
      <c r="P73" s="181"/>
      <c r="Q73" s="181"/>
      <c r="R73" s="181"/>
      <c r="S73" s="181"/>
      <c r="T73" s="181"/>
      <c r="U73" s="181"/>
      <c r="V73" s="181"/>
      <c r="W73" s="181"/>
      <c r="X73" s="181"/>
      <c r="Y73" s="181"/>
      <c r="Z73" s="181"/>
      <c r="AA73" s="181"/>
      <c r="AB73" s="181"/>
      <c r="AC73" s="181"/>
      <c r="AD73" s="181"/>
      <c r="AE73" s="181"/>
      <c r="AF73" s="181"/>
      <c r="AG73" s="181"/>
      <c r="AH73" s="181"/>
      <c r="AI73" s="181"/>
      <c r="AJ73" s="181"/>
      <c r="AK73" s="181"/>
      <c r="AL73" s="181"/>
      <c r="AM73" s="181"/>
      <c r="AN73" s="181"/>
      <c r="AO73" s="181"/>
      <c r="AP73" s="181"/>
      <c r="AQ73" s="181"/>
      <c r="AR73" s="181"/>
      <c r="AS73" s="181"/>
      <c r="AT73" s="181"/>
      <c r="AU73" s="181"/>
      <c r="AV73" s="181"/>
      <c r="AW73" s="181"/>
      <c r="AX73" s="181"/>
      <c r="AY73" s="181"/>
      <c r="AZ73" s="181"/>
      <c r="BA73" s="181"/>
      <c r="BB73" s="181"/>
      <c r="BC73" s="181"/>
      <c r="BD73" s="181"/>
      <c r="BE73" s="181"/>
      <c r="BF73" s="181"/>
      <c r="BG73" s="181"/>
      <c r="BH73" s="181"/>
      <c r="BI73" s="181"/>
      <c r="BJ73" s="181"/>
      <c r="BK73" s="181"/>
      <c r="BL73" s="181"/>
      <c r="BM73" s="181"/>
      <c r="BN73" s="181"/>
      <c r="BO73" s="181"/>
      <c r="BP73" s="181"/>
      <c r="BQ73" s="181"/>
      <c r="BR73" s="181"/>
    </row>
    <row r="74" spans="1:70" x14ac:dyDescent="0.3">
      <c r="A74" s="181"/>
      <c r="B74" s="181"/>
      <c r="C74" s="181"/>
      <c r="D74" s="181"/>
      <c r="E74" s="181"/>
      <c r="F74" s="181"/>
      <c r="G74" s="181"/>
      <c r="H74" s="181"/>
      <c r="I74" s="181"/>
      <c r="J74" s="181"/>
      <c r="K74" s="181"/>
      <c r="L74" s="181"/>
      <c r="M74" s="181"/>
      <c r="N74" s="181"/>
      <c r="O74" s="181"/>
      <c r="P74" s="181"/>
      <c r="Q74" s="181"/>
      <c r="R74" s="181"/>
      <c r="S74" s="181"/>
      <c r="T74" s="181"/>
      <c r="U74" s="181"/>
      <c r="V74" s="181"/>
      <c r="W74" s="181"/>
      <c r="X74" s="181"/>
      <c r="Y74" s="181"/>
      <c r="Z74" s="181"/>
      <c r="AA74" s="181"/>
      <c r="AB74" s="181"/>
      <c r="AC74" s="181"/>
      <c r="AD74" s="181"/>
      <c r="AE74" s="181"/>
      <c r="AF74" s="181"/>
      <c r="AG74" s="181"/>
      <c r="AH74" s="181"/>
      <c r="AI74" s="181"/>
      <c r="AJ74" s="181"/>
      <c r="AK74" s="181"/>
      <c r="AL74" s="181"/>
      <c r="AM74" s="181"/>
      <c r="AN74" s="181"/>
      <c r="AO74" s="181"/>
      <c r="AP74" s="181"/>
      <c r="AQ74" s="181"/>
      <c r="AR74" s="181"/>
      <c r="AS74" s="181"/>
      <c r="AT74" s="181"/>
      <c r="AU74" s="181"/>
      <c r="AV74" s="181"/>
      <c r="AW74" s="181"/>
      <c r="AX74" s="181"/>
      <c r="AY74" s="181"/>
      <c r="AZ74" s="181"/>
      <c r="BA74" s="181"/>
      <c r="BB74" s="181"/>
      <c r="BC74" s="181"/>
      <c r="BD74" s="181"/>
      <c r="BE74" s="181"/>
      <c r="BF74" s="181"/>
      <c r="BG74" s="181"/>
      <c r="BH74" s="181"/>
      <c r="BI74" s="181"/>
      <c r="BJ74" s="181"/>
      <c r="BK74" s="181"/>
      <c r="BL74" s="181"/>
      <c r="BM74" s="181"/>
      <c r="BN74" s="181"/>
      <c r="BO74" s="181"/>
      <c r="BP74" s="181"/>
      <c r="BQ74" s="181"/>
      <c r="BR74" s="181"/>
    </row>
    <row r="75" spans="1:70" x14ac:dyDescent="0.3">
      <c r="A75" s="181"/>
      <c r="B75" s="181"/>
      <c r="C75" s="181"/>
      <c r="D75" s="181"/>
      <c r="E75" s="181"/>
      <c r="F75" s="181"/>
      <c r="G75" s="181"/>
      <c r="H75" s="181"/>
      <c r="I75" s="181"/>
      <c r="J75" s="181"/>
      <c r="K75" s="181"/>
      <c r="L75" s="181"/>
      <c r="M75" s="181"/>
      <c r="N75" s="181"/>
      <c r="O75" s="181"/>
      <c r="P75" s="181"/>
      <c r="Q75" s="181"/>
      <c r="R75" s="181"/>
      <c r="S75" s="181"/>
      <c r="T75" s="181"/>
      <c r="U75" s="181"/>
      <c r="V75" s="181"/>
      <c r="W75" s="181"/>
      <c r="X75" s="181"/>
      <c r="Y75" s="181"/>
      <c r="Z75" s="181"/>
      <c r="AA75" s="181"/>
      <c r="AB75" s="181"/>
      <c r="AC75" s="181"/>
      <c r="AD75" s="181"/>
      <c r="AE75" s="181"/>
      <c r="AF75" s="181"/>
      <c r="AG75" s="181"/>
      <c r="AH75" s="181"/>
      <c r="AI75" s="181"/>
      <c r="AJ75" s="181"/>
      <c r="AK75" s="181"/>
      <c r="AL75" s="181"/>
      <c r="AM75" s="181"/>
      <c r="AN75" s="181"/>
      <c r="AO75" s="181"/>
      <c r="AP75" s="181"/>
      <c r="AQ75" s="181"/>
      <c r="AR75" s="181"/>
      <c r="AS75" s="181"/>
      <c r="AT75" s="181"/>
      <c r="AU75" s="181"/>
      <c r="AV75" s="181"/>
      <c r="AW75" s="181"/>
      <c r="AX75" s="181"/>
      <c r="AY75" s="181"/>
      <c r="AZ75" s="181"/>
      <c r="BA75" s="181"/>
      <c r="BB75" s="181"/>
      <c r="BC75" s="181"/>
      <c r="BD75" s="181"/>
      <c r="BE75" s="181"/>
      <c r="BF75" s="181"/>
      <c r="BG75" s="181"/>
      <c r="BH75" s="181"/>
      <c r="BI75" s="181"/>
      <c r="BJ75" s="181"/>
      <c r="BK75" s="181"/>
      <c r="BL75" s="181"/>
      <c r="BM75" s="181"/>
      <c r="BN75" s="181"/>
      <c r="BO75" s="181"/>
      <c r="BP75" s="181"/>
      <c r="BQ75" s="181"/>
      <c r="BR75" s="181"/>
    </row>
    <row r="76" spans="1:70" x14ac:dyDescent="0.3">
      <c r="A76" s="181"/>
      <c r="B76" s="181"/>
      <c r="C76" s="181"/>
      <c r="D76" s="181"/>
      <c r="E76" s="181"/>
      <c r="F76" s="181"/>
      <c r="G76" s="181"/>
      <c r="H76" s="181"/>
      <c r="I76" s="181"/>
      <c r="J76" s="181"/>
      <c r="K76" s="181"/>
      <c r="L76" s="181"/>
      <c r="M76" s="181"/>
      <c r="N76" s="181"/>
      <c r="O76" s="181"/>
      <c r="P76" s="181"/>
      <c r="Q76" s="181"/>
      <c r="R76" s="181"/>
      <c r="S76" s="181"/>
      <c r="T76" s="181"/>
      <c r="U76" s="181"/>
      <c r="V76" s="181"/>
      <c r="W76" s="181"/>
      <c r="X76" s="181"/>
      <c r="Y76" s="181"/>
      <c r="Z76" s="181"/>
      <c r="AA76" s="181"/>
      <c r="AB76" s="181"/>
      <c r="AC76" s="181"/>
      <c r="AD76" s="181"/>
      <c r="AE76" s="181"/>
      <c r="AF76" s="181"/>
      <c r="AG76" s="181"/>
      <c r="AH76" s="181"/>
      <c r="AI76" s="181"/>
      <c r="AJ76" s="181"/>
      <c r="AK76" s="181"/>
      <c r="AL76" s="181"/>
      <c r="AM76" s="181"/>
      <c r="AN76" s="181"/>
      <c r="AO76" s="181"/>
      <c r="AP76" s="181"/>
      <c r="AQ76" s="181"/>
      <c r="AR76" s="181"/>
      <c r="AS76" s="181"/>
      <c r="AT76" s="181"/>
      <c r="AU76" s="181"/>
      <c r="AV76" s="181"/>
      <c r="AW76" s="181"/>
      <c r="AX76" s="181"/>
      <c r="AY76" s="181"/>
      <c r="AZ76" s="181"/>
      <c r="BA76" s="181"/>
      <c r="BB76" s="181"/>
      <c r="BC76" s="181"/>
      <c r="BD76" s="181"/>
      <c r="BE76" s="181"/>
      <c r="BF76" s="181"/>
      <c r="BG76" s="181"/>
      <c r="BH76" s="181"/>
      <c r="BI76" s="181"/>
      <c r="BJ76" s="181"/>
      <c r="BK76" s="181"/>
      <c r="BL76" s="181"/>
      <c r="BM76" s="181"/>
      <c r="BN76" s="181"/>
      <c r="BO76" s="181"/>
      <c r="BP76" s="181"/>
      <c r="BQ76" s="181"/>
      <c r="BR76" s="181"/>
    </row>
    <row r="77" spans="1:70" x14ac:dyDescent="0.3">
      <c r="A77" s="181"/>
      <c r="B77" s="181"/>
      <c r="C77" s="181"/>
      <c r="D77" s="181"/>
      <c r="E77" s="181"/>
      <c r="F77" s="181"/>
      <c r="G77" s="181"/>
      <c r="H77" s="181"/>
      <c r="I77" s="181"/>
      <c r="J77" s="181"/>
      <c r="K77" s="181"/>
      <c r="L77" s="181"/>
      <c r="M77" s="181"/>
      <c r="N77" s="181"/>
      <c r="O77" s="181"/>
      <c r="P77" s="181"/>
      <c r="Q77" s="181"/>
      <c r="R77" s="181"/>
      <c r="S77" s="181"/>
      <c r="T77" s="181"/>
      <c r="U77" s="181"/>
      <c r="V77" s="181"/>
      <c r="W77" s="181"/>
      <c r="X77" s="181"/>
      <c r="Y77" s="181"/>
      <c r="Z77" s="181"/>
      <c r="AA77" s="181"/>
      <c r="AB77" s="181"/>
      <c r="AC77" s="181"/>
    </row>
    <row r="78" spans="1:70" x14ac:dyDescent="0.3">
      <c r="A78" s="181"/>
      <c r="B78" s="181"/>
      <c r="C78" s="181"/>
      <c r="D78" s="181"/>
      <c r="E78" s="181"/>
      <c r="F78" s="181"/>
      <c r="G78" s="181"/>
      <c r="H78" s="181"/>
      <c r="I78" s="181"/>
      <c r="J78" s="181"/>
      <c r="K78" s="181"/>
      <c r="L78" s="181"/>
      <c r="M78" s="181"/>
      <c r="N78" s="181"/>
      <c r="O78" s="181"/>
      <c r="P78" s="181"/>
      <c r="Q78" s="181"/>
      <c r="R78" s="181"/>
      <c r="S78" s="181"/>
      <c r="T78" s="181"/>
      <c r="U78" s="181"/>
      <c r="V78" s="181"/>
      <c r="W78" s="181"/>
      <c r="X78" s="181"/>
      <c r="Y78" s="181"/>
      <c r="Z78" s="181"/>
      <c r="AA78" s="181"/>
      <c r="AB78" s="181"/>
      <c r="AC78" s="181"/>
    </row>
    <row r="79" spans="1:70" x14ac:dyDescent="0.3">
      <c r="A79" s="181"/>
      <c r="B79" s="181"/>
      <c r="C79" s="181"/>
      <c r="D79" s="181"/>
      <c r="E79" s="181"/>
      <c r="F79" s="181"/>
      <c r="G79" s="181"/>
      <c r="H79" s="181"/>
      <c r="I79" s="181"/>
      <c r="J79" s="181"/>
      <c r="K79" s="181"/>
      <c r="L79" s="181"/>
      <c r="M79" s="181"/>
      <c r="N79" s="181"/>
      <c r="O79" s="181"/>
      <c r="P79" s="181"/>
      <c r="Q79" s="181"/>
      <c r="R79" s="181"/>
      <c r="S79" s="181"/>
      <c r="T79" s="181"/>
      <c r="U79" s="181"/>
      <c r="V79" s="181"/>
      <c r="W79" s="181"/>
      <c r="X79" s="181"/>
      <c r="Y79" s="181"/>
      <c r="Z79" s="181"/>
      <c r="AA79" s="181"/>
      <c r="AB79" s="181"/>
      <c r="AC79" s="181"/>
    </row>
    <row r="80" spans="1:70" x14ac:dyDescent="0.3">
      <c r="A80" s="181"/>
      <c r="B80" s="181"/>
      <c r="C80" s="181"/>
      <c r="D80" s="181"/>
      <c r="E80" s="181"/>
      <c r="F80" s="181"/>
      <c r="G80" s="181"/>
      <c r="H80" s="181"/>
      <c r="I80" s="181"/>
      <c r="J80" s="181"/>
      <c r="K80" s="181"/>
      <c r="L80" s="181"/>
      <c r="M80" s="181"/>
      <c r="N80" s="181"/>
      <c r="O80" s="181"/>
      <c r="P80" s="181"/>
      <c r="Q80" s="181"/>
      <c r="R80" s="181"/>
      <c r="S80" s="181"/>
      <c r="T80" s="181"/>
      <c r="U80" s="181"/>
      <c r="V80" s="181"/>
      <c r="W80" s="181"/>
      <c r="X80" s="181"/>
      <c r="Y80" s="181"/>
      <c r="Z80" s="181"/>
      <c r="AA80" s="181"/>
      <c r="AB80" s="181"/>
      <c r="AC80" s="181"/>
    </row>
    <row r="81" spans="1:29" x14ac:dyDescent="0.3">
      <c r="A81" s="181"/>
      <c r="B81" s="181"/>
      <c r="C81" s="181"/>
      <c r="D81" s="181"/>
      <c r="E81" s="181"/>
      <c r="F81" s="181"/>
      <c r="G81" s="181"/>
      <c r="H81" s="181"/>
      <c r="I81" s="181"/>
      <c r="J81" s="181"/>
      <c r="K81" s="181"/>
      <c r="L81" s="181"/>
      <c r="M81" s="181"/>
      <c r="N81" s="181"/>
      <c r="O81" s="181"/>
      <c r="P81" s="181"/>
      <c r="Q81" s="181"/>
      <c r="R81" s="181"/>
      <c r="S81" s="181"/>
      <c r="T81" s="181"/>
      <c r="U81" s="181"/>
      <c r="V81" s="181"/>
      <c r="W81" s="181"/>
      <c r="X81" s="181"/>
      <c r="Y81" s="181"/>
      <c r="Z81" s="181"/>
      <c r="AA81" s="181"/>
      <c r="AB81" s="181"/>
      <c r="AC81" s="181"/>
    </row>
    <row r="82" spans="1:29" x14ac:dyDescent="0.3">
      <c r="A82" s="181"/>
      <c r="B82" s="181"/>
      <c r="C82" s="181"/>
      <c r="D82" s="181"/>
      <c r="E82" s="181"/>
      <c r="F82" s="181"/>
      <c r="G82" s="181"/>
      <c r="H82" s="181"/>
      <c r="I82" s="181"/>
      <c r="J82" s="181"/>
      <c r="K82" s="181"/>
      <c r="L82" s="181"/>
      <c r="M82" s="181"/>
      <c r="N82" s="181"/>
      <c r="O82" s="181"/>
      <c r="P82" s="181"/>
      <c r="Q82" s="181"/>
      <c r="R82" s="181"/>
      <c r="S82" s="181"/>
      <c r="T82" s="181"/>
      <c r="U82" s="181"/>
      <c r="V82" s="181"/>
      <c r="W82" s="181"/>
      <c r="X82" s="181"/>
      <c r="Y82" s="181"/>
      <c r="Z82" s="181"/>
      <c r="AA82" s="181"/>
      <c r="AB82" s="181"/>
      <c r="AC82" s="181"/>
    </row>
    <row r="83" spans="1:29" x14ac:dyDescent="0.3">
      <c r="A83" s="181"/>
      <c r="B83" s="181"/>
      <c r="C83" s="181"/>
      <c r="D83" s="181"/>
      <c r="E83" s="181"/>
      <c r="F83" s="181"/>
      <c r="G83" s="181"/>
      <c r="H83" s="181"/>
      <c r="I83" s="181"/>
      <c r="J83" s="181"/>
      <c r="K83" s="181"/>
      <c r="L83" s="181"/>
      <c r="M83" s="181"/>
      <c r="N83" s="181"/>
      <c r="O83" s="181"/>
      <c r="P83" s="181"/>
      <c r="Q83" s="181"/>
      <c r="R83" s="181"/>
      <c r="S83" s="181"/>
      <c r="T83" s="181"/>
      <c r="U83" s="181"/>
      <c r="V83" s="181"/>
      <c r="W83" s="181"/>
      <c r="X83" s="181"/>
      <c r="Y83" s="181"/>
      <c r="Z83" s="181"/>
      <c r="AA83" s="181"/>
      <c r="AB83" s="181"/>
      <c r="AC83" s="181"/>
    </row>
    <row r="84" spans="1:29" x14ac:dyDescent="0.3">
      <c r="A84" s="181"/>
      <c r="B84" s="181"/>
      <c r="C84" s="181"/>
      <c r="D84" s="181"/>
      <c r="E84" s="181"/>
      <c r="F84" s="181"/>
      <c r="G84" s="181"/>
      <c r="H84" s="181"/>
      <c r="I84" s="181"/>
      <c r="J84" s="181"/>
      <c r="K84" s="181"/>
      <c r="L84" s="181"/>
      <c r="M84" s="181"/>
      <c r="N84" s="181"/>
      <c r="O84" s="181"/>
      <c r="P84" s="181"/>
      <c r="Q84" s="181"/>
      <c r="R84" s="181"/>
      <c r="S84" s="181"/>
      <c r="T84" s="181"/>
      <c r="U84" s="181"/>
      <c r="V84" s="181"/>
      <c r="W84" s="181"/>
      <c r="X84" s="181"/>
      <c r="Y84" s="181"/>
      <c r="Z84" s="181"/>
      <c r="AA84" s="181"/>
      <c r="AB84" s="181"/>
      <c r="AC84" s="181"/>
    </row>
    <row r="85" spans="1:29" x14ac:dyDescent="0.3">
      <c r="A85" s="197"/>
      <c r="B85" s="197"/>
      <c r="C85" s="181"/>
      <c r="D85" s="181"/>
      <c r="E85" s="181"/>
      <c r="F85" s="181"/>
      <c r="G85" s="181"/>
      <c r="H85" s="181"/>
      <c r="I85" s="181"/>
      <c r="J85" s="181"/>
      <c r="K85" s="181"/>
      <c r="L85" s="181"/>
      <c r="M85" s="181"/>
      <c r="N85" s="181"/>
      <c r="O85" s="181"/>
      <c r="P85" s="181"/>
      <c r="Q85" s="181"/>
      <c r="R85" s="181"/>
      <c r="S85" s="181"/>
      <c r="T85" s="181"/>
      <c r="U85" s="181"/>
      <c r="V85" s="181"/>
      <c r="W85" s="181"/>
      <c r="X85" s="181"/>
      <c r="Y85" s="181"/>
      <c r="Z85" s="181"/>
      <c r="AA85" s="181"/>
      <c r="AB85" s="181"/>
      <c r="AC85" s="181"/>
    </row>
    <row r="86" spans="1:29" x14ac:dyDescent="0.3">
      <c r="A86" s="197"/>
      <c r="B86" s="197"/>
      <c r="C86" s="181"/>
      <c r="D86" s="181"/>
      <c r="E86" s="181"/>
      <c r="F86" s="181"/>
      <c r="G86" s="181"/>
      <c r="H86" s="181"/>
      <c r="I86" s="181"/>
      <c r="J86" s="181"/>
      <c r="K86" s="181"/>
      <c r="L86" s="181"/>
      <c r="M86" s="181"/>
      <c r="N86" s="181"/>
      <c r="O86" s="181"/>
      <c r="P86" s="181"/>
      <c r="Q86" s="181"/>
      <c r="R86" s="181"/>
      <c r="S86" s="181"/>
      <c r="T86" s="181"/>
      <c r="U86" s="181"/>
      <c r="V86" s="181"/>
      <c r="W86" s="181"/>
      <c r="X86" s="181"/>
      <c r="Y86" s="181"/>
      <c r="Z86" s="181"/>
      <c r="AA86" s="181"/>
      <c r="AB86" s="181"/>
      <c r="AC86" s="181"/>
    </row>
    <row r="87" spans="1:29" x14ac:dyDescent="0.3">
      <c r="A87" s="197"/>
      <c r="B87" s="197"/>
      <c r="C87" s="181"/>
      <c r="D87" s="181"/>
      <c r="E87" s="181"/>
      <c r="F87" s="181"/>
      <c r="G87" s="181"/>
      <c r="H87" s="181"/>
      <c r="I87" s="181"/>
      <c r="J87" s="181"/>
      <c r="K87" s="181"/>
      <c r="L87" s="181"/>
      <c r="M87" s="181"/>
      <c r="N87" s="181"/>
      <c r="O87" s="181"/>
      <c r="P87" s="181"/>
      <c r="Q87" s="181"/>
      <c r="R87" s="181"/>
      <c r="S87" s="181"/>
      <c r="T87" s="181"/>
      <c r="U87" s="181"/>
      <c r="V87" s="181"/>
      <c r="W87" s="181"/>
      <c r="X87" s="181"/>
      <c r="Y87" s="181"/>
      <c r="Z87" s="181"/>
      <c r="AA87" s="181"/>
      <c r="AB87" s="181"/>
      <c r="AC87" s="181"/>
    </row>
    <row r="88" spans="1:29" x14ac:dyDescent="0.3">
      <c r="A88" s="181"/>
      <c r="B88" s="181"/>
      <c r="C88" s="181"/>
      <c r="D88" s="181"/>
      <c r="E88" s="181"/>
      <c r="F88" s="181"/>
      <c r="G88" s="181"/>
      <c r="H88" s="181"/>
      <c r="I88" s="181"/>
      <c r="J88" s="181"/>
      <c r="K88" s="181"/>
      <c r="L88" s="181"/>
      <c r="M88" s="181"/>
    </row>
  </sheetData>
  <sheetProtection algorithmName="SHA-512" hashValue="farcIGkBRNTET4UWVXEN08n8ybQrEWVKxwQrgZ2o/0LM0sT29gwmuN4sfCWOS+9lbcnM9ZT6k3Pc1lK5UuFqcw==" saltValue="EJ1AEAK4y/3xfgoa/IhKxA==" spinCount="100000" sheet="1" objects="1" scenarios="1"/>
  <mergeCells count="255">
    <mergeCell ref="M69:M71"/>
    <mergeCell ref="B66:B68"/>
    <mergeCell ref="C66:C68"/>
    <mergeCell ref="D66:D68"/>
    <mergeCell ref="E66:E68"/>
    <mergeCell ref="F66:F68"/>
    <mergeCell ref="G66:G68"/>
    <mergeCell ref="H66:H68"/>
    <mergeCell ref="I66:I68"/>
    <mergeCell ref="J66:J68"/>
    <mergeCell ref="K60:K62"/>
    <mergeCell ref="L60:L62"/>
    <mergeCell ref="M60:M62"/>
    <mergeCell ref="B63:B65"/>
    <mergeCell ref="C63:C65"/>
    <mergeCell ref="D63:D65"/>
    <mergeCell ref="E63:E65"/>
    <mergeCell ref="F63:F65"/>
    <mergeCell ref="G63:G65"/>
    <mergeCell ref="H63:H65"/>
    <mergeCell ref="I63:I65"/>
    <mergeCell ref="J63:J65"/>
    <mergeCell ref="K63:K65"/>
    <mergeCell ref="L63:L65"/>
    <mergeCell ref="M63:M65"/>
    <mergeCell ref="B60:B62"/>
    <mergeCell ref="C60:C62"/>
    <mergeCell ref="D60:D62"/>
    <mergeCell ref="E60:E62"/>
    <mergeCell ref="F60:F62"/>
    <mergeCell ref="G60:G62"/>
    <mergeCell ref="H60:H62"/>
    <mergeCell ref="I60:I62"/>
    <mergeCell ref="J60:J62"/>
    <mergeCell ref="K54:K56"/>
    <mergeCell ref="L54:L56"/>
    <mergeCell ref="M54:M56"/>
    <mergeCell ref="B57:B59"/>
    <mergeCell ref="C57:C59"/>
    <mergeCell ref="D57:D59"/>
    <mergeCell ref="E57:E59"/>
    <mergeCell ref="F57:F59"/>
    <mergeCell ref="G57:G59"/>
    <mergeCell ref="H57:H59"/>
    <mergeCell ref="I57:I59"/>
    <mergeCell ref="J57:J59"/>
    <mergeCell ref="K57:K59"/>
    <mergeCell ref="L57:L59"/>
    <mergeCell ref="M57:M59"/>
    <mergeCell ref="B54:B56"/>
    <mergeCell ref="C54:C56"/>
    <mergeCell ref="D54:D56"/>
    <mergeCell ref="E54:E56"/>
    <mergeCell ref="F54:F56"/>
    <mergeCell ref="G54:G56"/>
    <mergeCell ref="H54:H56"/>
    <mergeCell ref="I54:I56"/>
    <mergeCell ref="J54:J56"/>
    <mergeCell ref="K48:K50"/>
    <mergeCell ref="L48:L50"/>
    <mergeCell ref="M48:M50"/>
    <mergeCell ref="B51:B53"/>
    <mergeCell ref="C51:C53"/>
    <mergeCell ref="D51:D53"/>
    <mergeCell ref="E51:E53"/>
    <mergeCell ref="F51:F53"/>
    <mergeCell ref="G51:G53"/>
    <mergeCell ref="H51:H53"/>
    <mergeCell ref="I51:I53"/>
    <mergeCell ref="J51:J53"/>
    <mergeCell ref="K51:K53"/>
    <mergeCell ref="L51:L53"/>
    <mergeCell ref="M51:M53"/>
    <mergeCell ref="B48:B50"/>
    <mergeCell ref="C48:C50"/>
    <mergeCell ref="D48:D50"/>
    <mergeCell ref="E48:E50"/>
    <mergeCell ref="F48:F50"/>
    <mergeCell ref="G48:G50"/>
    <mergeCell ref="H48:H50"/>
    <mergeCell ref="I48:I50"/>
    <mergeCell ref="J48:J50"/>
    <mergeCell ref="K42:K44"/>
    <mergeCell ref="L42:L44"/>
    <mergeCell ref="M42:M44"/>
    <mergeCell ref="B45:B47"/>
    <mergeCell ref="C45:C47"/>
    <mergeCell ref="D45:D47"/>
    <mergeCell ref="E45:E47"/>
    <mergeCell ref="F45:F47"/>
    <mergeCell ref="G45:G47"/>
    <mergeCell ref="H45:H47"/>
    <mergeCell ref="I45:I47"/>
    <mergeCell ref="J45:J47"/>
    <mergeCell ref="K45:K47"/>
    <mergeCell ref="L45:L47"/>
    <mergeCell ref="M45:M47"/>
    <mergeCell ref="B42:B44"/>
    <mergeCell ref="C42:C44"/>
    <mergeCell ref="D42:D44"/>
    <mergeCell ref="E42:E44"/>
    <mergeCell ref="F42:F44"/>
    <mergeCell ref="G42:G44"/>
    <mergeCell ref="H42:H44"/>
    <mergeCell ref="I42:I44"/>
    <mergeCell ref="J42:J44"/>
    <mergeCell ref="D2:L2"/>
    <mergeCell ref="D3:L4"/>
    <mergeCell ref="D5:L5"/>
    <mergeCell ref="D6:L6"/>
    <mergeCell ref="D12:D14"/>
    <mergeCell ref="D15:D17"/>
    <mergeCell ref="D18:D20"/>
    <mergeCell ref="D21:D23"/>
    <mergeCell ref="G21:G23"/>
    <mergeCell ref="H21:H23"/>
    <mergeCell ref="I21:I23"/>
    <mergeCell ref="J21:J23"/>
    <mergeCell ref="K12:K14"/>
    <mergeCell ref="L12:L14"/>
    <mergeCell ref="K15:K17"/>
    <mergeCell ref="L15:L17"/>
    <mergeCell ref="K21:K23"/>
    <mergeCell ref="L21:L23"/>
    <mergeCell ref="A2:C2"/>
    <mergeCell ref="M2:M3"/>
    <mergeCell ref="A3:C6"/>
    <mergeCell ref="A7:M7"/>
    <mergeCell ref="A9:M9"/>
    <mergeCell ref="A10:A11"/>
    <mergeCell ref="E10:E11"/>
    <mergeCell ref="F10:M10"/>
    <mergeCell ref="M12:M14"/>
    <mergeCell ref="A12:A71"/>
    <mergeCell ref="K66:K68"/>
    <mergeCell ref="L66:L68"/>
    <mergeCell ref="M66:M68"/>
    <mergeCell ref="B69:B71"/>
    <mergeCell ref="C69:C71"/>
    <mergeCell ref="D69:D71"/>
    <mergeCell ref="E69:E71"/>
    <mergeCell ref="F69:F71"/>
    <mergeCell ref="G69:G71"/>
    <mergeCell ref="H69:H71"/>
    <mergeCell ref="I69:I71"/>
    <mergeCell ref="J69:J71"/>
    <mergeCell ref="K69:K71"/>
    <mergeCell ref="L69:L71"/>
    <mergeCell ref="C12:C14"/>
    <mergeCell ref="E12:E14"/>
    <mergeCell ref="F12:F14"/>
    <mergeCell ref="G12:G14"/>
    <mergeCell ref="H12:H14"/>
    <mergeCell ref="I12:I14"/>
    <mergeCell ref="J12:J14"/>
    <mergeCell ref="B12:B14"/>
    <mergeCell ref="B10:C10"/>
    <mergeCell ref="D10:D11"/>
    <mergeCell ref="B18:B20"/>
    <mergeCell ref="C18:C20"/>
    <mergeCell ref="E18:E20"/>
    <mergeCell ref="F18:F20"/>
    <mergeCell ref="G18:G20"/>
    <mergeCell ref="H18:H20"/>
    <mergeCell ref="I18:I20"/>
    <mergeCell ref="J18:J20"/>
    <mergeCell ref="M15:M17"/>
    <mergeCell ref="K18:K20"/>
    <mergeCell ref="L18:L20"/>
    <mergeCell ref="M18:M20"/>
    <mergeCell ref="B15:B17"/>
    <mergeCell ref="C15:C17"/>
    <mergeCell ref="E15:E17"/>
    <mergeCell ref="F15:F17"/>
    <mergeCell ref="G15:G17"/>
    <mergeCell ref="H15:H17"/>
    <mergeCell ref="I15:I17"/>
    <mergeCell ref="J15:J17"/>
    <mergeCell ref="M21:M23"/>
    <mergeCell ref="K24:K26"/>
    <mergeCell ref="L24:L26"/>
    <mergeCell ref="M24:M26"/>
    <mergeCell ref="M27:M29"/>
    <mergeCell ref="B21:B23"/>
    <mergeCell ref="C21:C23"/>
    <mergeCell ref="E21:E23"/>
    <mergeCell ref="F21:F23"/>
    <mergeCell ref="K27:K29"/>
    <mergeCell ref="L27:L29"/>
    <mergeCell ref="B24:B26"/>
    <mergeCell ref="C24:C26"/>
    <mergeCell ref="E24:E26"/>
    <mergeCell ref="F24:F26"/>
    <mergeCell ref="G24:G26"/>
    <mergeCell ref="H24:H26"/>
    <mergeCell ref="I24:I26"/>
    <mergeCell ref="J24:J26"/>
    <mergeCell ref="D24:D26"/>
    <mergeCell ref="D27:D29"/>
    <mergeCell ref="I27:I29"/>
    <mergeCell ref="M30:M32"/>
    <mergeCell ref="B27:B29"/>
    <mergeCell ref="C27:C29"/>
    <mergeCell ref="E27:E29"/>
    <mergeCell ref="F27:F29"/>
    <mergeCell ref="G27:G29"/>
    <mergeCell ref="H27:H29"/>
    <mergeCell ref="B30:B32"/>
    <mergeCell ref="C30:C32"/>
    <mergeCell ref="E30:E32"/>
    <mergeCell ref="F30:F32"/>
    <mergeCell ref="G30:G32"/>
    <mergeCell ref="H30:H32"/>
    <mergeCell ref="I30:I32"/>
    <mergeCell ref="J30:J32"/>
    <mergeCell ref="D30:D32"/>
    <mergeCell ref="J27:J29"/>
    <mergeCell ref="K30:K32"/>
    <mergeCell ref="L30:L32"/>
    <mergeCell ref="B33:B35"/>
    <mergeCell ref="C33:C35"/>
    <mergeCell ref="E33:E35"/>
    <mergeCell ref="F33:F35"/>
    <mergeCell ref="M33:M35"/>
    <mergeCell ref="B36:B38"/>
    <mergeCell ref="C36:C38"/>
    <mergeCell ref="E36:E38"/>
    <mergeCell ref="F36:F38"/>
    <mergeCell ref="G36:G38"/>
    <mergeCell ref="H36:H38"/>
    <mergeCell ref="I36:I38"/>
    <mergeCell ref="J36:J38"/>
    <mergeCell ref="G33:G35"/>
    <mergeCell ref="H33:H35"/>
    <mergeCell ref="I33:I35"/>
    <mergeCell ref="J33:J35"/>
    <mergeCell ref="K33:K35"/>
    <mergeCell ref="L33:L35"/>
    <mergeCell ref="K36:K38"/>
    <mergeCell ref="L36:L38"/>
    <mergeCell ref="D33:D35"/>
    <mergeCell ref="D36:D38"/>
    <mergeCell ref="M39:M41"/>
    <mergeCell ref="M36:M38"/>
    <mergeCell ref="B39:B41"/>
    <mergeCell ref="C39:C41"/>
    <mergeCell ref="E39:E41"/>
    <mergeCell ref="F39:F41"/>
    <mergeCell ref="G39:G41"/>
    <mergeCell ref="H39:H41"/>
    <mergeCell ref="I39:I41"/>
    <mergeCell ref="J39:J41"/>
    <mergeCell ref="K39:K41"/>
    <mergeCell ref="L39:L41"/>
    <mergeCell ref="D39:D41"/>
  </mergeCells>
  <conditionalFormatting sqref="F12:M71">
    <cfRule type="containsText" dxfId="7" priority="1" operator="containsText" text="No">
      <formula>NOT(ISERROR(SEARCH("No",F12)))</formula>
    </cfRule>
  </conditionalFormatting>
  <pageMargins left="0.7" right="0.7" top="0.75" bottom="0.75" header="0.3" footer="0.3"/>
  <pageSetup scale="10" orientation="portrait" r:id="rId1"/>
  <colBreaks count="1" manualBreakCount="1">
    <brk id="13" max="1048575" man="1"/>
  </colBreaks>
  <drawing r:id="rId2"/>
  <legacyDrawing r:id="rId3"/>
  <extLst>
    <ext xmlns:x14="http://schemas.microsoft.com/office/spreadsheetml/2009/9/main" uri="{CCE6A557-97BC-4b89-ADB6-D9C93CAAB3DF}">
      <x14:dataValidations xmlns:xm="http://schemas.microsoft.com/office/excel/2006/main" disablePrompts="1" count="2">
        <x14:dataValidation type="list" allowBlank="1" showInputMessage="1" showErrorMessage="1">
          <x14:formula1>
            <xm:f>'Opciones Tratamiento'!$D$20:$D$22</xm:f>
          </x14:formula1>
          <xm:sqref>E12:E71</xm:sqref>
        </x14:dataValidation>
        <x14:dataValidation type="list" allowBlank="1" showInputMessage="1" showErrorMessage="1">
          <x14:formula1>
            <xm:f>'Opciones Tratamiento'!$D$25:$D$26</xm:f>
          </x14:formula1>
          <xm:sqref>H12:H71</xm:sqref>
        </x14:dataValidation>
      </x14:dataValidations>
    </ext>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R91"/>
  <sheetViews>
    <sheetView view="pageBreakPreview" topLeftCell="E1" zoomScale="40" zoomScaleNormal="10" zoomScaleSheetLayoutView="40" workbookViewId="0">
      <selection activeCell="M4" sqref="M4:M5"/>
    </sheetView>
  </sheetViews>
  <sheetFormatPr baseColWidth="10" defaultColWidth="11.42578125" defaultRowHeight="16.5" x14ac:dyDescent="0.3"/>
  <cols>
    <col min="1" max="1" width="81.5703125" style="161" customWidth="1"/>
    <col min="2" max="2" width="20.5703125" style="161" bestFit="1" customWidth="1"/>
    <col min="3" max="4" width="90.85546875" style="161" customWidth="1"/>
    <col min="5" max="5" width="41.140625" style="161" customWidth="1"/>
    <col min="6" max="6" width="90.85546875" style="161" customWidth="1"/>
    <col min="7" max="8" width="48.7109375" style="161" customWidth="1"/>
    <col min="9" max="10" width="90.85546875" style="161" customWidth="1"/>
    <col min="11" max="11" width="39.7109375" style="161" customWidth="1"/>
    <col min="12" max="12" width="40.85546875" style="161" customWidth="1"/>
    <col min="13" max="13" width="72.7109375" style="161" customWidth="1"/>
    <col min="14" max="14" width="3.28515625" style="161" customWidth="1"/>
    <col min="15" max="15" width="35.85546875" style="161" customWidth="1"/>
    <col min="16" max="16384" width="11.42578125" style="161"/>
  </cols>
  <sheetData>
    <row r="1" spans="1:70" s="154" customFormat="1" ht="24" thickBot="1" x14ac:dyDescent="0.4">
      <c r="A1" s="153"/>
      <c r="B1" s="153"/>
      <c r="C1" s="153"/>
      <c r="D1" s="153"/>
      <c r="E1" s="153"/>
      <c r="F1" s="153"/>
      <c r="G1" s="153"/>
      <c r="H1" s="153"/>
      <c r="I1" s="153"/>
      <c r="J1" s="153"/>
      <c r="K1" s="153"/>
      <c r="L1" s="153"/>
      <c r="M1" s="153"/>
      <c r="N1" s="153"/>
      <c r="O1" s="153"/>
      <c r="P1" s="153"/>
      <c r="Q1" s="153"/>
      <c r="R1" s="153"/>
      <c r="S1" s="153"/>
      <c r="T1" s="153"/>
      <c r="U1" s="153"/>
      <c r="V1" s="153"/>
      <c r="W1" s="153"/>
      <c r="X1" s="153"/>
      <c r="Y1" s="153"/>
      <c r="Z1" s="153"/>
      <c r="AA1" s="153"/>
      <c r="AB1" s="153"/>
      <c r="AC1" s="153"/>
      <c r="AD1" s="153"/>
      <c r="AE1" s="153"/>
      <c r="AF1" s="153"/>
      <c r="AG1" s="153"/>
      <c r="AH1" s="153"/>
      <c r="AI1" s="153"/>
      <c r="AJ1" s="153"/>
      <c r="AK1" s="153"/>
      <c r="AL1" s="153"/>
      <c r="AM1" s="153"/>
      <c r="AN1" s="153"/>
      <c r="AO1" s="153"/>
      <c r="AP1" s="153"/>
      <c r="AQ1" s="153"/>
      <c r="AR1" s="153"/>
      <c r="AS1" s="153"/>
      <c r="AT1" s="153"/>
      <c r="AU1" s="153"/>
      <c r="AV1" s="153"/>
      <c r="AW1" s="153"/>
      <c r="AX1" s="153"/>
      <c r="AY1" s="153"/>
      <c r="AZ1" s="153"/>
      <c r="BA1" s="153"/>
      <c r="BB1" s="153"/>
      <c r="BC1" s="153"/>
      <c r="BD1" s="153"/>
      <c r="BE1" s="153"/>
      <c r="BF1" s="153"/>
      <c r="BG1" s="153"/>
      <c r="BH1" s="153"/>
      <c r="BI1" s="153"/>
      <c r="BJ1" s="153"/>
      <c r="BK1" s="153"/>
      <c r="BL1" s="153"/>
      <c r="BM1" s="153"/>
      <c r="BN1" s="153"/>
      <c r="BO1" s="153"/>
      <c r="BP1" s="153"/>
      <c r="BQ1" s="153"/>
      <c r="BR1" s="153"/>
    </row>
    <row r="2" spans="1:70" s="154" customFormat="1" ht="72.75" customHeight="1" x14ac:dyDescent="0.35">
      <c r="A2" s="428" t="s">
        <v>60</v>
      </c>
      <c r="B2" s="429"/>
      <c r="C2" s="429"/>
      <c r="D2" s="441" t="s">
        <v>110</v>
      </c>
      <c r="E2" s="442"/>
      <c r="F2" s="442"/>
      <c r="G2" s="442"/>
      <c r="H2" s="442"/>
      <c r="I2" s="442"/>
      <c r="J2" s="442"/>
      <c r="K2" s="442"/>
      <c r="L2" s="443"/>
      <c r="M2" s="430" t="s">
        <v>111</v>
      </c>
      <c r="N2" s="153"/>
      <c r="O2" s="153"/>
      <c r="P2" s="153"/>
      <c r="Q2" s="153"/>
      <c r="R2" s="153"/>
      <c r="S2" s="153"/>
      <c r="T2" s="153"/>
      <c r="U2" s="153"/>
      <c r="V2" s="153"/>
      <c r="W2" s="153"/>
      <c r="X2" s="153"/>
      <c r="Y2" s="153"/>
      <c r="Z2" s="153"/>
      <c r="AA2" s="153"/>
      <c r="AB2" s="153"/>
      <c r="AC2" s="153"/>
      <c r="AD2" s="153"/>
      <c r="AE2" s="153"/>
      <c r="AF2" s="153"/>
      <c r="AG2" s="153"/>
      <c r="AH2" s="153"/>
      <c r="AI2" s="153"/>
      <c r="AJ2" s="153"/>
      <c r="AK2" s="153"/>
      <c r="AL2" s="153"/>
      <c r="AM2" s="153"/>
      <c r="AN2" s="153"/>
      <c r="AO2" s="153"/>
      <c r="AP2" s="153"/>
      <c r="AQ2" s="153"/>
      <c r="AR2" s="153"/>
      <c r="AS2" s="153"/>
      <c r="AT2" s="153"/>
      <c r="AU2" s="153"/>
      <c r="AV2" s="153"/>
      <c r="AW2" s="153"/>
      <c r="AX2" s="153"/>
      <c r="AY2" s="153"/>
      <c r="AZ2" s="153"/>
      <c r="BA2" s="153"/>
      <c r="BB2" s="153"/>
      <c r="BC2" s="153"/>
      <c r="BD2" s="153"/>
      <c r="BE2" s="153"/>
      <c r="BF2" s="153"/>
      <c r="BG2" s="153"/>
      <c r="BH2" s="153"/>
      <c r="BI2" s="153"/>
      <c r="BJ2" s="153"/>
      <c r="BK2" s="153"/>
      <c r="BL2" s="153"/>
      <c r="BM2" s="153"/>
      <c r="BN2" s="153"/>
      <c r="BO2" s="153"/>
      <c r="BP2" s="153"/>
      <c r="BQ2" s="153"/>
      <c r="BR2" s="153"/>
    </row>
    <row r="3" spans="1:70" s="154" customFormat="1" ht="34.5" customHeight="1" x14ac:dyDescent="0.35">
      <c r="A3" s="432"/>
      <c r="B3" s="433"/>
      <c r="C3" s="433"/>
      <c r="D3" s="444" t="s">
        <v>63</v>
      </c>
      <c r="E3" s="445"/>
      <c r="F3" s="445"/>
      <c r="G3" s="445"/>
      <c r="H3" s="445"/>
      <c r="I3" s="445"/>
      <c r="J3" s="445"/>
      <c r="K3" s="445"/>
      <c r="L3" s="446"/>
      <c r="M3" s="431"/>
      <c r="N3" s="155"/>
      <c r="O3" s="155"/>
      <c r="P3" s="155"/>
      <c r="Q3" s="155"/>
      <c r="R3" s="155"/>
      <c r="S3" s="155"/>
      <c r="T3" s="155"/>
      <c r="X3" s="153"/>
      <c r="Y3" s="153"/>
      <c r="Z3" s="153"/>
      <c r="AA3" s="153"/>
      <c r="AB3" s="153"/>
      <c r="AC3" s="153"/>
      <c r="AD3" s="153"/>
      <c r="AE3" s="153"/>
      <c r="AF3" s="153"/>
      <c r="AG3" s="153"/>
      <c r="AH3" s="153"/>
      <c r="AI3" s="153"/>
      <c r="AJ3" s="153"/>
      <c r="AK3" s="153"/>
      <c r="AL3" s="153"/>
      <c r="AM3" s="153"/>
      <c r="AN3" s="153"/>
      <c r="AO3" s="153"/>
      <c r="AP3" s="153"/>
      <c r="AQ3" s="153"/>
      <c r="AR3" s="153"/>
      <c r="AS3" s="153"/>
      <c r="AT3" s="153"/>
      <c r="AU3" s="153"/>
      <c r="AV3" s="153"/>
      <c r="AW3" s="153"/>
      <c r="AX3" s="153"/>
      <c r="AY3" s="153"/>
      <c r="AZ3" s="153"/>
      <c r="BA3" s="153"/>
      <c r="BB3" s="153"/>
      <c r="BC3" s="153"/>
      <c r="BD3" s="153"/>
      <c r="BE3" s="153"/>
      <c r="BF3" s="153"/>
      <c r="BG3" s="153"/>
      <c r="BH3" s="153"/>
      <c r="BI3" s="153"/>
      <c r="BJ3" s="153"/>
      <c r="BK3" s="153"/>
      <c r="BL3" s="153"/>
      <c r="BM3" s="153"/>
      <c r="BN3" s="153"/>
      <c r="BO3" s="153"/>
      <c r="BP3" s="153"/>
      <c r="BQ3" s="153"/>
      <c r="BR3" s="153"/>
    </row>
    <row r="4" spans="1:70" s="154" customFormat="1" ht="34.5" customHeight="1" x14ac:dyDescent="0.35">
      <c r="A4" s="432"/>
      <c r="B4" s="433"/>
      <c r="C4" s="433"/>
      <c r="D4" s="447"/>
      <c r="E4" s="448"/>
      <c r="F4" s="448"/>
      <c r="G4" s="448"/>
      <c r="H4" s="448"/>
      <c r="I4" s="448"/>
      <c r="J4" s="448"/>
      <c r="K4" s="448"/>
      <c r="L4" s="449"/>
      <c r="M4" s="192" t="s">
        <v>64</v>
      </c>
      <c r="N4" s="153"/>
      <c r="P4" s="156"/>
      <c r="Q4" s="156"/>
      <c r="R4" s="156"/>
      <c r="S4" s="156"/>
      <c r="T4" s="156"/>
      <c r="U4" s="156"/>
      <c r="V4" s="156"/>
      <c r="W4" s="156"/>
      <c r="X4" s="153"/>
      <c r="Y4" s="153"/>
      <c r="Z4" s="153"/>
      <c r="AA4" s="153"/>
      <c r="AB4" s="153"/>
      <c r="AC4" s="153"/>
      <c r="AD4" s="153"/>
      <c r="AE4" s="153"/>
      <c r="AF4" s="153"/>
      <c r="AG4" s="153"/>
      <c r="AH4" s="153"/>
      <c r="AI4" s="153"/>
      <c r="AJ4" s="153"/>
      <c r="AK4" s="153"/>
      <c r="AL4" s="153"/>
      <c r="AM4" s="153"/>
      <c r="AN4" s="153"/>
      <c r="AO4" s="153"/>
      <c r="AP4" s="153"/>
      <c r="AQ4" s="153"/>
      <c r="AR4" s="153"/>
      <c r="AS4" s="153"/>
      <c r="AT4" s="153"/>
      <c r="AU4" s="153"/>
      <c r="AV4" s="153"/>
      <c r="AW4" s="153"/>
      <c r="AX4" s="153"/>
      <c r="AY4" s="153"/>
      <c r="AZ4" s="153"/>
      <c r="BA4" s="153"/>
      <c r="BB4" s="153"/>
      <c r="BC4" s="153"/>
      <c r="BD4" s="153"/>
      <c r="BE4" s="153"/>
      <c r="BF4" s="153"/>
      <c r="BG4" s="153"/>
      <c r="BH4" s="153"/>
      <c r="BI4" s="153"/>
      <c r="BJ4" s="153"/>
      <c r="BK4" s="153"/>
      <c r="BL4" s="153"/>
      <c r="BM4" s="153"/>
      <c r="BN4" s="153"/>
      <c r="BO4" s="153"/>
      <c r="BP4" s="153"/>
      <c r="BQ4" s="153"/>
      <c r="BR4" s="153"/>
    </row>
    <row r="5" spans="1:70" s="154" customFormat="1" ht="34.5" customHeight="1" x14ac:dyDescent="0.35">
      <c r="A5" s="432"/>
      <c r="B5" s="433"/>
      <c r="C5" s="433"/>
      <c r="D5" s="450" t="s">
        <v>65</v>
      </c>
      <c r="E5" s="451"/>
      <c r="F5" s="451"/>
      <c r="G5" s="451"/>
      <c r="H5" s="451"/>
      <c r="I5" s="451"/>
      <c r="J5" s="451"/>
      <c r="K5" s="451"/>
      <c r="L5" s="452"/>
      <c r="M5" s="192" t="s">
        <v>112</v>
      </c>
      <c r="N5" s="153"/>
      <c r="P5" s="156"/>
      <c r="Q5" s="156"/>
      <c r="R5" s="156"/>
      <c r="S5" s="156"/>
      <c r="T5" s="156"/>
      <c r="U5" s="156"/>
      <c r="V5" s="156"/>
      <c r="W5" s="156"/>
      <c r="X5" s="153"/>
      <c r="Y5" s="153"/>
      <c r="Z5" s="153"/>
      <c r="AA5" s="153"/>
      <c r="AB5" s="153"/>
      <c r="AC5" s="153"/>
      <c r="AD5" s="153"/>
      <c r="AE5" s="153"/>
      <c r="AF5" s="153"/>
      <c r="AG5" s="153"/>
      <c r="AH5" s="153"/>
      <c r="AI5" s="153"/>
      <c r="AJ5" s="153"/>
      <c r="AK5" s="153"/>
      <c r="AL5" s="153"/>
      <c r="AM5" s="153"/>
      <c r="AN5" s="153"/>
      <c r="AO5" s="153"/>
      <c r="AP5" s="153"/>
      <c r="AQ5" s="153"/>
      <c r="AR5" s="153"/>
      <c r="AS5" s="153"/>
      <c r="AT5" s="153"/>
      <c r="AU5" s="153"/>
      <c r="AV5" s="153"/>
      <c r="AW5" s="153"/>
      <c r="AX5" s="153"/>
      <c r="AY5" s="153"/>
      <c r="AZ5" s="153"/>
      <c r="BA5" s="153"/>
      <c r="BB5" s="153"/>
      <c r="BC5" s="153"/>
      <c r="BD5" s="153"/>
      <c r="BE5" s="153"/>
      <c r="BF5" s="153"/>
      <c r="BG5" s="153"/>
      <c r="BH5" s="153"/>
      <c r="BI5" s="153"/>
      <c r="BJ5" s="153"/>
      <c r="BK5" s="153"/>
      <c r="BL5" s="153"/>
      <c r="BM5" s="153"/>
      <c r="BN5" s="153"/>
      <c r="BO5" s="153"/>
      <c r="BP5" s="153"/>
      <c r="BQ5" s="153"/>
      <c r="BR5" s="153"/>
    </row>
    <row r="6" spans="1:70" s="154" customFormat="1" ht="34.5" customHeight="1" x14ac:dyDescent="0.35">
      <c r="A6" s="432"/>
      <c r="B6" s="433"/>
      <c r="C6" s="433"/>
      <c r="D6" s="453" t="s">
        <v>67</v>
      </c>
      <c r="E6" s="454"/>
      <c r="F6" s="454"/>
      <c r="G6" s="454"/>
      <c r="H6" s="454"/>
      <c r="I6" s="454"/>
      <c r="J6" s="454"/>
      <c r="K6" s="454"/>
      <c r="L6" s="455"/>
      <c r="M6" s="199" t="s">
        <v>68</v>
      </c>
      <c r="N6" s="153"/>
      <c r="P6" s="157"/>
      <c r="Q6" s="157"/>
      <c r="R6" s="157"/>
      <c r="S6" s="157"/>
      <c r="T6" s="157"/>
      <c r="U6" s="157"/>
      <c r="V6" s="157"/>
      <c r="W6" s="157"/>
      <c r="X6" s="153"/>
      <c r="Y6" s="153"/>
      <c r="Z6" s="153"/>
      <c r="AA6" s="153"/>
      <c r="AB6" s="153"/>
      <c r="AC6" s="153"/>
      <c r="AD6" s="153"/>
      <c r="AE6" s="153"/>
      <c r="AF6" s="153"/>
      <c r="AG6" s="153"/>
      <c r="AH6" s="153"/>
      <c r="AI6" s="153"/>
      <c r="AJ6" s="153"/>
      <c r="AK6" s="153"/>
      <c r="AL6" s="153"/>
      <c r="AM6" s="153"/>
      <c r="AN6" s="153"/>
      <c r="AO6" s="153"/>
      <c r="AP6" s="153"/>
      <c r="AQ6" s="153"/>
      <c r="AR6" s="153"/>
      <c r="AS6" s="153"/>
      <c r="AT6" s="153"/>
      <c r="AU6" s="153"/>
      <c r="AV6" s="153"/>
      <c r="AW6" s="153"/>
      <c r="AX6" s="153"/>
      <c r="AY6" s="153"/>
      <c r="AZ6" s="153"/>
      <c r="BA6" s="153"/>
      <c r="BB6" s="153"/>
      <c r="BC6" s="153"/>
      <c r="BD6" s="153"/>
      <c r="BE6" s="153"/>
      <c r="BF6" s="153"/>
      <c r="BG6" s="153"/>
      <c r="BH6" s="153"/>
      <c r="BI6" s="153"/>
      <c r="BJ6" s="153"/>
      <c r="BK6" s="153"/>
      <c r="BL6" s="153"/>
      <c r="BM6" s="153"/>
      <c r="BN6" s="153"/>
      <c r="BO6" s="153"/>
      <c r="BP6" s="153"/>
      <c r="BQ6" s="153"/>
      <c r="BR6" s="153"/>
    </row>
    <row r="7" spans="1:70" s="154" customFormat="1" ht="33" customHeight="1" thickBot="1" x14ac:dyDescent="0.4">
      <c r="A7" s="434"/>
      <c r="B7" s="435"/>
      <c r="C7" s="435"/>
      <c r="D7" s="435"/>
      <c r="E7" s="435"/>
      <c r="F7" s="435"/>
      <c r="G7" s="435"/>
      <c r="H7" s="435"/>
      <c r="I7" s="435"/>
      <c r="J7" s="435"/>
      <c r="K7" s="435"/>
      <c r="L7" s="435"/>
      <c r="M7" s="436"/>
      <c r="N7" s="153"/>
      <c r="O7" s="157"/>
      <c r="P7" s="157"/>
      <c r="Q7" s="157"/>
      <c r="R7" s="157"/>
      <c r="S7" s="157"/>
      <c r="T7" s="157"/>
      <c r="U7" s="157"/>
      <c r="V7" s="157"/>
      <c r="W7" s="157"/>
      <c r="X7" s="153"/>
      <c r="Y7" s="153"/>
      <c r="Z7" s="153"/>
      <c r="AA7" s="153"/>
      <c r="AB7" s="153"/>
      <c r="AC7" s="153"/>
      <c r="AD7" s="153"/>
      <c r="AE7" s="153"/>
      <c r="AF7" s="153"/>
      <c r="AG7" s="153"/>
      <c r="AH7" s="153"/>
      <c r="AI7" s="153"/>
      <c r="AJ7" s="153"/>
      <c r="AK7" s="153"/>
      <c r="AL7" s="153"/>
      <c r="AM7" s="153"/>
      <c r="AN7" s="153"/>
      <c r="AO7" s="153"/>
      <c r="AP7" s="153"/>
      <c r="AQ7" s="153"/>
      <c r="AR7" s="153"/>
      <c r="AS7" s="153"/>
      <c r="AT7" s="153"/>
      <c r="AU7" s="153"/>
      <c r="AV7" s="153"/>
      <c r="AW7" s="153"/>
      <c r="AX7" s="153"/>
      <c r="AY7" s="153"/>
      <c r="AZ7" s="153"/>
      <c r="BA7" s="153"/>
      <c r="BB7" s="153"/>
      <c r="BC7" s="153"/>
      <c r="BD7" s="153"/>
      <c r="BE7" s="153"/>
      <c r="BF7" s="153"/>
      <c r="BG7" s="153"/>
      <c r="BH7" s="153"/>
      <c r="BI7" s="153"/>
      <c r="BJ7" s="153"/>
      <c r="BK7" s="153"/>
      <c r="BL7" s="153"/>
      <c r="BM7" s="153"/>
      <c r="BN7" s="153"/>
      <c r="BO7" s="153"/>
      <c r="BP7" s="153"/>
      <c r="BQ7" s="153"/>
      <c r="BR7" s="153"/>
    </row>
    <row r="8" spans="1:70" s="154" customFormat="1" ht="29.25" customHeight="1" x14ac:dyDescent="0.35">
      <c r="A8" s="147"/>
      <c r="B8" s="148"/>
      <c r="C8" s="149"/>
      <c r="D8" s="149"/>
      <c r="E8" s="149"/>
      <c r="F8" s="149"/>
      <c r="G8" s="149"/>
      <c r="H8" s="149"/>
      <c r="I8" s="149"/>
      <c r="J8" s="149"/>
      <c r="K8" s="149"/>
      <c r="L8" s="149"/>
      <c r="M8" s="149"/>
      <c r="N8" s="153"/>
      <c r="O8" s="153"/>
      <c r="P8" s="153"/>
      <c r="Q8" s="153"/>
      <c r="R8" s="153"/>
      <c r="S8" s="153"/>
      <c r="T8" s="153"/>
      <c r="U8" s="153"/>
      <c r="V8" s="153"/>
      <c r="W8" s="153"/>
      <c r="X8" s="153"/>
      <c r="Y8" s="153"/>
      <c r="Z8" s="153"/>
      <c r="AA8" s="153"/>
      <c r="AB8" s="153"/>
      <c r="AC8" s="153"/>
      <c r="AD8" s="153"/>
      <c r="AE8" s="153"/>
      <c r="AF8" s="153"/>
      <c r="AG8" s="153"/>
      <c r="AH8" s="153"/>
      <c r="AI8" s="153"/>
      <c r="AJ8" s="153"/>
      <c r="AK8" s="153"/>
      <c r="AL8" s="153"/>
      <c r="AM8" s="153"/>
      <c r="AN8" s="153"/>
      <c r="AO8" s="153"/>
      <c r="AP8" s="153"/>
      <c r="AQ8" s="153"/>
      <c r="AR8" s="153"/>
      <c r="AS8" s="153"/>
      <c r="AT8" s="153"/>
      <c r="AU8" s="153"/>
      <c r="AV8" s="153"/>
      <c r="AW8" s="153"/>
      <c r="AX8" s="153"/>
      <c r="AY8" s="153"/>
      <c r="AZ8" s="153"/>
      <c r="BA8" s="153"/>
      <c r="BB8" s="153"/>
      <c r="BC8" s="153"/>
      <c r="BD8" s="153"/>
      <c r="BE8" s="153"/>
      <c r="BF8" s="153"/>
      <c r="BG8" s="153"/>
      <c r="BH8" s="153"/>
      <c r="BI8" s="153"/>
      <c r="BJ8" s="153"/>
      <c r="BK8" s="153"/>
      <c r="BL8" s="153"/>
      <c r="BM8" s="153"/>
      <c r="BN8" s="153"/>
      <c r="BO8" s="153"/>
      <c r="BP8" s="153"/>
      <c r="BQ8" s="153"/>
      <c r="BR8" s="153"/>
    </row>
    <row r="9" spans="1:70" s="154" customFormat="1" ht="175.5" customHeight="1" x14ac:dyDescent="0.35">
      <c r="A9" s="437" t="s">
        <v>132</v>
      </c>
      <c r="B9" s="438"/>
      <c r="C9" s="438"/>
      <c r="D9" s="438"/>
      <c r="E9" s="438"/>
      <c r="F9" s="438"/>
      <c r="G9" s="438"/>
      <c r="H9" s="438"/>
      <c r="I9" s="438"/>
      <c r="J9" s="438"/>
      <c r="K9" s="438"/>
      <c r="L9" s="438"/>
      <c r="M9" s="438"/>
      <c r="N9" s="153"/>
      <c r="O9" s="153"/>
      <c r="P9" s="153"/>
      <c r="Q9" s="153"/>
      <c r="R9" s="153"/>
      <c r="S9" s="153"/>
      <c r="T9" s="153"/>
      <c r="U9" s="153"/>
      <c r="V9" s="153"/>
      <c r="W9" s="153"/>
      <c r="X9" s="153"/>
      <c r="Y9" s="153"/>
      <c r="Z9" s="153"/>
      <c r="AA9" s="153"/>
      <c r="AB9" s="153"/>
      <c r="AC9" s="153"/>
      <c r="AD9" s="153"/>
      <c r="AE9" s="153"/>
      <c r="AF9" s="153"/>
      <c r="AG9" s="153"/>
      <c r="AH9" s="153"/>
      <c r="AI9" s="153"/>
      <c r="AJ9" s="153"/>
      <c r="AK9" s="153"/>
      <c r="AL9" s="153"/>
      <c r="AM9" s="153"/>
      <c r="AN9" s="153"/>
      <c r="AO9" s="153"/>
      <c r="AP9" s="153"/>
      <c r="AQ9" s="153"/>
      <c r="AR9" s="153"/>
      <c r="AS9" s="153"/>
      <c r="AT9" s="153"/>
      <c r="AU9" s="153"/>
      <c r="AV9" s="153"/>
      <c r="AW9" s="153"/>
      <c r="AX9" s="153"/>
      <c r="AY9" s="153"/>
      <c r="AZ9" s="153"/>
      <c r="BA9" s="153"/>
      <c r="BB9" s="153"/>
      <c r="BC9" s="153"/>
      <c r="BD9" s="153"/>
      <c r="BE9" s="153"/>
      <c r="BF9" s="153"/>
      <c r="BG9" s="153"/>
      <c r="BH9" s="153"/>
      <c r="BI9" s="153"/>
      <c r="BJ9" s="153"/>
      <c r="BK9" s="153"/>
      <c r="BL9" s="153"/>
      <c r="BM9" s="153"/>
      <c r="BN9" s="153"/>
      <c r="BO9" s="153"/>
      <c r="BP9" s="153"/>
      <c r="BQ9" s="153"/>
      <c r="BR9" s="153"/>
    </row>
    <row r="10" spans="1:70" s="154" customFormat="1" ht="81.75" customHeight="1" x14ac:dyDescent="0.35">
      <c r="A10" s="439" t="s">
        <v>114</v>
      </c>
      <c r="B10" s="439" t="s">
        <v>115</v>
      </c>
      <c r="C10" s="439"/>
      <c r="D10" s="439" t="s">
        <v>128</v>
      </c>
      <c r="E10" s="439" t="s">
        <v>117</v>
      </c>
      <c r="F10" s="439" t="s">
        <v>118</v>
      </c>
      <c r="G10" s="439"/>
      <c r="H10" s="439"/>
      <c r="I10" s="439"/>
      <c r="J10" s="439"/>
      <c r="K10" s="439"/>
      <c r="L10" s="439"/>
      <c r="M10" s="439"/>
      <c r="N10" s="153"/>
      <c r="O10" s="153"/>
      <c r="P10" s="153"/>
      <c r="Q10" s="153"/>
      <c r="R10" s="153"/>
      <c r="S10" s="153"/>
      <c r="T10" s="153"/>
      <c r="U10" s="153"/>
      <c r="V10" s="153"/>
      <c r="W10" s="153"/>
      <c r="X10" s="153"/>
      <c r="Y10" s="153"/>
      <c r="Z10" s="153"/>
      <c r="AA10" s="153"/>
      <c r="AB10" s="153"/>
      <c r="AC10" s="153"/>
      <c r="AD10" s="153"/>
      <c r="AE10" s="153"/>
      <c r="AF10" s="153"/>
      <c r="AG10" s="153"/>
      <c r="AH10" s="153"/>
      <c r="AI10" s="153"/>
      <c r="AJ10" s="153"/>
      <c r="AK10" s="153"/>
      <c r="AL10" s="153"/>
      <c r="AM10" s="153"/>
      <c r="AN10" s="153"/>
      <c r="AO10" s="153"/>
      <c r="AP10" s="153"/>
      <c r="AQ10" s="153"/>
      <c r="AR10" s="153"/>
      <c r="AS10" s="153"/>
      <c r="AT10" s="153"/>
      <c r="AU10" s="153"/>
      <c r="AV10" s="153"/>
      <c r="AW10" s="153"/>
      <c r="AX10" s="153"/>
      <c r="AY10" s="153"/>
      <c r="AZ10" s="153"/>
      <c r="BA10" s="153"/>
      <c r="BB10" s="153"/>
      <c r="BC10" s="153"/>
      <c r="BD10" s="153"/>
      <c r="BE10" s="153"/>
      <c r="BF10" s="153"/>
      <c r="BG10" s="153"/>
      <c r="BH10" s="153"/>
      <c r="BI10" s="153"/>
      <c r="BJ10" s="153"/>
      <c r="BK10" s="153"/>
      <c r="BL10" s="153"/>
      <c r="BM10" s="153"/>
      <c r="BN10" s="153"/>
      <c r="BO10" s="153"/>
      <c r="BP10" s="153"/>
      <c r="BQ10" s="153"/>
      <c r="BR10" s="153"/>
    </row>
    <row r="11" spans="1:70" s="154" customFormat="1" ht="249" customHeight="1" x14ac:dyDescent="0.35">
      <c r="A11" s="439"/>
      <c r="B11" s="172" t="s">
        <v>119</v>
      </c>
      <c r="C11" s="172" t="s">
        <v>21</v>
      </c>
      <c r="D11" s="439"/>
      <c r="E11" s="439"/>
      <c r="F11" s="172" t="s">
        <v>120</v>
      </c>
      <c r="G11" s="172" t="s">
        <v>121</v>
      </c>
      <c r="H11" s="172" t="s">
        <v>133</v>
      </c>
      <c r="I11" s="172" t="s">
        <v>123</v>
      </c>
      <c r="J11" s="172" t="s">
        <v>130</v>
      </c>
      <c r="K11" s="172" t="s">
        <v>95</v>
      </c>
      <c r="L11" s="172" t="s">
        <v>125</v>
      </c>
      <c r="M11" s="172" t="s">
        <v>126</v>
      </c>
      <c r="N11" s="153"/>
      <c r="O11" s="153"/>
      <c r="P11" s="153"/>
      <c r="Q11" s="153"/>
      <c r="R11" s="153"/>
      <c r="S11" s="153"/>
      <c r="T11" s="153"/>
      <c r="U11" s="153"/>
      <c r="V11" s="153"/>
      <c r="W11" s="153"/>
      <c r="X11" s="153"/>
      <c r="Y11" s="153"/>
      <c r="Z11" s="153"/>
      <c r="AA11" s="153"/>
      <c r="AB11" s="153"/>
      <c r="AC11" s="153"/>
      <c r="AD11" s="153"/>
      <c r="AE11" s="153"/>
      <c r="AF11" s="153"/>
      <c r="AG11" s="153"/>
      <c r="AH11" s="153"/>
      <c r="AI11" s="153"/>
      <c r="AJ11" s="153"/>
      <c r="AK11" s="153"/>
      <c r="AL11" s="153"/>
      <c r="AM11" s="153"/>
      <c r="AN11" s="153"/>
      <c r="AO11" s="153"/>
      <c r="AP11" s="153"/>
      <c r="AQ11" s="153"/>
      <c r="AR11" s="153"/>
      <c r="AS11" s="153"/>
      <c r="AT11" s="153"/>
      <c r="AU11" s="153"/>
      <c r="AV11" s="153"/>
      <c r="AW11" s="153"/>
      <c r="AX11" s="153"/>
      <c r="AY11" s="153"/>
      <c r="AZ11" s="153"/>
      <c r="BA11" s="153"/>
      <c r="BB11" s="153"/>
      <c r="BC11" s="153"/>
      <c r="BD11" s="153"/>
      <c r="BE11" s="153"/>
      <c r="BF11" s="153"/>
      <c r="BG11" s="153"/>
      <c r="BH11" s="153"/>
      <c r="BI11" s="153"/>
      <c r="BJ11" s="153"/>
      <c r="BK11" s="153"/>
      <c r="BL11" s="153"/>
      <c r="BM11" s="153"/>
      <c r="BN11" s="153"/>
      <c r="BO11" s="153"/>
      <c r="BP11" s="153"/>
      <c r="BQ11" s="153"/>
      <c r="BR11" s="153"/>
    </row>
    <row r="12" spans="1:70" ht="43.5" customHeight="1" x14ac:dyDescent="0.3">
      <c r="A12" s="440" t="str">
        <f>A9</f>
        <v>MATRIZ DE MONITOREO DE RIESGOS III CORTE
 (JULIO - SEPTIEMBRE)</v>
      </c>
      <c r="B12" s="426" t="str">
        <f>'Mapa final'!$B$13</f>
        <v>GBG_02</v>
      </c>
      <c r="C12" s="427" t="str">
        <f>'Mapa final'!H13</f>
        <v>Posibilidad de afectación económica y reputacional por multas y sanciones, debido a la vinculación de personas naturales y/o jurídicas, sin considerar los lineamientos contemplados relacionado con conflictos de interés. (Política de Integridad).</v>
      </c>
      <c r="D12" s="421"/>
      <c r="E12" s="392"/>
      <c r="F12" s="389" t="str">
        <f t="shared" ref="F12:M12" si="0">IFERROR(IF($E12="","No",IF($E12="No","No"," "))," ")</f>
        <v>No</v>
      </c>
      <c r="G12" s="389" t="str">
        <f t="shared" si="0"/>
        <v>No</v>
      </c>
      <c r="H12" s="389" t="str">
        <f t="shared" si="0"/>
        <v>No</v>
      </c>
      <c r="I12" s="389" t="str">
        <f t="shared" si="0"/>
        <v>No</v>
      </c>
      <c r="J12" s="389" t="str">
        <f t="shared" si="0"/>
        <v>No</v>
      </c>
      <c r="K12" s="389" t="str">
        <f t="shared" si="0"/>
        <v>No</v>
      </c>
      <c r="L12" s="389" t="str">
        <f t="shared" si="0"/>
        <v>No</v>
      </c>
      <c r="M12" s="389" t="str">
        <f t="shared" si="0"/>
        <v>No</v>
      </c>
      <c r="N12" s="160"/>
      <c r="O12" s="160"/>
      <c r="P12" s="160"/>
      <c r="Q12" s="160"/>
      <c r="R12" s="160"/>
      <c r="S12" s="160"/>
      <c r="T12" s="160"/>
      <c r="U12" s="160"/>
      <c r="V12" s="160"/>
      <c r="W12" s="160"/>
      <c r="X12" s="160"/>
      <c r="Y12" s="160"/>
      <c r="Z12" s="160"/>
      <c r="AA12" s="160"/>
      <c r="AB12" s="160"/>
      <c r="AC12" s="160"/>
      <c r="AD12" s="160"/>
      <c r="AE12" s="160"/>
      <c r="AF12" s="160"/>
      <c r="AG12" s="160"/>
      <c r="AH12" s="160"/>
      <c r="AI12" s="160"/>
      <c r="AJ12" s="160"/>
      <c r="AK12" s="160"/>
      <c r="AL12" s="160"/>
      <c r="AM12" s="160"/>
      <c r="AN12" s="160"/>
      <c r="AO12" s="160"/>
      <c r="AP12" s="160"/>
      <c r="AQ12" s="160"/>
      <c r="AR12" s="160"/>
      <c r="AS12" s="160"/>
      <c r="AT12" s="160"/>
      <c r="AU12" s="160"/>
      <c r="AV12" s="160"/>
      <c r="AW12" s="160"/>
      <c r="AX12" s="160"/>
      <c r="AY12" s="160"/>
      <c r="AZ12" s="160"/>
      <c r="BA12" s="160"/>
      <c r="BB12" s="160"/>
      <c r="BC12" s="160"/>
      <c r="BD12" s="160"/>
      <c r="BE12" s="160"/>
      <c r="BF12" s="160"/>
      <c r="BG12" s="160"/>
      <c r="BH12" s="160"/>
      <c r="BI12" s="160"/>
      <c r="BJ12" s="160"/>
      <c r="BK12" s="160"/>
      <c r="BL12" s="160"/>
      <c r="BM12" s="160"/>
      <c r="BN12" s="160"/>
      <c r="BO12" s="160"/>
      <c r="BP12" s="160"/>
      <c r="BQ12" s="160"/>
      <c r="BR12" s="160"/>
    </row>
    <row r="13" spans="1:70" ht="43.5" customHeight="1" x14ac:dyDescent="0.3">
      <c r="A13" s="440"/>
      <c r="B13" s="426"/>
      <c r="C13" s="427"/>
      <c r="D13" s="421"/>
      <c r="E13" s="392"/>
      <c r="F13" s="389"/>
      <c r="G13" s="389"/>
      <c r="H13" s="389"/>
      <c r="I13" s="389"/>
      <c r="J13" s="389"/>
      <c r="K13" s="389"/>
      <c r="L13" s="389"/>
      <c r="M13" s="389"/>
      <c r="N13" s="160"/>
      <c r="O13" s="160"/>
      <c r="P13" s="160"/>
      <c r="Q13" s="160"/>
      <c r="R13" s="160"/>
      <c r="S13" s="160"/>
      <c r="T13" s="160"/>
      <c r="U13" s="160"/>
      <c r="V13" s="160"/>
      <c r="W13" s="160"/>
      <c r="X13" s="160"/>
      <c r="Y13" s="160"/>
      <c r="Z13" s="160"/>
      <c r="AA13" s="160"/>
      <c r="AB13" s="160"/>
      <c r="AC13" s="160"/>
      <c r="AD13" s="160"/>
      <c r="AE13" s="160"/>
      <c r="AF13" s="160"/>
      <c r="AG13" s="160"/>
      <c r="AH13" s="160"/>
      <c r="AI13" s="160"/>
      <c r="AJ13" s="160"/>
      <c r="AK13" s="160"/>
      <c r="AL13" s="160"/>
      <c r="AM13" s="160"/>
      <c r="AN13" s="160"/>
      <c r="AO13" s="160"/>
      <c r="AP13" s="160"/>
      <c r="AQ13" s="160"/>
      <c r="AR13" s="160"/>
      <c r="AS13" s="160"/>
      <c r="AT13" s="160"/>
      <c r="AU13" s="160"/>
      <c r="AV13" s="160"/>
      <c r="AW13" s="160"/>
      <c r="AX13" s="160"/>
      <c r="AY13" s="160"/>
      <c r="AZ13" s="160"/>
      <c r="BA13" s="160"/>
      <c r="BB13" s="160"/>
      <c r="BC13" s="160"/>
      <c r="BD13" s="160"/>
      <c r="BE13" s="160"/>
      <c r="BF13" s="160"/>
      <c r="BG13" s="160"/>
      <c r="BH13" s="160"/>
      <c r="BI13" s="160"/>
      <c r="BJ13" s="160"/>
      <c r="BK13" s="160"/>
      <c r="BL13" s="160"/>
      <c r="BM13" s="160"/>
      <c r="BN13" s="160"/>
      <c r="BO13" s="160"/>
      <c r="BP13" s="160"/>
      <c r="BQ13" s="160"/>
      <c r="BR13" s="160"/>
    </row>
    <row r="14" spans="1:70" ht="43.5" customHeight="1" x14ac:dyDescent="0.3">
      <c r="A14" s="440"/>
      <c r="B14" s="426"/>
      <c r="C14" s="427"/>
      <c r="D14" s="421"/>
      <c r="E14" s="392"/>
      <c r="F14" s="389"/>
      <c r="G14" s="389"/>
      <c r="H14" s="389"/>
      <c r="I14" s="389"/>
      <c r="J14" s="389"/>
      <c r="K14" s="389"/>
      <c r="L14" s="389"/>
      <c r="M14" s="389"/>
      <c r="N14" s="160"/>
      <c r="O14" s="160"/>
      <c r="P14" s="160"/>
      <c r="Q14" s="160"/>
      <c r="R14" s="160"/>
      <c r="S14" s="160"/>
      <c r="T14" s="160"/>
      <c r="U14" s="160"/>
      <c r="V14" s="160"/>
      <c r="W14" s="160"/>
      <c r="X14" s="160"/>
      <c r="Y14" s="160"/>
      <c r="Z14" s="160"/>
      <c r="AA14" s="160"/>
      <c r="AB14" s="160"/>
      <c r="AC14" s="160"/>
      <c r="AD14" s="160"/>
      <c r="AE14" s="160"/>
      <c r="AF14" s="160"/>
      <c r="AG14" s="160"/>
      <c r="AH14" s="160"/>
      <c r="AI14" s="160"/>
      <c r="AJ14" s="160"/>
      <c r="AK14" s="160"/>
      <c r="AL14" s="160"/>
      <c r="AM14" s="160"/>
      <c r="AN14" s="160"/>
      <c r="AO14" s="160"/>
      <c r="AP14" s="160"/>
      <c r="AQ14" s="160"/>
      <c r="AR14" s="160"/>
      <c r="AS14" s="160"/>
      <c r="AT14" s="160"/>
      <c r="AU14" s="160"/>
      <c r="AV14" s="160"/>
      <c r="AW14" s="160"/>
      <c r="AX14" s="160"/>
      <c r="AY14" s="160"/>
      <c r="AZ14" s="160"/>
      <c r="BA14" s="160"/>
      <c r="BB14" s="160"/>
      <c r="BC14" s="160"/>
      <c r="BD14" s="160"/>
      <c r="BE14" s="160"/>
      <c r="BF14" s="160"/>
      <c r="BG14" s="160"/>
      <c r="BH14" s="160"/>
      <c r="BI14" s="160"/>
      <c r="BJ14" s="160"/>
      <c r="BK14" s="160"/>
      <c r="BL14" s="160"/>
      <c r="BM14" s="160"/>
      <c r="BN14" s="160"/>
      <c r="BO14" s="160"/>
      <c r="BP14" s="160"/>
      <c r="BQ14" s="160"/>
      <c r="BR14" s="160"/>
    </row>
    <row r="15" spans="1:70" ht="43.5" customHeight="1" x14ac:dyDescent="0.3">
      <c r="A15" s="440"/>
      <c r="B15" s="426" t="str">
        <f>'Mapa final'!B19</f>
        <v>GBG_03</v>
      </c>
      <c r="C15" s="427" t="str">
        <f>'Mapa final'!H19</f>
        <v>Posibilidad de afectación económica y reputacional por demandas legales y sanciones, debido a omitir la declaración de impedimento o recusación ante la posibilidad real o aparente de un conflicto de interés.</v>
      </c>
      <c r="D15" s="421"/>
      <c r="E15" s="392"/>
      <c r="F15" s="389" t="str">
        <f t="shared" ref="F15:M39" si="1">IFERROR(IF($E15="","No",IF($E15="No","No"," "))," ")</f>
        <v>No</v>
      </c>
      <c r="G15" s="389" t="str">
        <f t="shared" si="1"/>
        <v>No</v>
      </c>
      <c r="H15" s="389" t="str">
        <f t="shared" si="1"/>
        <v>No</v>
      </c>
      <c r="I15" s="389" t="str">
        <f t="shared" si="1"/>
        <v>No</v>
      </c>
      <c r="J15" s="389" t="str">
        <f t="shared" si="1"/>
        <v>No</v>
      </c>
      <c r="K15" s="389" t="str">
        <f t="shared" si="1"/>
        <v>No</v>
      </c>
      <c r="L15" s="389" t="str">
        <f t="shared" si="1"/>
        <v>No</v>
      </c>
      <c r="M15" s="389" t="str">
        <f t="shared" si="1"/>
        <v>No</v>
      </c>
      <c r="N15" s="160"/>
      <c r="O15" s="160"/>
      <c r="P15" s="160"/>
      <c r="Q15" s="160"/>
      <c r="R15" s="160"/>
      <c r="S15" s="160"/>
      <c r="T15" s="160"/>
      <c r="U15" s="160"/>
      <c r="V15" s="160"/>
      <c r="W15" s="160"/>
      <c r="X15" s="160"/>
      <c r="Y15" s="160"/>
      <c r="Z15" s="160"/>
      <c r="AA15" s="160"/>
      <c r="AB15" s="160"/>
      <c r="AC15" s="160"/>
      <c r="AD15" s="160"/>
      <c r="AE15" s="160"/>
      <c r="AF15" s="160"/>
      <c r="AG15" s="160"/>
      <c r="AH15" s="160"/>
      <c r="AI15" s="160"/>
      <c r="AJ15" s="160"/>
      <c r="AK15" s="160"/>
      <c r="AL15" s="160"/>
      <c r="AM15" s="160"/>
      <c r="AN15" s="160"/>
      <c r="AO15" s="160"/>
      <c r="AP15" s="160"/>
      <c r="AQ15" s="160"/>
      <c r="AR15" s="160"/>
      <c r="AS15" s="160"/>
      <c r="AT15" s="160"/>
      <c r="AU15" s="160"/>
      <c r="AV15" s="160"/>
      <c r="AW15" s="160"/>
      <c r="AX15" s="160"/>
      <c r="AY15" s="160"/>
      <c r="AZ15" s="160"/>
      <c r="BA15" s="160"/>
      <c r="BB15" s="160"/>
      <c r="BC15" s="160"/>
      <c r="BD15" s="160"/>
      <c r="BE15" s="160"/>
      <c r="BF15" s="160"/>
      <c r="BG15" s="160"/>
      <c r="BH15" s="160"/>
      <c r="BI15" s="160"/>
      <c r="BJ15" s="160"/>
      <c r="BK15" s="160"/>
      <c r="BL15" s="160"/>
      <c r="BM15" s="160"/>
      <c r="BN15" s="160"/>
      <c r="BO15" s="160"/>
      <c r="BP15" s="160"/>
      <c r="BQ15" s="160"/>
      <c r="BR15" s="160"/>
    </row>
    <row r="16" spans="1:70" ht="43.5" customHeight="1" x14ac:dyDescent="0.3">
      <c r="A16" s="440"/>
      <c r="B16" s="426"/>
      <c r="C16" s="427"/>
      <c r="D16" s="421"/>
      <c r="E16" s="392"/>
      <c r="F16" s="389"/>
      <c r="G16" s="389"/>
      <c r="H16" s="389"/>
      <c r="I16" s="389"/>
      <c r="J16" s="389"/>
      <c r="K16" s="389"/>
      <c r="L16" s="389"/>
      <c r="M16" s="389"/>
      <c r="N16" s="160"/>
      <c r="O16" s="160"/>
      <c r="P16" s="160"/>
      <c r="Q16" s="160"/>
      <c r="R16" s="160"/>
      <c r="S16" s="160"/>
      <c r="T16" s="160"/>
      <c r="U16" s="160"/>
      <c r="V16" s="160"/>
      <c r="W16" s="160"/>
      <c r="X16" s="160"/>
      <c r="Y16" s="160"/>
      <c r="Z16" s="160"/>
      <c r="AA16" s="160"/>
      <c r="AB16" s="160"/>
      <c r="AC16" s="160"/>
      <c r="AD16" s="160"/>
      <c r="AE16" s="160"/>
      <c r="AF16" s="160"/>
      <c r="AG16" s="160"/>
      <c r="AH16" s="160"/>
      <c r="AI16" s="160"/>
      <c r="AJ16" s="160"/>
      <c r="AK16" s="160"/>
      <c r="AL16" s="160"/>
      <c r="AM16" s="160"/>
      <c r="AN16" s="160"/>
      <c r="AO16" s="160"/>
      <c r="AP16" s="160"/>
      <c r="AQ16" s="160"/>
      <c r="AR16" s="160"/>
      <c r="AS16" s="160"/>
      <c r="AT16" s="160"/>
      <c r="AU16" s="160"/>
      <c r="AV16" s="160"/>
      <c r="AW16" s="160"/>
      <c r="AX16" s="160"/>
      <c r="AY16" s="160"/>
      <c r="AZ16" s="160"/>
      <c r="BA16" s="160"/>
      <c r="BB16" s="160"/>
      <c r="BC16" s="160"/>
      <c r="BD16" s="160"/>
      <c r="BE16" s="160"/>
      <c r="BF16" s="160"/>
      <c r="BG16" s="160"/>
      <c r="BH16" s="160"/>
      <c r="BI16" s="160"/>
      <c r="BJ16" s="160"/>
      <c r="BK16" s="160"/>
      <c r="BL16" s="160"/>
      <c r="BM16" s="160"/>
      <c r="BN16" s="160"/>
      <c r="BO16" s="160"/>
      <c r="BP16" s="160"/>
      <c r="BQ16" s="160"/>
      <c r="BR16" s="160"/>
    </row>
    <row r="17" spans="1:70" ht="43.5" customHeight="1" x14ac:dyDescent="0.3">
      <c r="A17" s="440"/>
      <c r="B17" s="426"/>
      <c r="C17" s="427"/>
      <c r="D17" s="421"/>
      <c r="E17" s="392"/>
      <c r="F17" s="389"/>
      <c r="G17" s="389"/>
      <c r="H17" s="389"/>
      <c r="I17" s="389"/>
      <c r="J17" s="389"/>
      <c r="K17" s="389"/>
      <c r="L17" s="389"/>
      <c r="M17" s="389"/>
      <c r="N17" s="160"/>
      <c r="O17" s="160"/>
      <c r="P17" s="160"/>
      <c r="Q17" s="160"/>
      <c r="R17" s="160"/>
      <c r="S17" s="160"/>
      <c r="T17" s="160"/>
      <c r="U17" s="160"/>
      <c r="V17" s="160"/>
      <c r="W17" s="160"/>
      <c r="X17" s="160"/>
      <c r="Y17" s="160"/>
      <c r="Z17" s="160"/>
      <c r="AA17" s="160"/>
      <c r="AB17" s="160"/>
      <c r="AC17" s="160"/>
      <c r="AD17" s="160"/>
      <c r="AE17" s="160"/>
      <c r="AF17" s="160"/>
      <c r="AG17" s="160"/>
      <c r="AH17" s="160"/>
      <c r="AI17" s="160"/>
      <c r="AJ17" s="160"/>
      <c r="AK17" s="160"/>
      <c r="AL17" s="160"/>
      <c r="AM17" s="160"/>
      <c r="AN17" s="160"/>
      <c r="AO17" s="160"/>
      <c r="AP17" s="160"/>
      <c r="AQ17" s="160"/>
      <c r="AR17" s="160"/>
      <c r="AS17" s="160"/>
      <c r="AT17" s="160"/>
      <c r="AU17" s="160"/>
      <c r="AV17" s="160"/>
      <c r="AW17" s="160"/>
      <c r="AX17" s="160"/>
      <c r="AY17" s="160"/>
      <c r="AZ17" s="160"/>
      <c r="BA17" s="160"/>
      <c r="BB17" s="160"/>
      <c r="BC17" s="160"/>
      <c r="BD17" s="160"/>
      <c r="BE17" s="160"/>
      <c r="BF17" s="160"/>
      <c r="BG17" s="160"/>
      <c r="BH17" s="160"/>
      <c r="BI17" s="160"/>
      <c r="BJ17" s="160"/>
      <c r="BK17" s="160"/>
      <c r="BL17" s="160"/>
      <c r="BM17" s="160"/>
      <c r="BN17" s="160"/>
      <c r="BO17" s="160"/>
      <c r="BP17" s="160"/>
      <c r="BQ17" s="160"/>
      <c r="BR17" s="160"/>
    </row>
    <row r="18" spans="1:70" ht="43.5" customHeight="1" x14ac:dyDescent="0.3">
      <c r="A18" s="440"/>
      <c r="B18" s="426" t="str">
        <f>'Mapa final'!B25</f>
        <v>OAP_01</v>
      </c>
      <c r="C18" s="427" t="str">
        <f>'Mapa final'!H25</f>
        <v>Posibilidad de afectación económica por la no prestación integral de los servicios de salud a los usuarios del subsistema de las fuerzas militares, debido a la inedecuada identificación de necesidades para la adquisición de bienes y/o servicios.</v>
      </c>
      <c r="D18" s="421"/>
      <c r="E18" s="392"/>
      <c r="F18" s="389" t="str">
        <f t="shared" ref="F18" si="2">IFERROR(IF($E18="","No",IF($E18="No","No"," "))," ")</f>
        <v>No</v>
      </c>
      <c r="G18" s="389" t="str">
        <f t="shared" si="1"/>
        <v>No</v>
      </c>
      <c r="H18" s="389" t="str">
        <f t="shared" si="1"/>
        <v>No</v>
      </c>
      <c r="I18" s="389" t="str">
        <f t="shared" si="1"/>
        <v>No</v>
      </c>
      <c r="J18" s="389" t="str">
        <f t="shared" si="1"/>
        <v>No</v>
      </c>
      <c r="K18" s="389" t="str">
        <f t="shared" si="1"/>
        <v>No</v>
      </c>
      <c r="L18" s="389" t="str">
        <f t="shared" si="1"/>
        <v>No</v>
      </c>
      <c r="M18" s="389" t="str">
        <f t="shared" si="1"/>
        <v>No</v>
      </c>
      <c r="N18" s="160"/>
      <c r="O18" s="160"/>
      <c r="P18" s="160"/>
      <c r="Q18" s="160"/>
      <c r="R18" s="160"/>
      <c r="S18" s="160"/>
      <c r="T18" s="160"/>
      <c r="U18" s="160"/>
      <c r="V18" s="160"/>
      <c r="W18" s="160"/>
      <c r="X18" s="160"/>
      <c r="Y18" s="160"/>
      <c r="Z18" s="160"/>
      <c r="AA18" s="160"/>
      <c r="AB18" s="160"/>
      <c r="AC18" s="160"/>
      <c r="AD18" s="160"/>
      <c r="AE18" s="160"/>
      <c r="AF18" s="160"/>
      <c r="AG18" s="160"/>
      <c r="AH18" s="160"/>
      <c r="AI18" s="160"/>
      <c r="AJ18" s="160"/>
      <c r="AK18" s="160"/>
      <c r="AL18" s="160"/>
      <c r="AM18" s="160"/>
      <c r="AN18" s="160"/>
      <c r="AO18" s="160"/>
      <c r="AP18" s="160"/>
      <c r="AQ18" s="160"/>
      <c r="AR18" s="160"/>
      <c r="AS18" s="160"/>
      <c r="AT18" s="160"/>
      <c r="AU18" s="160"/>
      <c r="AV18" s="160"/>
      <c r="AW18" s="160"/>
      <c r="AX18" s="160"/>
      <c r="AY18" s="160"/>
      <c r="AZ18" s="160"/>
      <c r="BA18" s="160"/>
      <c r="BB18" s="160"/>
      <c r="BC18" s="160"/>
      <c r="BD18" s="160"/>
      <c r="BE18" s="160"/>
      <c r="BF18" s="160"/>
      <c r="BG18" s="160"/>
      <c r="BH18" s="160"/>
      <c r="BI18" s="160"/>
      <c r="BJ18" s="160"/>
      <c r="BK18" s="160"/>
      <c r="BL18" s="160"/>
      <c r="BM18" s="160"/>
      <c r="BN18" s="160"/>
      <c r="BO18" s="160"/>
      <c r="BP18" s="160"/>
      <c r="BQ18" s="160"/>
      <c r="BR18" s="160"/>
    </row>
    <row r="19" spans="1:70" ht="43.5" customHeight="1" x14ac:dyDescent="0.3">
      <c r="A19" s="440"/>
      <c r="B19" s="426"/>
      <c r="C19" s="427"/>
      <c r="D19" s="421"/>
      <c r="E19" s="392"/>
      <c r="F19" s="389"/>
      <c r="G19" s="389"/>
      <c r="H19" s="389"/>
      <c r="I19" s="389"/>
      <c r="J19" s="389"/>
      <c r="K19" s="389"/>
      <c r="L19" s="389"/>
      <c r="M19" s="389"/>
      <c r="N19" s="160"/>
      <c r="O19" s="160"/>
      <c r="P19" s="160"/>
      <c r="Q19" s="160"/>
      <c r="R19" s="160"/>
      <c r="S19" s="160"/>
      <c r="T19" s="160"/>
      <c r="U19" s="160"/>
      <c r="V19" s="160"/>
      <c r="W19" s="160"/>
      <c r="X19" s="160"/>
      <c r="Y19" s="160"/>
      <c r="Z19" s="160"/>
      <c r="AA19" s="160"/>
      <c r="AB19" s="160"/>
      <c r="AC19" s="160"/>
      <c r="AD19" s="160"/>
      <c r="AE19" s="160"/>
      <c r="AF19" s="160"/>
      <c r="AG19" s="160"/>
      <c r="AH19" s="160"/>
      <c r="AI19" s="160"/>
      <c r="AJ19" s="160"/>
      <c r="AK19" s="160"/>
      <c r="AL19" s="160"/>
      <c r="AM19" s="160"/>
      <c r="AN19" s="160"/>
      <c r="AO19" s="160"/>
      <c r="AP19" s="160"/>
      <c r="AQ19" s="160"/>
      <c r="AR19" s="160"/>
      <c r="AS19" s="160"/>
      <c r="AT19" s="160"/>
      <c r="AU19" s="160"/>
      <c r="AV19" s="160"/>
      <c r="AW19" s="160"/>
      <c r="AX19" s="160"/>
      <c r="AY19" s="160"/>
      <c r="AZ19" s="160"/>
      <c r="BA19" s="160"/>
      <c r="BB19" s="160"/>
      <c r="BC19" s="160"/>
      <c r="BD19" s="160"/>
      <c r="BE19" s="160"/>
      <c r="BF19" s="160"/>
      <c r="BG19" s="160"/>
      <c r="BH19" s="160"/>
      <c r="BI19" s="160"/>
      <c r="BJ19" s="160"/>
      <c r="BK19" s="160"/>
      <c r="BL19" s="160"/>
      <c r="BM19" s="160"/>
      <c r="BN19" s="160"/>
      <c r="BO19" s="160"/>
      <c r="BP19" s="160"/>
      <c r="BQ19" s="160"/>
      <c r="BR19" s="160"/>
    </row>
    <row r="20" spans="1:70" ht="43.5" customHeight="1" x14ac:dyDescent="0.3">
      <c r="A20" s="440"/>
      <c r="B20" s="426"/>
      <c r="C20" s="427"/>
      <c r="D20" s="421"/>
      <c r="E20" s="392"/>
      <c r="F20" s="389"/>
      <c r="G20" s="389"/>
      <c r="H20" s="389"/>
      <c r="I20" s="389"/>
      <c r="J20" s="389"/>
      <c r="K20" s="389"/>
      <c r="L20" s="389"/>
      <c r="M20" s="389"/>
      <c r="N20" s="160"/>
      <c r="O20" s="160"/>
      <c r="P20" s="160"/>
      <c r="Q20" s="160"/>
      <c r="R20" s="160"/>
      <c r="S20" s="160"/>
      <c r="T20" s="160"/>
      <c r="U20" s="160"/>
      <c r="V20" s="160"/>
      <c r="W20" s="160"/>
      <c r="X20" s="160"/>
      <c r="Y20" s="160"/>
      <c r="Z20" s="160"/>
      <c r="AA20" s="160"/>
      <c r="AB20" s="160"/>
      <c r="AC20" s="160"/>
      <c r="AD20" s="160"/>
      <c r="AE20" s="160"/>
      <c r="AF20" s="160"/>
      <c r="AG20" s="160"/>
      <c r="AH20" s="160"/>
      <c r="AI20" s="160"/>
      <c r="AJ20" s="160"/>
      <c r="AK20" s="160"/>
      <c r="AL20" s="160"/>
      <c r="AM20" s="160"/>
      <c r="AN20" s="160"/>
      <c r="AO20" s="160"/>
      <c r="AP20" s="160"/>
      <c r="AQ20" s="160"/>
      <c r="AR20" s="160"/>
      <c r="AS20" s="160"/>
      <c r="AT20" s="160"/>
      <c r="AU20" s="160"/>
      <c r="AV20" s="160"/>
      <c r="AW20" s="160"/>
      <c r="AX20" s="160"/>
      <c r="AY20" s="160"/>
      <c r="AZ20" s="160"/>
      <c r="BA20" s="160"/>
      <c r="BB20" s="160"/>
      <c r="BC20" s="160"/>
      <c r="BD20" s="160"/>
      <c r="BE20" s="160"/>
      <c r="BF20" s="160"/>
      <c r="BG20" s="160"/>
      <c r="BH20" s="160"/>
      <c r="BI20" s="160"/>
      <c r="BJ20" s="160"/>
      <c r="BK20" s="160"/>
      <c r="BL20" s="160"/>
      <c r="BM20" s="160"/>
      <c r="BN20" s="160"/>
      <c r="BO20" s="160"/>
      <c r="BP20" s="160"/>
      <c r="BQ20" s="160"/>
      <c r="BR20" s="160"/>
    </row>
    <row r="21" spans="1:70" ht="43.5" customHeight="1" x14ac:dyDescent="0.3">
      <c r="A21" s="440"/>
      <c r="B21" s="426" t="str">
        <f>'Mapa final'!B31</f>
        <v>OAP_02</v>
      </c>
      <c r="C21" s="427" t="str">
        <f>'Mapa final'!H31</f>
        <v>Posibilidad de afectación económica y reputacional por multas, sanciones por parte de entes de control y desconfianza por parte de la ciudadanía, grupos de valor, usuarios internos y externos, debido a fallas en la verificación de la información reportada en el aplicativo (Suite Visión Empresarial) y errores en la transcripción y procesamiento de datos.</v>
      </c>
      <c r="D21" s="421"/>
      <c r="E21" s="392"/>
      <c r="F21" s="389" t="str">
        <f t="shared" ref="F21" si="3">IFERROR(IF($E21="","No",IF($E21="No","No"," "))," ")</f>
        <v>No</v>
      </c>
      <c r="G21" s="389" t="str">
        <f t="shared" si="1"/>
        <v>No</v>
      </c>
      <c r="H21" s="389" t="str">
        <f t="shared" si="1"/>
        <v>No</v>
      </c>
      <c r="I21" s="389" t="str">
        <f t="shared" si="1"/>
        <v>No</v>
      </c>
      <c r="J21" s="389" t="str">
        <f t="shared" si="1"/>
        <v>No</v>
      </c>
      <c r="K21" s="389" t="str">
        <f t="shared" si="1"/>
        <v>No</v>
      </c>
      <c r="L21" s="389" t="str">
        <f t="shared" si="1"/>
        <v>No</v>
      </c>
      <c r="M21" s="389" t="str">
        <f t="shared" si="1"/>
        <v>No</v>
      </c>
      <c r="N21" s="160"/>
      <c r="O21" s="160"/>
      <c r="P21" s="160"/>
      <c r="Q21" s="160"/>
      <c r="R21" s="160"/>
      <c r="S21" s="160"/>
      <c r="T21" s="160"/>
      <c r="U21" s="160"/>
      <c r="V21" s="160"/>
      <c r="W21" s="160"/>
      <c r="X21" s="160"/>
      <c r="Y21" s="160"/>
      <c r="Z21" s="160"/>
      <c r="AA21" s="160"/>
      <c r="AB21" s="160"/>
      <c r="AC21" s="160"/>
      <c r="AD21" s="160"/>
      <c r="AE21" s="160"/>
      <c r="AF21" s="160"/>
      <c r="AG21" s="160"/>
      <c r="AH21" s="160"/>
      <c r="AI21" s="160"/>
      <c r="AJ21" s="160"/>
      <c r="AK21" s="160"/>
      <c r="AL21" s="160"/>
      <c r="AM21" s="160"/>
      <c r="AN21" s="160"/>
      <c r="AO21" s="160"/>
      <c r="AP21" s="160"/>
      <c r="AQ21" s="160"/>
      <c r="AR21" s="160"/>
      <c r="AS21" s="160"/>
      <c r="AT21" s="160"/>
      <c r="AU21" s="160"/>
      <c r="AV21" s="160"/>
      <c r="AW21" s="160"/>
      <c r="AX21" s="160"/>
      <c r="AY21" s="160"/>
      <c r="AZ21" s="160"/>
      <c r="BA21" s="160"/>
      <c r="BB21" s="160"/>
      <c r="BC21" s="160"/>
      <c r="BD21" s="160"/>
      <c r="BE21" s="160"/>
      <c r="BF21" s="160"/>
      <c r="BG21" s="160"/>
      <c r="BH21" s="160"/>
      <c r="BI21" s="160"/>
      <c r="BJ21" s="160"/>
      <c r="BK21" s="160"/>
      <c r="BL21" s="160"/>
      <c r="BM21" s="160"/>
      <c r="BN21" s="160"/>
      <c r="BO21" s="160"/>
      <c r="BP21" s="160"/>
      <c r="BQ21" s="160"/>
      <c r="BR21" s="160"/>
    </row>
    <row r="22" spans="1:70" ht="43.5" customHeight="1" x14ac:dyDescent="0.3">
      <c r="A22" s="440"/>
      <c r="B22" s="426"/>
      <c r="C22" s="427"/>
      <c r="D22" s="421"/>
      <c r="E22" s="392"/>
      <c r="F22" s="389"/>
      <c r="G22" s="389"/>
      <c r="H22" s="389"/>
      <c r="I22" s="389"/>
      <c r="J22" s="389"/>
      <c r="K22" s="389"/>
      <c r="L22" s="389"/>
      <c r="M22" s="389"/>
      <c r="N22" s="160"/>
      <c r="O22" s="160"/>
      <c r="P22" s="160"/>
      <c r="Q22" s="160"/>
      <c r="R22" s="160"/>
      <c r="S22" s="160"/>
      <c r="T22" s="160"/>
      <c r="U22" s="160"/>
      <c r="V22" s="160"/>
      <c r="W22" s="160"/>
      <c r="X22" s="160"/>
      <c r="Y22" s="160"/>
      <c r="Z22" s="160"/>
      <c r="AA22" s="160"/>
      <c r="AB22" s="160"/>
      <c r="AC22" s="160"/>
      <c r="AD22" s="160"/>
      <c r="AE22" s="160"/>
      <c r="AF22" s="160"/>
      <c r="AG22" s="160"/>
      <c r="AH22" s="160"/>
      <c r="AI22" s="160"/>
      <c r="AJ22" s="160"/>
      <c r="AK22" s="160"/>
      <c r="AL22" s="160"/>
      <c r="AM22" s="160"/>
      <c r="AN22" s="160"/>
      <c r="AO22" s="160"/>
      <c r="AP22" s="160"/>
      <c r="AQ22" s="160"/>
      <c r="AR22" s="160"/>
      <c r="AS22" s="160"/>
      <c r="AT22" s="160"/>
      <c r="AU22" s="160"/>
      <c r="AV22" s="160"/>
      <c r="AW22" s="160"/>
      <c r="AX22" s="160"/>
      <c r="AY22" s="160"/>
      <c r="AZ22" s="160"/>
      <c r="BA22" s="160"/>
      <c r="BB22" s="160"/>
      <c r="BC22" s="160"/>
      <c r="BD22" s="160"/>
      <c r="BE22" s="160"/>
      <c r="BF22" s="160"/>
      <c r="BG22" s="160"/>
      <c r="BH22" s="160"/>
      <c r="BI22" s="160"/>
      <c r="BJ22" s="160"/>
      <c r="BK22" s="160"/>
      <c r="BL22" s="160"/>
      <c r="BM22" s="160"/>
      <c r="BN22" s="160"/>
      <c r="BO22" s="160"/>
      <c r="BP22" s="160"/>
      <c r="BQ22" s="160"/>
      <c r="BR22" s="160"/>
    </row>
    <row r="23" spans="1:70" ht="43.5" customHeight="1" x14ac:dyDescent="0.3">
      <c r="A23" s="440"/>
      <c r="B23" s="426"/>
      <c r="C23" s="427"/>
      <c r="D23" s="421"/>
      <c r="E23" s="392"/>
      <c r="F23" s="389"/>
      <c r="G23" s="389"/>
      <c r="H23" s="389"/>
      <c r="I23" s="389"/>
      <c r="J23" s="389"/>
      <c r="K23" s="389"/>
      <c r="L23" s="389"/>
      <c r="M23" s="389"/>
      <c r="N23" s="160"/>
      <c r="O23" s="160"/>
      <c r="P23" s="160"/>
      <c r="Q23" s="160"/>
      <c r="R23" s="160"/>
      <c r="S23" s="160"/>
      <c r="T23" s="160"/>
      <c r="U23" s="160"/>
      <c r="V23" s="160"/>
      <c r="W23" s="160"/>
      <c r="X23" s="160"/>
      <c r="Y23" s="160"/>
      <c r="Z23" s="160"/>
      <c r="AA23" s="160"/>
      <c r="AB23" s="160"/>
      <c r="AC23" s="160"/>
      <c r="AD23" s="160"/>
      <c r="AE23" s="160"/>
      <c r="AF23" s="160"/>
      <c r="AG23" s="160"/>
      <c r="AH23" s="160"/>
      <c r="AI23" s="160"/>
      <c r="AJ23" s="160"/>
      <c r="AK23" s="160"/>
      <c r="AL23" s="160"/>
      <c r="AM23" s="160"/>
      <c r="AN23" s="160"/>
      <c r="AO23" s="160"/>
      <c r="AP23" s="160"/>
      <c r="AQ23" s="160"/>
      <c r="AR23" s="160"/>
      <c r="AS23" s="160"/>
      <c r="AT23" s="160"/>
      <c r="AU23" s="160"/>
      <c r="AV23" s="160"/>
      <c r="AW23" s="160"/>
      <c r="AX23" s="160"/>
      <c r="AY23" s="160"/>
      <c r="AZ23" s="160"/>
      <c r="BA23" s="160"/>
      <c r="BB23" s="160"/>
      <c r="BC23" s="160"/>
      <c r="BD23" s="160"/>
      <c r="BE23" s="160"/>
      <c r="BF23" s="160"/>
      <c r="BG23" s="160"/>
      <c r="BH23" s="160"/>
      <c r="BI23" s="160"/>
      <c r="BJ23" s="160"/>
      <c r="BK23" s="160"/>
      <c r="BL23" s="160"/>
      <c r="BM23" s="160"/>
      <c r="BN23" s="160"/>
      <c r="BO23" s="160"/>
      <c r="BP23" s="160"/>
      <c r="BQ23" s="160"/>
      <c r="BR23" s="160"/>
    </row>
    <row r="24" spans="1:70" ht="43.5" customHeight="1" x14ac:dyDescent="0.3">
      <c r="A24" s="440"/>
      <c r="B24" s="426" t="str">
        <f>'Mapa final'!B37</f>
        <v>OAP_03</v>
      </c>
      <c r="C24" s="427" t="str">
        <f>'Mapa final'!H37</f>
        <v>Posibilidad de afectación reputacional por pérdida de credibilidad y desconfianza por parte de la ciudadanía, grupos de valor y usuarios internos y externos, debido a respuestas inadecuadas o sin soportes en el Formulario Único de Avances de la Gestión - FURAG, por parte de las áreas y servicios de la entidad.</v>
      </c>
      <c r="D24" s="421"/>
      <c r="E24" s="392"/>
      <c r="F24" s="389" t="str">
        <f t="shared" ref="F24" si="4">IFERROR(IF($E24="","No",IF($E24="No","No"," "))," ")</f>
        <v>No</v>
      </c>
      <c r="G24" s="389" t="str">
        <f t="shared" si="1"/>
        <v>No</v>
      </c>
      <c r="H24" s="389" t="str">
        <f t="shared" si="1"/>
        <v>No</v>
      </c>
      <c r="I24" s="389" t="str">
        <f t="shared" si="1"/>
        <v>No</v>
      </c>
      <c r="J24" s="389" t="str">
        <f t="shared" si="1"/>
        <v>No</v>
      </c>
      <c r="K24" s="389" t="str">
        <f t="shared" si="1"/>
        <v>No</v>
      </c>
      <c r="L24" s="389" t="str">
        <f t="shared" si="1"/>
        <v>No</v>
      </c>
      <c r="M24" s="389" t="str">
        <f t="shared" si="1"/>
        <v>No</v>
      </c>
      <c r="N24" s="160"/>
      <c r="O24" s="160"/>
      <c r="P24" s="160"/>
      <c r="Q24" s="160"/>
      <c r="R24" s="160"/>
      <c r="S24" s="160"/>
      <c r="T24" s="160"/>
      <c r="U24" s="160"/>
      <c r="V24" s="160"/>
      <c r="W24" s="160"/>
      <c r="X24" s="160"/>
      <c r="Y24" s="160"/>
      <c r="Z24" s="160"/>
      <c r="AA24" s="160"/>
      <c r="AB24" s="160"/>
      <c r="AC24" s="160"/>
      <c r="AD24" s="160"/>
      <c r="AE24" s="160"/>
      <c r="AF24" s="160"/>
      <c r="AG24" s="160"/>
      <c r="AH24" s="160"/>
      <c r="AI24" s="160"/>
      <c r="AJ24" s="160"/>
      <c r="AK24" s="160"/>
      <c r="AL24" s="160"/>
      <c r="AM24" s="160"/>
      <c r="AN24" s="160"/>
      <c r="AO24" s="160"/>
      <c r="AP24" s="160"/>
      <c r="AQ24" s="160"/>
      <c r="AR24" s="160"/>
      <c r="AS24" s="160"/>
      <c r="AT24" s="160"/>
      <c r="AU24" s="160"/>
      <c r="AV24" s="160"/>
      <c r="AW24" s="160"/>
      <c r="AX24" s="160"/>
      <c r="AY24" s="160"/>
      <c r="AZ24" s="160"/>
      <c r="BA24" s="160"/>
      <c r="BB24" s="160"/>
      <c r="BC24" s="160"/>
      <c r="BD24" s="160"/>
      <c r="BE24" s="160"/>
      <c r="BF24" s="160"/>
      <c r="BG24" s="160"/>
      <c r="BH24" s="160"/>
      <c r="BI24" s="160"/>
      <c r="BJ24" s="160"/>
      <c r="BK24" s="160"/>
      <c r="BL24" s="160"/>
      <c r="BM24" s="160"/>
      <c r="BN24" s="160"/>
      <c r="BO24" s="160"/>
      <c r="BP24" s="160"/>
      <c r="BQ24" s="160"/>
      <c r="BR24" s="160"/>
    </row>
    <row r="25" spans="1:70" ht="43.5" customHeight="1" x14ac:dyDescent="0.3">
      <c r="A25" s="440"/>
      <c r="B25" s="426"/>
      <c r="C25" s="427"/>
      <c r="D25" s="421"/>
      <c r="E25" s="392"/>
      <c r="F25" s="389"/>
      <c r="G25" s="389"/>
      <c r="H25" s="389"/>
      <c r="I25" s="389"/>
      <c r="J25" s="389"/>
      <c r="K25" s="389"/>
      <c r="L25" s="389"/>
      <c r="M25" s="389"/>
      <c r="N25" s="160"/>
      <c r="O25" s="160"/>
      <c r="P25" s="160"/>
      <c r="Q25" s="160"/>
      <c r="R25" s="160"/>
      <c r="S25" s="160"/>
      <c r="T25" s="160"/>
      <c r="U25" s="160"/>
      <c r="V25" s="160"/>
      <c r="W25" s="160"/>
      <c r="X25" s="160"/>
      <c r="Y25" s="160"/>
      <c r="Z25" s="160"/>
      <c r="AA25" s="160"/>
      <c r="AB25" s="160"/>
      <c r="AC25" s="160"/>
      <c r="AD25" s="160"/>
      <c r="AE25" s="160"/>
      <c r="AF25" s="160"/>
      <c r="AG25" s="160"/>
      <c r="AH25" s="160"/>
      <c r="AI25" s="160"/>
      <c r="AJ25" s="160"/>
      <c r="AK25" s="160"/>
      <c r="AL25" s="160"/>
      <c r="AM25" s="160"/>
      <c r="AN25" s="160"/>
      <c r="AO25" s="160"/>
      <c r="AP25" s="160"/>
      <c r="AQ25" s="160"/>
      <c r="AR25" s="160"/>
      <c r="AS25" s="160"/>
      <c r="AT25" s="160"/>
      <c r="AU25" s="160"/>
      <c r="AV25" s="160"/>
      <c r="AW25" s="160"/>
      <c r="AX25" s="160"/>
      <c r="AY25" s="160"/>
      <c r="AZ25" s="160"/>
      <c r="BA25" s="160"/>
      <c r="BB25" s="160"/>
      <c r="BC25" s="160"/>
      <c r="BD25" s="160"/>
      <c r="BE25" s="160"/>
      <c r="BF25" s="160"/>
      <c r="BG25" s="160"/>
      <c r="BH25" s="160"/>
      <c r="BI25" s="160"/>
      <c r="BJ25" s="160"/>
      <c r="BK25" s="160"/>
      <c r="BL25" s="160"/>
      <c r="BM25" s="160"/>
      <c r="BN25" s="160"/>
      <c r="BO25" s="160"/>
      <c r="BP25" s="160"/>
      <c r="BQ25" s="160"/>
      <c r="BR25" s="160"/>
    </row>
    <row r="26" spans="1:70" ht="43.5" customHeight="1" x14ac:dyDescent="0.3">
      <c r="A26" s="440"/>
      <c r="B26" s="426"/>
      <c r="C26" s="427"/>
      <c r="D26" s="421"/>
      <c r="E26" s="392"/>
      <c r="F26" s="389"/>
      <c r="G26" s="389"/>
      <c r="H26" s="389"/>
      <c r="I26" s="389"/>
      <c r="J26" s="389"/>
      <c r="K26" s="389"/>
      <c r="L26" s="389"/>
      <c r="M26" s="389"/>
      <c r="N26" s="160"/>
      <c r="O26" s="160"/>
      <c r="P26" s="160"/>
      <c r="Q26" s="160"/>
      <c r="R26" s="160"/>
      <c r="S26" s="160"/>
      <c r="T26" s="160"/>
      <c r="U26" s="160"/>
      <c r="V26" s="160"/>
      <c r="W26" s="160"/>
      <c r="X26" s="160"/>
      <c r="Y26" s="160"/>
      <c r="Z26" s="160"/>
      <c r="AA26" s="160"/>
      <c r="AB26" s="160"/>
      <c r="AC26" s="160"/>
      <c r="AD26" s="160"/>
      <c r="AE26" s="160"/>
      <c r="AF26" s="160"/>
      <c r="AG26" s="160"/>
      <c r="AH26" s="160"/>
      <c r="AI26" s="160"/>
      <c r="AJ26" s="160"/>
      <c r="AK26" s="160"/>
      <c r="AL26" s="160"/>
      <c r="AM26" s="160"/>
      <c r="AN26" s="160"/>
      <c r="AO26" s="160"/>
      <c r="AP26" s="160"/>
      <c r="AQ26" s="160"/>
      <c r="AR26" s="160"/>
      <c r="AS26" s="160"/>
      <c r="AT26" s="160"/>
      <c r="AU26" s="160"/>
      <c r="AV26" s="160"/>
      <c r="AW26" s="160"/>
      <c r="AX26" s="160"/>
      <c r="AY26" s="160"/>
      <c r="AZ26" s="160"/>
      <c r="BA26" s="160"/>
      <c r="BB26" s="160"/>
      <c r="BC26" s="160"/>
      <c r="BD26" s="160"/>
      <c r="BE26" s="160"/>
      <c r="BF26" s="160"/>
      <c r="BG26" s="160"/>
      <c r="BH26" s="160"/>
      <c r="BI26" s="160"/>
      <c r="BJ26" s="160"/>
      <c r="BK26" s="160"/>
      <c r="BL26" s="160"/>
      <c r="BM26" s="160"/>
      <c r="BN26" s="160"/>
      <c r="BO26" s="160"/>
      <c r="BP26" s="160"/>
      <c r="BQ26" s="160"/>
      <c r="BR26" s="160"/>
    </row>
    <row r="27" spans="1:70" ht="43.5" customHeight="1" x14ac:dyDescent="0.3">
      <c r="A27" s="440"/>
      <c r="B27" s="426" t="str">
        <f>'Mapa final'!B43</f>
        <v>OAP_04</v>
      </c>
      <c r="C27" s="427" t="str">
        <f>'Mapa final'!H43</f>
        <v>Posibilidad de afectación económica y reputacional por desarticulación de las partes interesadas en el desarrollo e implementacion del sistema de gestión basado en procesos, debido a la no implantación de  los sistemas de gestión de calidad en la organización.
Planificación  de los procesos.</v>
      </c>
      <c r="D27" s="421"/>
      <c r="E27" s="392"/>
      <c r="F27" s="389" t="str">
        <f t="shared" ref="F27" si="5">IFERROR(IF($E27="","No",IF($E27="No","No"," "))," ")</f>
        <v>No</v>
      </c>
      <c r="G27" s="389" t="str">
        <f t="shared" si="1"/>
        <v>No</v>
      </c>
      <c r="H27" s="389" t="str">
        <f t="shared" si="1"/>
        <v>No</v>
      </c>
      <c r="I27" s="389" t="str">
        <f t="shared" si="1"/>
        <v>No</v>
      </c>
      <c r="J27" s="389" t="str">
        <f t="shared" si="1"/>
        <v>No</v>
      </c>
      <c r="K27" s="389" t="str">
        <f t="shared" si="1"/>
        <v>No</v>
      </c>
      <c r="L27" s="389" t="str">
        <f t="shared" si="1"/>
        <v>No</v>
      </c>
      <c r="M27" s="389" t="str">
        <f t="shared" si="1"/>
        <v>No</v>
      </c>
      <c r="N27" s="160"/>
      <c r="O27" s="160"/>
      <c r="P27" s="160"/>
      <c r="Q27" s="160"/>
      <c r="R27" s="160"/>
      <c r="S27" s="160"/>
      <c r="T27" s="160"/>
      <c r="U27" s="160"/>
      <c r="V27" s="160"/>
      <c r="W27" s="160"/>
      <c r="X27" s="160"/>
      <c r="Y27" s="160"/>
      <c r="Z27" s="160"/>
      <c r="AA27" s="160"/>
      <c r="AB27" s="160"/>
      <c r="AC27" s="160"/>
      <c r="AD27" s="160"/>
      <c r="AE27" s="160"/>
      <c r="AF27" s="160"/>
      <c r="AG27" s="160"/>
      <c r="AH27" s="160"/>
      <c r="AI27" s="160"/>
      <c r="AJ27" s="160"/>
      <c r="AK27" s="160"/>
      <c r="AL27" s="160"/>
      <c r="AM27" s="160"/>
      <c r="AN27" s="160"/>
      <c r="AO27" s="160"/>
      <c r="AP27" s="160"/>
      <c r="AQ27" s="160"/>
      <c r="AR27" s="160"/>
      <c r="AS27" s="160"/>
      <c r="AT27" s="160"/>
      <c r="AU27" s="160"/>
      <c r="AV27" s="160"/>
      <c r="AW27" s="160"/>
      <c r="AX27" s="160"/>
      <c r="AY27" s="160"/>
      <c r="AZ27" s="160"/>
      <c r="BA27" s="160"/>
      <c r="BB27" s="160"/>
      <c r="BC27" s="160"/>
      <c r="BD27" s="160"/>
      <c r="BE27" s="160"/>
      <c r="BF27" s="160"/>
      <c r="BG27" s="160"/>
      <c r="BH27" s="160"/>
      <c r="BI27" s="160"/>
      <c r="BJ27" s="160"/>
      <c r="BK27" s="160"/>
      <c r="BL27" s="160"/>
      <c r="BM27" s="160"/>
      <c r="BN27" s="160"/>
      <c r="BO27" s="160"/>
      <c r="BP27" s="160"/>
      <c r="BQ27" s="160"/>
      <c r="BR27" s="160"/>
    </row>
    <row r="28" spans="1:70" ht="43.5" customHeight="1" x14ac:dyDescent="0.3">
      <c r="A28" s="440"/>
      <c r="B28" s="426"/>
      <c r="C28" s="427"/>
      <c r="D28" s="421"/>
      <c r="E28" s="392"/>
      <c r="F28" s="389"/>
      <c r="G28" s="389"/>
      <c r="H28" s="389"/>
      <c r="I28" s="389"/>
      <c r="J28" s="389"/>
      <c r="K28" s="389"/>
      <c r="L28" s="389"/>
      <c r="M28" s="389"/>
      <c r="N28" s="160"/>
      <c r="O28" s="160"/>
      <c r="P28" s="160"/>
      <c r="Q28" s="160"/>
      <c r="R28" s="160"/>
      <c r="S28" s="160"/>
      <c r="T28" s="160"/>
      <c r="U28" s="160"/>
      <c r="V28" s="160"/>
      <c r="W28" s="160"/>
      <c r="X28" s="160"/>
      <c r="Y28" s="160"/>
      <c r="Z28" s="160"/>
      <c r="AA28" s="160"/>
      <c r="AB28" s="160"/>
      <c r="AC28" s="160"/>
      <c r="AD28" s="160"/>
      <c r="AE28" s="160"/>
      <c r="AF28" s="160"/>
      <c r="AG28" s="160"/>
      <c r="AH28" s="160"/>
      <c r="AI28" s="160"/>
      <c r="AJ28" s="160"/>
      <c r="AK28" s="160"/>
      <c r="AL28" s="160"/>
      <c r="AM28" s="160"/>
      <c r="AN28" s="160"/>
      <c r="AO28" s="160"/>
      <c r="AP28" s="160"/>
      <c r="AQ28" s="160"/>
      <c r="AR28" s="160"/>
      <c r="AS28" s="160"/>
      <c r="AT28" s="160"/>
      <c r="AU28" s="160"/>
      <c r="AV28" s="160"/>
      <c r="AW28" s="160"/>
      <c r="AX28" s="160"/>
      <c r="AY28" s="160"/>
      <c r="AZ28" s="160"/>
      <c r="BA28" s="160"/>
      <c r="BB28" s="160"/>
      <c r="BC28" s="160"/>
      <c r="BD28" s="160"/>
      <c r="BE28" s="160"/>
      <c r="BF28" s="160"/>
      <c r="BG28" s="160"/>
      <c r="BH28" s="160"/>
      <c r="BI28" s="160"/>
      <c r="BJ28" s="160"/>
      <c r="BK28" s="160"/>
      <c r="BL28" s="160"/>
      <c r="BM28" s="160"/>
      <c r="BN28" s="160"/>
      <c r="BO28" s="160"/>
      <c r="BP28" s="160"/>
      <c r="BQ28" s="160"/>
      <c r="BR28" s="160"/>
    </row>
    <row r="29" spans="1:70" ht="43.5" customHeight="1" x14ac:dyDescent="0.3">
      <c r="A29" s="440"/>
      <c r="B29" s="426"/>
      <c r="C29" s="427"/>
      <c r="D29" s="421"/>
      <c r="E29" s="392"/>
      <c r="F29" s="389"/>
      <c r="G29" s="389"/>
      <c r="H29" s="389"/>
      <c r="I29" s="389"/>
      <c r="J29" s="389"/>
      <c r="K29" s="389"/>
      <c r="L29" s="389"/>
      <c r="M29" s="389"/>
      <c r="N29" s="160"/>
      <c r="O29" s="160"/>
      <c r="P29" s="160"/>
      <c r="Q29" s="160"/>
      <c r="R29" s="160"/>
      <c r="S29" s="160"/>
      <c r="T29" s="160"/>
      <c r="U29" s="160"/>
      <c r="V29" s="160"/>
      <c r="W29" s="160"/>
      <c r="X29" s="160"/>
      <c r="Y29" s="160"/>
      <c r="Z29" s="160"/>
      <c r="AA29" s="160"/>
      <c r="AB29" s="160"/>
      <c r="AC29" s="160"/>
      <c r="AD29" s="160"/>
      <c r="AE29" s="160"/>
      <c r="AF29" s="160"/>
      <c r="AG29" s="160"/>
      <c r="AH29" s="160"/>
      <c r="AI29" s="160"/>
      <c r="AJ29" s="160"/>
      <c r="AK29" s="160"/>
      <c r="AL29" s="160"/>
      <c r="AM29" s="160"/>
      <c r="AN29" s="160"/>
      <c r="AO29" s="160"/>
      <c r="AP29" s="160"/>
      <c r="AQ29" s="160"/>
      <c r="AR29" s="160"/>
      <c r="AS29" s="160"/>
      <c r="AT29" s="160"/>
      <c r="AU29" s="160"/>
      <c r="AV29" s="160"/>
      <c r="AW29" s="160"/>
      <c r="AX29" s="160"/>
      <c r="AY29" s="160"/>
      <c r="AZ29" s="160"/>
      <c r="BA29" s="160"/>
      <c r="BB29" s="160"/>
      <c r="BC29" s="160"/>
      <c r="BD29" s="160"/>
      <c r="BE29" s="160"/>
      <c r="BF29" s="160"/>
      <c r="BG29" s="160"/>
      <c r="BH29" s="160"/>
      <c r="BI29" s="160"/>
      <c r="BJ29" s="160"/>
      <c r="BK29" s="160"/>
      <c r="BL29" s="160"/>
      <c r="BM29" s="160"/>
      <c r="BN29" s="160"/>
      <c r="BO29" s="160"/>
      <c r="BP29" s="160"/>
      <c r="BQ29" s="160"/>
      <c r="BR29" s="160"/>
    </row>
    <row r="30" spans="1:70" ht="43.5" customHeight="1" x14ac:dyDescent="0.3">
      <c r="A30" s="440"/>
      <c r="B30" s="426" t="str">
        <f>'Mapa final'!B49</f>
        <v>OAP_05</v>
      </c>
      <c r="C30" s="427" t="str">
        <f>'Mapa final'!H49</f>
        <v xml:space="preserve">Posibilidad de afectación económica y reputacional por incumplimiento normativo, multas y sanciones por parte de entes de control, debido a atenciones inseguras que generan percepción desfavorable de la entidad a los usuarios y los entes reguladores.
</v>
      </c>
      <c r="D30" s="421"/>
      <c r="E30" s="392"/>
      <c r="F30" s="389" t="str">
        <f t="shared" ref="F30" si="6">IFERROR(IF($E30="","No",IF($E30="No","No"," "))," ")</f>
        <v>No</v>
      </c>
      <c r="G30" s="389" t="str">
        <f t="shared" si="1"/>
        <v>No</v>
      </c>
      <c r="H30" s="389" t="str">
        <f t="shared" si="1"/>
        <v>No</v>
      </c>
      <c r="I30" s="389" t="str">
        <f t="shared" si="1"/>
        <v>No</v>
      </c>
      <c r="J30" s="389" t="str">
        <f t="shared" si="1"/>
        <v>No</v>
      </c>
      <c r="K30" s="389" t="str">
        <f t="shared" si="1"/>
        <v>No</v>
      </c>
      <c r="L30" s="389" t="str">
        <f t="shared" si="1"/>
        <v>No</v>
      </c>
      <c r="M30" s="389" t="str">
        <f t="shared" si="1"/>
        <v>No</v>
      </c>
      <c r="N30" s="160"/>
      <c r="O30" s="160"/>
      <c r="P30" s="160"/>
      <c r="Q30" s="160"/>
      <c r="R30" s="160"/>
      <c r="S30" s="160"/>
      <c r="T30" s="160"/>
      <c r="U30" s="160"/>
      <c r="V30" s="160"/>
      <c r="W30" s="160"/>
      <c r="X30" s="160"/>
      <c r="Y30" s="160"/>
      <c r="Z30" s="160"/>
      <c r="AA30" s="160"/>
      <c r="AB30" s="160"/>
      <c r="AC30" s="160"/>
      <c r="AD30" s="160"/>
      <c r="AE30" s="160"/>
      <c r="AF30" s="160"/>
      <c r="AG30" s="160"/>
      <c r="AH30" s="160"/>
      <c r="AI30" s="160"/>
      <c r="AJ30" s="160"/>
      <c r="AK30" s="160"/>
      <c r="AL30" s="160"/>
      <c r="AM30" s="160"/>
      <c r="AN30" s="160"/>
      <c r="AO30" s="160"/>
      <c r="AP30" s="160"/>
      <c r="AQ30" s="160"/>
      <c r="AR30" s="160"/>
      <c r="AS30" s="160"/>
      <c r="AT30" s="160"/>
      <c r="AU30" s="160"/>
      <c r="AV30" s="160"/>
      <c r="AW30" s="160"/>
      <c r="AX30" s="160"/>
      <c r="AY30" s="160"/>
      <c r="AZ30" s="160"/>
      <c r="BA30" s="160"/>
      <c r="BB30" s="160"/>
      <c r="BC30" s="160"/>
      <c r="BD30" s="160"/>
      <c r="BE30" s="160"/>
      <c r="BF30" s="160"/>
      <c r="BG30" s="160"/>
      <c r="BH30" s="160"/>
      <c r="BI30" s="160"/>
      <c r="BJ30" s="160"/>
      <c r="BK30" s="160"/>
      <c r="BL30" s="160"/>
      <c r="BM30" s="160"/>
      <c r="BN30" s="160"/>
      <c r="BO30" s="160"/>
      <c r="BP30" s="160"/>
      <c r="BQ30" s="160"/>
      <c r="BR30" s="160"/>
    </row>
    <row r="31" spans="1:70" ht="43.5" customHeight="1" x14ac:dyDescent="0.3">
      <c r="A31" s="440"/>
      <c r="B31" s="426"/>
      <c r="C31" s="427"/>
      <c r="D31" s="421"/>
      <c r="E31" s="392"/>
      <c r="F31" s="389"/>
      <c r="G31" s="389"/>
      <c r="H31" s="389"/>
      <c r="I31" s="389"/>
      <c r="J31" s="389"/>
      <c r="K31" s="389"/>
      <c r="L31" s="389"/>
      <c r="M31" s="389"/>
      <c r="N31" s="160"/>
      <c r="O31" s="160"/>
      <c r="P31" s="160"/>
      <c r="Q31" s="160"/>
      <c r="R31" s="160"/>
      <c r="S31" s="160"/>
      <c r="T31" s="160"/>
      <c r="U31" s="160"/>
      <c r="V31" s="160"/>
      <c r="W31" s="160"/>
      <c r="X31" s="160"/>
      <c r="Y31" s="160"/>
      <c r="Z31" s="160"/>
      <c r="AA31" s="160"/>
      <c r="AB31" s="160"/>
      <c r="AC31" s="160"/>
      <c r="AD31" s="160"/>
      <c r="AE31" s="160"/>
      <c r="AF31" s="160"/>
      <c r="AG31" s="160"/>
      <c r="AH31" s="160"/>
      <c r="AI31" s="160"/>
      <c r="AJ31" s="160"/>
      <c r="AK31" s="160"/>
      <c r="AL31" s="160"/>
      <c r="AM31" s="160"/>
      <c r="AN31" s="160"/>
      <c r="AO31" s="160"/>
      <c r="AP31" s="160"/>
      <c r="AQ31" s="160"/>
      <c r="AR31" s="160"/>
      <c r="AS31" s="160"/>
      <c r="AT31" s="160"/>
      <c r="AU31" s="160"/>
      <c r="AV31" s="160"/>
      <c r="AW31" s="160"/>
      <c r="AX31" s="160"/>
      <c r="AY31" s="160"/>
      <c r="AZ31" s="160"/>
      <c r="BA31" s="160"/>
      <c r="BB31" s="160"/>
      <c r="BC31" s="160"/>
      <c r="BD31" s="160"/>
      <c r="BE31" s="160"/>
      <c r="BF31" s="160"/>
      <c r="BG31" s="160"/>
      <c r="BH31" s="160"/>
      <c r="BI31" s="160"/>
      <c r="BJ31" s="160"/>
      <c r="BK31" s="160"/>
      <c r="BL31" s="160"/>
      <c r="BM31" s="160"/>
      <c r="BN31" s="160"/>
      <c r="BO31" s="160"/>
      <c r="BP31" s="160"/>
      <c r="BQ31" s="160"/>
      <c r="BR31" s="160"/>
    </row>
    <row r="32" spans="1:70" ht="43.5" customHeight="1" x14ac:dyDescent="0.3">
      <c r="A32" s="440"/>
      <c r="B32" s="426"/>
      <c r="C32" s="427"/>
      <c r="D32" s="421"/>
      <c r="E32" s="392"/>
      <c r="F32" s="389"/>
      <c r="G32" s="389"/>
      <c r="H32" s="389"/>
      <c r="I32" s="389"/>
      <c r="J32" s="389"/>
      <c r="K32" s="389"/>
      <c r="L32" s="389"/>
      <c r="M32" s="389"/>
      <c r="N32" s="160"/>
      <c r="O32" s="160"/>
      <c r="P32" s="160"/>
      <c r="Q32" s="160"/>
      <c r="R32" s="160"/>
      <c r="S32" s="160"/>
      <c r="T32" s="160"/>
      <c r="U32" s="160"/>
      <c r="V32" s="160"/>
      <c r="W32" s="160"/>
      <c r="X32" s="160"/>
      <c r="Y32" s="160"/>
      <c r="Z32" s="160"/>
      <c r="AA32" s="160"/>
      <c r="AB32" s="160"/>
      <c r="AC32" s="160"/>
      <c r="AD32" s="160"/>
      <c r="AE32" s="160"/>
      <c r="AF32" s="160"/>
      <c r="AG32" s="160"/>
      <c r="AH32" s="160"/>
      <c r="AI32" s="160"/>
      <c r="AJ32" s="160"/>
      <c r="AK32" s="160"/>
      <c r="AL32" s="160"/>
      <c r="AM32" s="160"/>
      <c r="AN32" s="160"/>
      <c r="AO32" s="160"/>
      <c r="AP32" s="160"/>
      <c r="AQ32" s="160"/>
      <c r="AR32" s="160"/>
      <c r="AS32" s="160"/>
      <c r="AT32" s="160"/>
      <c r="AU32" s="160"/>
      <c r="AV32" s="160"/>
      <c r="AW32" s="160"/>
      <c r="AX32" s="160"/>
      <c r="AY32" s="160"/>
      <c r="AZ32" s="160"/>
      <c r="BA32" s="160"/>
      <c r="BB32" s="160"/>
      <c r="BC32" s="160"/>
      <c r="BD32" s="160"/>
      <c r="BE32" s="160"/>
      <c r="BF32" s="160"/>
      <c r="BG32" s="160"/>
      <c r="BH32" s="160"/>
      <c r="BI32" s="160"/>
      <c r="BJ32" s="160"/>
      <c r="BK32" s="160"/>
      <c r="BL32" s="160"/>
      <c r="BM32" s="160"/>
      <c r="BN32" s="160"/>
      <c r="BO32" s="160"/>
      <c r="BP32" s="160"/>
      <c r="BQ32" s="160"/>
      <c r="BR32" s="160"/>
    </row>
    <row r="33" spans="1:70" ht="43.5" customHeight="1" x14ac:dyDescent="0.3">
      <c r="A33" s="440"/>
      <c r="B33" s="426" t="str">
        <f>'Mapa final'!B55</f>
        <v>TIN_01</v>
      </c>
      <c r="C33" s="427" t="str">
        <f>'Mapa final'!H55</f>
        <v xml:space="preserve">
Posibilidad de afectación económica y reputacional por la no disponibilidad del registro oportuno del estado de salud y la atención brindada en la historia clínica, debido a la interrupción en la prestación de los servicios tecnológicos de la entidad.</v>
      </c>
      <c r="D33" s="421"/>
      <c r="E33" s="392"/>
      <c r="F33" s="389" t="str">
        <f t="shared" ref="F33" si="7">IFERROR(IF($E33="","No",IF($E33="No","No"," "))," ")</f>
        <v>No</v>
      </c>
      <c r="G33" s="389" t="str">
        <f t="shared" si="1"/>
        <v>No</v>
      </c>
      <c r="H33" s="389" t="str">
        <f t="shared" si="1"/>
        <v>No</v>
      </c>
      <c r="I33" s="389" t="str">
        <f t="shared" si="1"/>
        <v>No</v>
      </c>
      <c r="J33" s="389" t="str">
        <f t="shared" si="1"/>
        <v>No</v>
      </c>
      <c r="K33" s="389" t="str">
        <f t="shared" si="1"/>
        <v>No</v>
      </c>
      <c r="L33" s="389" t="str">
        <f t="shared" si="1"/>
        <v>No</v>
      </c>
      <c r="M33" s="389" t="str">
        <f t="shared" si="1"/>
        <v>No</v>
      </c>
      <c r="N33" s="160"/>
      <c r="O33" s="160"/>
      <c r="P33" s="160"/>
      <c r="Q33" s="160"/>
      <c r="R33" s="160"/>
      <c r="S33" s="160"/>
      <c r="T33" s="160"/>
      <c r="U33" s="160"/>
      <c r="V33" s="160"/>
      <c r="W33" s="160"/>
      <c r="X33" s="160"/>
      <c r="Y33" s="160"/>
      <c r="Z33" s="160"/>
      <c r="AA33" s="160"/>
      <c r="AB33" s="160"/>
      <c r="AC33" s="160"/>
      <c r="AD33" s="160"/>
      <c r="AE33" s="160"/>
      <c r="AF33" s="160"/>
      <c r="AG33" s="160"/>
      <c r="AH33" s="160"/>
      <c r="AI33" s="160"/>
      <c r="AJ33" s="160"/>
      <c r="AK33" s="160"/>
      <c r="AL33" s="160"/>
      <c r="AM33" s="160"/>
      <c r="AN33" s="160"/>
      <c r="AO33" s="160"/>
      <c r="AP33" s="160"/>
      <c r="AQ33" s="160"/>
      <c r="AR33" s="160"/>
      <c r="AS33" s="160"/>
      <c r="AT33" s="160"/>
      <c r="AU33" s="160"/>
      <c r="AV33" s="160"/>
      <c r="AW33" s="160"/>
      <c r="AX33" s="160"/>
      <c r="AY33" s="160"/>
      <c r="AZ33" s="160"/>
      <c r="BA33" s="160"/>
      <c r="BB33" s="160"/>
      <c r="BC33" s="160"/>
      <c r="BD33" s="160"/>
      <c r="BE33" s="160"/>
      <c r="BF33" s="160"/>
      <c r="BG33" s="160"/>
      <c r="BH33" s="160"/>
      <c r="BI33" s="160"/>
      <c r="BJ33" s="160"/>
      <c r="BK33" s="160"/>
      <c r="BL33" s="160"/>
      <c r="BM33" s="160"/>
      <c r="BN33" s="160"/>
      <c r="BO33" s="160"/>
      <c r="BP33" s="160"/>
      <c r="BQ33" s="160"/>
      <c r="BR33" s="160"/>
    </row>
    <row r="34" spans="1:70" ht="43.5" customHeight="1" x14ac:dyDescent="0.3">
      <c r="A34" s="440"/>
      <c r="B34" s="426"/>
      <c r="C34" s="427"/>
      <c r="D34" s="421"/>
      <c r="E34" s="392"/>
      <c r="F34" s="389"/>
      <c r="G34" s="389"/>
      <c r="H34" s="389"/>
      <c r="I34" s="389"/>
      <c r="J34" s="389"/>
      <c r="K34" s="389"/>
      <c r="L34" s="389"/>
      <c r="M34" s="389"/>
      <c r="N34" s="160"/>
      <c r="O34" s="160"/>
      <c r="P34" s="160"/>
      <c r="Q34" s="160"/>
      <c r="R34" s="160"/>
      <c r="S34" s="160"/>
      <c r="T34" s="160"/>
      <c r="U34" s="160"/>
      <c r="V34" s="160"/>
      <c r="W34" s="160"/>
      <c r="X34" s="160"/>
      <c r="Y34" s="160"/>
      <c r="Z34" s="160"/>
      <c r="AA34" s="160"/>
      <c r="AB34" s="160"/>
      <c r="AC34" s="160"/>
      <c r="AD34" s="160"/>
      <c r="AE34" s="160"/>
      <c r="AF34" s="160"/>
      <c r="AG34" s="160"/>
      <c r="AH34" s="160"/>
      <c r="AI34" s="160"/>
      <c r="AJ34" s="160"/>
      <c r="AK34" s="160"/>
      <c r="AL34" s="160"/>
      <c r="AM34" s="160"/>
      <c r="AN34" s="160"/>
      <c r="AO34" s="160"/>
      <c r="AP34" s="160"/>
      <c r="AQ34" s="160"/>
      <c r="AR34" s="160"/>
      <c r="AS34" s="160"/>
      <c r="AT34" s="160"/>
      <c r="AU34" s="160"/>
      <c r="AV34" s="160"/>
      <c r="AW34" s="160"/>
      <c r="AX34" s="160"/>
      <c r="AY34" s="160"/>
      <c r="AZ34" s="160"/>
      <c r="BA34" s="160"/>
      <c r="BB34" s="160"/>
      <c r="BC34" s="160"/>
      <c r="BD34" s="160"/>
      <c r="BE34" s="160"/>
      <c r="BF34" s="160"/>
      <c r="BG34" s="160"/>
      <c r="BH34" s="160"/>
      <c r="BI34" s="160"/>
      <c r="BJ34" s="160"/>
      <c r="BK34" s="160"/>
      <c r="BL34" s="160"/>
      <c r="BM34" s="160"/>
      <c r="BN34" s="160"/>
      <c r="BO34" s="160"/>
      <c r="BP34" s="160"/>
      <c r="BQ34" s="160"/>
      <c r="BR34" s="160"/>
    </row>
    <row r="35" spans="1:70" ht="43.5" customHeight="1" x14ac:dyDescent="0.3">
      <c r="A35" s="440"/>
      <c r="B35" s="426"/>
      <c r="C35" s="427"/>
      <c r="D35" s="421"/>
      <c r="E35" s="392"/>
      <c r="F35" s="389"/>
      <c r="G35" s="389"/>
      <c r="H35" s="389"/>
      <c r="I35" s="389"/>
      <c r="J35" s="389"/>
      <c r="K35" s="389"/>
      <c r="L35" s="389"/>
      <c r="M35" s="389"/>
      <c r="N35" s="160"/>
      <c r="O35" s="160"/>
      <c r="P35" s="160"/>
      <c r="Q35" s="160"/>
      <c r="R35" s="160"/>
      <c r="S35" s="160"/>
      <c r="T35" s="160"/>
      <c r="U35" s="160"/>
      <c r="V35" s="160"/>
      <c r="W35" s="160"/>
      <c r="X35" s="160"/>
      <c r="Y35" s="160"/>
      <c r="Z35" s="160"/>
      <c r="AA35" s="160"/>
      <c r="AB35" s="160"/>
      <c r="AC35" s="160"/>
      <c r="AD35" s="160"/>
      <c r="AE35" s="160"/>
      <c r="AF35" s="160"/>
      <c r="AG35" s="160"/>
      <c r="AH35" s="160"/>
      <c r="AI35" s="160"/>
      <c r="AJ35" s="160"/>
      <c r="AK35" s="160"/>
      <c r="AL35" s="160"/>
      <c r="AM35" s="160"/>
      <c r="AN35" s="160"/>
      <c r="AO35" s="160"/>
      <c r="AP35" s="160"/>
      <c r="AQ35" s="160"/>
      <c r="AR35" s="160"/>
      <c r="AS35" s="160"/>
      <c r="AT35" s="160"/>
      <c r="AU35" s="160"/>
      <c r="AV35" s="160"/>
      <c r="AW35" s="160"/>
      <c r="AX35" s="160"/>
      <c r="AY35" s="160"/>
      <c r="AZ35" s="160"/>
      <c r="BA35" s="160"/>
      <c r="BB35" s="160"/>
      <c r="BC35" s="160"/>
      <c r="BD35" s="160"/>
      <c r="BE35" s="160"/>
      <c r="BF35" s="160"/>
      <c r="BG35" s="160"/>
      <c r="BH35" s="160"/>
      <c r="BI35" s="160"/>
      <c r="BJ35" s="160"/>
      <c r="BK35" s="160"/>
      <c r="BL35" s="160"/>
      <c r="BM35" s="160"/>
      <c r="BN35" s="160"/>
      <c r="BO35" s="160"/>
      <c r="BP35" s="160"/>
      <c r="BQ35" s="160"/>
      <c r="BR35" s="160"/>
    </row>
    <row r="36" spans="1:70" ht="43.5" customHeight="1" x14ac:dyDescent="0.3">
      <c r="A36" s="440"/>
      <c r="B36" s="426" t="str">
        <f>'Mapa final'!B61</f>
        <v>TIN_02</v>
      </c>
      <c r="C36" s="427" t="str">
        <f>'Mapa final'!H61</f>
        <v xml:space="preserve">
Posibilidad de afectación reputacional y perdida de la confidencialidad por el acceso a  información clasificada o reservada de los usuarios del subsistema de salud de las fuerzas militares, debido a falta de control del ciclo de vida de las credenciales de acceso a la infraestructura tecnológica de la entidad. </v>
      </c>
      <c r="D36" s="421"/>
      <c r="E36" s="392"/>
      <c r="F36" s="389" t="str">
        <f t="shared" ref="F36" si="8">IFERROR(IF($E36="","No",IF($E36="No","No"," "))," ")</f>
        <v>No</v>
      </c>
      <c r="G36" s="389" t="str">
        <f t="shared" si="1"/>
        <v>No</v>
      </c>
      <c r="H36" s="389" t="str">
        <f t="shared" si="1"/>
        <v>No</v>
      </c>
      <c r="I36" s="389" t="str">
        <f t="shared" si="1"/>
        <v>No</v>
      </c>
      <c r="J36" s="389" t="str">
        <f t="shared" si="1"/>
        <v>No</v>
      </c>
      <c r="K36" s="389" t="str">
        <f t="shared" si="1"/>
        <v>No</v>
      </c>
      <c r="L36" s="389" t="str">
        <f t="shared" si="1"/>
        <v>No</v>
      </c>
      <c r="M36" s="389" t="str">
        <f t="shared" si="1"/>
        <v>No</v>
      </c>
      <c r="N36" s="160"/>
      <c r="O36" s="160"/>
      <c r="P36" s="160"/>
      <c r="Q36" s="160"/>
      <c r="R36" s="160"/>
      <c r="S36" s="160"/>
      <c r="T36" s="160"/>
      <c r="U36" s="160"/>
      <c r="V36" s="160"/>
      <c r="W36" s="160"/>
      <c r="X36" s="160"/>
      <c r="Y36" s="160"/>
      <c r="Z36" s="160"/>
      <c r="AA36" s="160"/>
      <c r="AB36" s="160"/>
      <c r="AC36" s="160"/>
      <c r="AD36" s="160"/>
      <c r="AE36" s="160"/>
      <c r="AF36" s="160"/>
      <c r="AG36" s="160"/>
      <c r="AH36" s="160"/>
      <c r="AI36" s="160"/>
      <c r="AJ36" s="160"/>
      <c r="AK36" s="160"/>
      <c r="AL36" s="160"/>
      <c r="AM36" s="160"/>
      <c r="AN36" s="160"/>
      <c r="AO36" s="160"/>
      <c r="AP36" s="160"/>
      <c r="AQ36" s="160"/>
      <c r="AR36" s="160"/>
      <c r="AS36" s="160"/>
      <c r="AT36" s="160"/>
      <c r="AU36" s="160"/>
      <c r="AV36" s="160"/>
      <c r="AW36" s="160"/>
      <c r="AX36" s="160"/>
      <c r="AY36" s="160"/>
      <c r="AZ36" s="160"/>
      <c r="BA36" s="160"/>
      <c r="BB36" s="160"/>
      <c r="BC36" s="160"/>
      <c r="BD36" s="160"/>
      <c r="BE36" s="160"/>
      <c r="BF36" s="160"/>
      <c r="BG36" s="160"/>
      <c r="BH36" s="160"/>
      <c r="BI36" s="160"/>
      <c r="BJ36" s="160"/>
      <c r="BK36" s="160"/>
      <c r="BL36" s="160"/>
      <c r="BM36" s="160"/>
      <c r="BN36" s="160"/>
      <c r="BO36" s="160"/>
      <c r="BP36" s="160"/>
      <c r="BQ36" s="160"/>
      <c r="BR36" s="160"/>
    </row>
    <row r="37" spans="1:70" ht="43.5" customHeight="1" x14ac:dyDescent="0.3">
      <c r="A37" s="440"/>
      <c r="B37" s="426"/>
      <c r="C37" s="427"/>
      <c r="D37" s="421"/>
      <c r="E37" s="392"/>
      <c r="F37" s="389"/>
      <c r="G37" s="389"/>
      <c r="H37" s="389"/>
      <c r="I37" s="389"/>
      <c r="J37" s="389"/>
      <c r="K37" s="389"/>
      <c r="L37" s="389"/>
      <c r="M37" s="389"/>
      <c r="N37" s="160"/>
      <c r="O37" s="160"/>
      <c r="P37" s="160"/>
      <c r="Q37" s="160"/>
      <c r="R37" s="160"/>
      <c r="S37" s="160"/>
      <c r="T37" s="160"/>
      <c r="U37" s="160"/>
      <c r="V37" s="160"/>
      <c r="W37" s="160"/>
      <c r="X37" s="160"/>
      <c r="Y37" s="160"/>
      <c r="Z37" s="160"/>
      <c r="AA37" s="160"/>
      <c r="AB37" s="160"/>
      <c r="AC37" s="160"/>
      <c r="AD37" s="160"/>
      <c r="AE37" s="160"/>
      <c r="AF37" s="160"/>
      <c r="AG37" s="160"/>
      <c r="AH37" s="160"/>
      <c r="AI37" s="160"/>
      <c r="AJ37" s="160"/>
      <c r="AK37" s="160"/>
      <c r="AL37" s="160"/>
      <c r="AM37" s="160"/>
      <c r="AN37" s="160"/>
      <c r="AO37" s="160"/>
      <c r="AP37" s="160"/>
      <c r="AQ37" s="160"/>
      <c r="AR37" s="160"/>
      <c r="AS37" s="160"/>
      <c r="AT37" s="160"/>
      <c r="AU37" s="160"/>
      <c r="AV37" s="160"/>
      <c r="AW37" s="160"/>
      <c r="AX37" s="160"/>
      <c r="AY37" s="160"/>
      <c r="AZ37" s="160"/>
      <c r="BA37" s="160"/>
      <c r="BB37" s="160"/>
      <c r="BC37" s="160"/>
      <c r="BD37" s="160"/>
      <c r="BE37" s="160"/>
      <c r="BF37" s="160"/>
      <c r="BG37" s="160"/>
      <c r="BH37" s="160"/>
      <c r="BI37" s="160"/>
      <c r="BJ37" s="160"/>
      <c r="BK37" s="160"/>
      <c r="BL37" s="160"/>
      <c r="BM37" s="160"/>
      <c r="BN37" s="160"/>
      <c r="BO37" s="160"/>
      <c r="BP37" s="160"/>
      <c r="BQ37" s="160"/>
      <c r="BR37" s="160"/>
    </row>
    <row r="38" spans="1:70" ht="43.5" customHeight="1" x14ac:dyDescent="0.3">
      <c r="A38" s="440"/>
      <c r="B38" s="426"/>
      <c r="C38" s="427"/>
      <c r="D38" s="421"/>
      <c r="E38" s="392"/>
      <c r="F38" s="389"/>
      <c r="G38" s="389"/>
      <c r="H38" s="389"/>
      <c r="I38" s="389"/>
      <c r="J38" s="389"/>
      <c r="K38" s="389"/>
      <c r="L38" s="389"/>
      <c r="M38" s="389"/>
      <c r="N38" s="160"/>
      <c r="O38" s="160"/>
      <c r="P38" s="160"/>
      <c r="Q38" s="160"/>
      <c r="R38" s="160"/>
      <c r="S38" s="160"/>
      <c r="T38" s="160"/>
      <c r="U38" s="160"/>
      <c r="V38" s="160"/>
      <c r="W38" s="160"/>
      <c r="X38" s="160"/>
      <c r="Y38" s="160"/>
      <c r="Z38" s="160"/>
      <c r="AA38" s="160"/>
      <c r="AB38" s="160"/>
      <c r="AC38" s="160"/>
      <c r="AD38" s="160"/>
      <c r="AE38" s="160"/>
      <c r="AF38" s="160"/>
      <c r="AG38" s="160"/>
      <c r="AH38" s="160"/>
      <c r="AI38" s="160"/>
      <c r="AJ38" s="160"/>
      <c r="AK38" s="160"/>
      <c r="AL38" s="160"/>
      <c r="AM38" s="160"/>
      <c r="AN38" s="160"/>
      <c r="AO38" s="160"/>
      <c r="AP38" s="160"/>
      <c r="AQ38" s="160"/>
      <c r="AR38" s="160"/>
      <c r="AS38" s="160"/>
      <c r="AT38" s="160"/>
      <c r="AU38" s="160"/>
      <c r="AV38" s="160"/>
      <c r="AW38" s="160"/>
      <c r="AX38" s="160"/>
      <c r="AY38" s="160"/>
      <c r="AZ38" s="160"/>
      <c r="BA38" s="160"/>
      <c r="BB38" s="160"/>
      <c r="BC38" s="160"/>
      <c r="BD38" s="160"/>
      <c r="BE38" s="160"/>
      <c r="BF38" s="160"/>
      <c r="BG38" s="160"/>
      <c r="BH38" s="160"/>
      <c r="BI38" s="160"/>
      <c r="BJ38" s="160"/>
      <c r="BK38" s="160"/>
      <c r="BL38" s="160"/>
      <c r="BM38" s="160"/>
      <c r="BN38" s="160"/>
      <c r="BO38" s="160"/>
      <c r="BP38" s="160"/>
      <c r="BQ38" s="160"/>
      <c r="BR38" s="160"/>
    </row>
    <row r="39" spans="1:70" ht="43.5" customHeight="1" x14ac:dyDescent="0.3">
      <c r="A39" s="440"/>
      <c r="B39" s="426" t="str">
        <f>'Mapa final'!B67</f>
        <v>TIN_03</v>
      </c>
      <c r="C39" s="427" t="str">
        <f>'Mapa final'!H67</f>
        <v xml:space="preserve">
Posibilidad de afectación económica por no disponibilidad de la información clínica  de los usuarios del Subsistema de Salud de las Fuerzas Militares, debido a falta de respaldo (copias de seguridad) de la información.</v>
      </c>
      <c r="D39" s="421"/>
      <c r="E39" s="392"/>
      <c r="F39" s="389" t="str">
        <f t="shared" ref="F39" si="9">IFERROR(IF($E39="","No",IF($E39="No","No"," "))," ")</f>
        <v>No</v>
      </c>
      <c r="G39" s="389" t="str">
        <f t="shared" si="1"/>
        <v>No</v>
      </c>
      <c r="H39" s="389" t="str">
        <f t="shared" si="1"/>
        <v>No</v>
      </c>
      <c r="I39" s="389" t="str">
        <f t="shared" si="1"/>
        <v>No</v>
      </c>
      <c r="J39" s="389" t="str">
        <f t="shared" si="1"/>
        <v>No</v>
      </c>
      <c r="K39" s="389" t="str">
        <f t="shared" si="1"/>
        <v>No</v>
      </c>
      <c r="L39" s="389" t="str">
        <f t="shared" si="1"/>
        <v>No</v>
      </c>
      <c r="M39" s="389" t="str">
        <f t="shared" si="1"/>
        <v>No</v>
      </c>
      <c r="N39" s="160"/>
      <c r="O39" s="160"/>
      <c r="P39" s="160"/>
      <c r="Q39" s="160"/>
      <c r="R39" s="160"/>
      <c r="S39" s="160"/>
      <c r="T39" s="160"/>
      <c r="U39" s="160"/>
      <c r="V39" s="160"/>
      <c r="W39" s="160"/>
      <c r="X39" s="160"/>
      <c r="Y39" s="160"/>
      <c r="Z39" s="160"/>
      <c r="AA39" s="160"/>
      <c r="AB39" s="160"/>
      <c r="AC39" s="160"/>
      <c r="AD39" s="160"/>
      <c r="AE39" s="160"/>
      <c r="AF39" s="160"/>
      <c r="AG39" s="160"/>
      <c r="AH39" s="160"/>
      <c r="AI39" s="160"/>
      <c r="AJ39" s="160"/>
      <c r="AK39" s="160"/>
      <c r="AL39" s="160"/>
      <c r="AM39" s="160"/>
      <c r="AN39" s="160"/>
      <c r="AO39" s="160"/>
      <c r="AP39" s="160"/>
      <c r="AQ39" s="160"/>
      <c r="AR39" s="160"/>
      <c r="AS39" s="160"/>
      <c r="AT39" s="160"/>
      <c r="AU39" s="160"/>
      <c r="AV39" s="160"/>
      <c r="AW39" s="160"/>
      <c r="AX39" s="160"/>
      <c r="AY39" s="160"/>
      <c r="AZ39" s="160"/>
      <c r="BA39" s="160"/>
      <c r="BB39" s="160"/>
      <c r="BC39" s="160"/>
      <c r="BD39" s="160"/>
      <c r="BE39" s="160"/>
      <c r="BF39" s="160"/>
      <c r="BG39" s="160"/>
      <c r="BH39" s="160"/>
      <c r="BI39" s="160"/>
      <c r="BJ39" s="160"/>
      <c r="BK39" s="160"/>
      <c r="BL39" s="160"/>
      <c r="BM39" s="160"/>
      <c r="BN39" s="160"/>
      <c r="BO39" s="160"/>
      <c r="BP39" s="160"/>
      <c r="BQ39" s="160"/>
      <c r="BR39" s="160"/>
    </row>
    <row r="40" spans="1:70" ht="43.5" customHeight="1" x14ac:dyDescent="0.3">
      <c r="A40" s="440"/>
      <c r="B40" s="426"/>
      <c r="C40" s="427"/>
      <c r="D40" s="421"/>
      <c r="E40" s="392"/>
      <c r="F40" s="389"/>
      <c r="G40" s="389"/>
      <c r="H40" s="389"/>
      <c r="I40" s="389"/>
      <c r="J40" s="389"/>
      <c r="K40" s="389"/>
      <c r="L40" s="389"/>
      <c r="M40" s="389"/>
      <c r="N40" s="160"/>
      <c r="O40" s="160"/>
      <c r="P40" s="160"/>
      <c r="Q40" s="160"/>
      <c r="R40" s="160"/>
      <c r="S40" s="160"/>
      <c r="T40" s="160"/>
      <c r="U40" s="160"/>
      <c r="V40" s="160"/>
      <c r="W40" s="160"/>
      <c r="X40" s="160"/>
      <c r="Y40" s="160"/>
      <c r="Z40" s="160"/>
      <c r="AA40" s="160"/>
      <c r="AB40" s="160"/>
      <c r="AC40" s="160"/>
      <c r="AD40" s="160"/>
      <c r="AE40" s="160"/>
      <c r="AF40" s="160"/>
      <c r="AG40" s="160"/>
      <c r="AH40" s="160"/>
      <c r="AI40" s="160"/>
      <c r="AJ40" s="160"/>
      <c r="AK40" s="160"/>
      <c r="AL40" s="160"/>
      <c r="AM40" s="160"/>
      <c r="AN40" s="160"/>
      <c r="AO40" s="160"/>
      <c r="AP40" s="160"/>
      <c r="AQ40" s="160"/>
      <c r="AR40" s="160"/>
      <c r="AS40" s="160"/>
      <c r="AT40" s="160"/>
      <c r="AU40" s="160"/>
      <c r="AV40" s="160"/>
      <c r="AW40" s="160"/>
      <c r="AX40" s="160"/>
      <c r="AY40" s="160"/>
      <c r="AZ40" s="160"/>
      <c r="BA40" s="160"/>
      <c r="BB40" s="160"/>
      <c r="BC40" s="160"/>
      <c r="BD40" s="160"/>
      <c r="BE40" s="160"/>
      <c r="BF40" s="160"/>
      <c r="BG40" s="160"/>
      <c r="BH40" s="160"/>
      <c r="BI40" s="160"/>
      <c r="BJ40" s="160"/>
      <c r="BK40" s="160"/>
      <c r="BL40" s="160"/>
      <c r="BM40" s="160"/>
      <c r="BN40" s="160"/>
      <c r="BO40" s="160"/>
      <c r="BP40" s="160"/>
      <c r="BQ40" s="160"/>
      <c r="BR40" s="160"/>
    </row>
    <row r="41" spans="1:70" ht="43.5" customHeight="1" x14ac:dyDescent="0.3">
      <c r="A41" s="440"/>
      <c r="B41" s="426"/>
      <c r="C41" s="427"/>
      <c r="D41" s="421"/>
      <c r="E41" s="392"/>
      <c r="F41" s="389"/>
      <c r="G41" s="389"/>
      <c r="H41" s="389"/>
      <c r="I41" s="389"/>
      <c r="J41" s="389"/>
      <c r="K41" s="389"/>
      <c r="L41" s="389"/>
      <c r="M41" s="389"/>
      <c r="N41" s="160"/>
      <c r="O41" s="160"/>
      <c r="P41" s="160"/>
      <c r="Q41" s="160"/>
      <c r="R41" s="160"/>
      <c r="S41" s="160"/>
      <c r="T41" s="160"/>
      <c r="U41" s="160"/>
      <c r="V41" s="160"/>
      <c r="W41" s="160"/>
      <c r="X41" s="160"/>
      <c r="Y41" s="160"/>
      <c r="Z41" s="160"/>
      <c r="AA41" s="160"/>
      <c r="AB41" s="160"/>
      <c r="AC41" s="160"/>
      <c r="AD41" s="160"/>
      <c r="AE41" s="160"/>
      <c r="AF41" s="160"/>
      <c r="AG41" s="160"/>
      <c r="AH41" s="160"/>
      <c r="AI41" s="160"/>
      <c r="AJ41" s="160"/>
      <c r="AK41" s="160"/>
      <c r="AL41" s="160"/>
      <c r="AM41" s="160"/>
      <c r="AN41" s="160"/>
      <c r="AO41" s="160"/>
      <c r="AP41" s="160"/>
      <c r="AQ41" s="160"/>
      <c r="AR41" s="160"/>
      <c r="AS41" s="160"/>
      <c r="AT41" s="160"/>
      <c r="AU41" s="160"/>
      <c r="AV41" s="160"/>
      <c r="AW41" s="160"/>
      <c r="AX41" s="160"/>
      <c r="AY41" s="160"/>
      <c r="AZ41" s="160"/>
      <c r="BA41" s="160"/>
      <c r="BB41" s="160"/>
      <c r="BC41" s="160"/>
      <c r="BD41" s="160"/>
      <c r="BE41" s="160"/>
      <c r="BF41" s="160"/>
      <c r="BG41" s="160"/>
      <c r="BH41" s="160"/>
      <c r="BI41" s="160"/>
      <c r="BJ41" s="160"/>
      <c r="BK41" s="160"/>
      <c r="BL41" s="160"/>
      <c r="BM41" s="160"/>
      <c r="BN41" s="160"/>
      <c r="BO41" s="160"/>
      <c r="BP41" s="160"/>
      <c r="BQ41" s="160"/>
      <c r="BR41" s="160"/>
    </row>
    <row r="42" spans="1:70" ht="43.5" customHeight="1" x14ac:dyDescent="0.3">
      <c r="A42" s="440"/>
      <c r="B42" s="426" t="str">
        <f>'Mapa final'!B73</f>
        <v>TIN_04</v>
      </c>
      <c r="C42" s="427" t="str">
        <f>'Mapa final'!H73</f>
        <v xml:space="preserve">
Posibilidad de afectación económica y reputacional por perdida de la disponibilidad de la Historia Clínica por fallas en el funcionamiento del sistema de información clínico Dinámica Gerencial Hospitalaria por el Indebido control de cambios en la implementación de nuevas versiones del aplicativo de Historias Clínicas Electrónicas.</v>
      </c>
      <c r="D42" s="421"/>
      <c r="E42" s="392"/>
      <c r="F42" s="389" t="str">
        <f t="shared" ref="F42:M69" si="10">IFERROR(IF($E42="","No",IF($E42="No","No"," "))," ")</f>
        <v>No</v>
      </c>
      <c r="G42" s="389" t="str">
        <f t="shared" si="10"/>
        <v>No</v>
      </c>
      <c r="H42" s="389" t="str">
        <f t="shared" si="10"/>
        <v>No</v>
      </c>
      <c r="I42" s="389" t="str">
        <f t="shared" si="10"/>
        <v>No</v>
      </c>
      <c r="J42" s="389" t="str">
        <f t="shared" si="10"/>
        <v>No</v>
      </c>
      <c r="K42" s="389" t="str">
        <f t="shared" si="10"/>
        <v>No</v>
      </c>
      <c r="L42" s="389" t="str">
        <f t="shared" si="10"/>
        <v>No</v>
      </c>
      <c r="M42" s="389" t="str">
        <f t="shared" si="10"/>
        <v>No</v>
      </c>
      <c r="N42" s="160"/>
      <c r="O42" s="160"/>
      <c r="P42" s="160"/>
      <c r="Q42" s="160"/>
      <c r="R42" s="160"/>
      <c r="S42" s="160"/>
      <c r="T42" s="160"/>
      <c r="U42" s="160"/>
      <c r="V42" s="160"/>
      <c r="W42" s="160"/>
      <c r="X42" s="160"/>
      <c r="Y42" s="160"/>
      <c r="Z42" s="160"/>
      <c r="AA42" s="160"/>
      <c r="AB42" s="160"/>
      <c r="AC42" s="160"/>
      <c r="AD42" s="160"/>
      <c r="AE42" s="160"/>
      <c r="AF42" s="160"/>
      <c r="AG42" s="160"/>
      <c r="AH42" s="160"/>
      <c r="AI42" s="160"/>
      <c r="AJ42" s="160"/>
      <c r="AK42" s="160"/>
      <c r="AL42" s="160"/>
      <c r="AM42" s="160"/>
      <c r="AN42" s="160"/>
      <c r="AO42" s="160"/>
      <c r="AP42" s="160"/>
      <c r="AQ42" s="160"/>
      <c r="AR42" s="160"/>
      <c r="AS42" s="160"/>
      <c r="AT42" s="160"/>
      <c r="AU42" s="160"/>
      <c r="AV42" s="160"/>
      <c r="AW42" s="160"/>
      <c r="AX42" s="160"/>
      <c r="AY42" s="160"/>
      <c r="AZ42" s="160"/>
      <c r="BA42" s="160"/>
      <c r="BB42" s="160"/>
      <c r="BC42" s="160"/>
      <c r="BD42" s="160"/>
      <c r="BE42" s="160"/>
      <c r="BF42" s="160"/>
      <c r="BG42" s="160"/>
      <c r="BH42" s="160"/>
      <c r="BI42" s="160"/>
      <c r="BJ42" s="160"/>
      <c r="BK42" s="160"/>
      <c r="BL42" s="160"/>
      <c r="BM42" s="160"/>
      <c r="BN42" s="160"/>
      <c r="BO42" s="160"/>
      <c r="BP42" s="160"/>
      <c r="BQ42" s="160"/>
      <c r="BR42" s="160"/>
    </row>
    <row r="43" spans="1:70" ht="43.5" customHeight="1" x14ac:dyDescent="0.3">
      <c r="A43" s="440"/>
      <c r="B43" s="426"/>
      <c r="C43" s="427"/>
      <c r="D43" s="421"/>
      <c r="E43" s="392"/>
      <c r="F43" s="389"/>
      <c r="G43" s="389"/>
      <c r="H43" s="389"/>
      <c r="I43" s="389"/>
      <c r="J43" s="389"/>
      <c r="K43" s="389"/>
      <c r="L43" s="389"/>
      <c r="M43" s="389"/>
      <c r="N43" s="160"/>
      <c r="O43" s="160"/>
      <c r="P43" s="160"/>
      <c r="Q43" s="160"/>
      <c r="R43" s="160"/>
      <c r="S43" s="160"/>
      <c r="T43" s="160"/>
      <c r="U43" s="160"/>
      <c r="V43" s="160"/>
      <c r="W43" s="160"/>
      <c r="X43" s="160"/>
      <c r="Y43" s="160"/>
      <c r="Z43" s="160"/>
      <c r="AA43" s="160"/>
      <c r="AB43" s="160"/>
      <c r="AC43" s="160"/>
      <c r="AD43" s="160"/>
      <c r="AE43" s="160"/>
      <c r="AF43" s="160"/>
      <c r="AG43" s="160"/>
      <c r="AH43" s="160"/>
      <c r="AI43" s="160"/>
      <c r="AJ43" s="160"/>
      <c r="AK43" s="160"/>
      <c r="AL43" s="160"/>
      <c r="AM43" s="160"/>
      <c r="AN43" s="160"/>
      <c r="AO43" s="160"/>
      <c r="AP43" s="160"/>
      <c r="AQ43" s="160"/>
      <c r="AR43" s="160"/>
      <c r="AS43" s="160"/>
      <c r="AT43" s="160"/>
      <c r="AU43" s="160"/>
      <c r="AV43" s="160"/>
      <c r="AW43" s="160"/>
      <c r="AX43" s="160"/>
      <c r="AY43" s="160"/>
      <c r="AZ43" s="160"/>
      <c r="BA43" s="160"/>
      <c r="BB43" s="160"/>
      <c r="BC43" s="160"/>
      <c r="BD43" s="160"/>
      <c r="BE43" s="160"/>
      <c r="BF43" s="160"/>
      <c r="BG43" s="160"/>
      <c r="BH43" s="160"/>
      <c r="BI43" s="160"/>
      <c r="BJ43" s="160"/>
      <c r="BK43" s="160"/>
      <c r="BL43" s="160"/>
      <c r="BM43" s="160"/>
      <c r="BN43" s="160"/>
      <c r="BO43" s="160"/>
      <c r="BP43" s="160"/>
      <c r="BQ43" s="160"/>
      <c r="BR43" s="160"/>
    </row>
    <row r="44" spans="1:70" ht="43.5" customHeight="1" x14ac:dyDescent="0.3">
      <c r="A44" s="440"/>
      <c r="B44" s="426"/>
      <c r="C44" s="427"/>
      <c r="D44" s="421"/>
      <c r="E44" s="392"/>
      <c r="F44" s="389"/>
      <c r="G44" s="389"/>
      <c r="H44" s="389"/>
      <c r="I44" s="389"/>
      <c r="J44" s="389"/>
      <c r="K44" s="389"/>
      <c r="L44" s="389"/>
      <c r="M44" s="389"/>
      <c r="N44" s="160"/>
      <c r="O44" s="160"/>
      <c r="P44" s="160"/>
      <c r="Q44" s="160"/>
      <c r="R44" s="160"/>
      <c r="S44" s="160"/>
      <c r="T44" s="160"/>
      <c r="U44" s="160"/>
      <c r="V44" s="160"/>
      <c r="W44" s="160"/>
      <c r="X44" s="160"/>
      <c r="Y44" s="160"/>
      <c r="Z44" s="160"/>
      <c r="AA44" s="160"/>
      <c r="AB44" s="160"/>
      <c r="AC44" s="160"/>
      <c r="AD44" s="160"/>
      <c r="AE44" s="160"/>
      <c r="AF44" s="160"/>
      <c r="AG44" s="160"/>
      <c r="AH44" s="160"/>
      <c r="AI44" s="160"/>
      <c r="AJ44" s="160"/>
      <c r="AK44" s="160"/>
      <c r="AL44" s="160"/>
      <c r="AM44" s="160"/>
      <c r="AN44" s="160"/>
      <c r="AO44" s="160"/>
      <c r="AP44" s="160"/>
      <c r="AQ44" s="160"/>
      <c r="AR44" s="160"/>
      <c r="AS44" s="160"/>
      <c r="AT44" s="160"/>
      <c r="AU44" s="160"/>
      <c r="AV44" s="160"/>
      <c r="AW44" s="160"/>
      <c r="AX44" s="160"/>
      <c r="AY44" s="160"/>
      <c r="AZ44" s="160"/>
      <c r="BA44" s="160"/>
      <c r="BB44" s="160"/>
      <c r="BC44" s="160"/>
      <c r="BD44" s="160"/>
      <c r="BE44" s="160"/>
      <c r="BF44" s="160"/>
      <c r="BG44" s="160"/>
      <c r="BH44" s="160"/>
      <c r="BI44" s="160"/>
      <c r="BJ44" s="160"/>
      <c r="BK44" s="160"/>
      <c r="BL44" s="160"/>
      <c r="BM44" s="160"/>
      <c r="BN44" s="160"/>
      <c r="BO44" s="160"/>
      <c r="BP44" s="160"/>
      <c r="BQ44" s="160"/>
      <c r="BR44" s="160"/>
    </row>
    <row r="45" spans="1:70" ht="43.5" customHeight="1" x14ac:dyDescent="0.3">
      <c r="A45" s="440"/>
      <c r="B45" s="426" t="str">
        <f>'Mapa final'!B79</f>
        <v>CAU_01</v>
      </c>
      <c r="C45" s="427" t="str">
        <f>'Mapa final'!H79</f>
        <v>Posibilidad de afectación reputacional por pérdida de credibilidad e impacto negativo en la imagen externa de la entidad debido a confusión y errores en los procesos como consecuencia de información errada, no verás o susceptible de mala interpretación</v>
      </c>
      <c r="D45" s="421"/>
      <c r="E45" s="392"/>
      <c r="F45" s="389" t="str">
        <f t="shared" si="10"/>
        <v>No</v>
      </c>
      <c r="G45" s="389" t="str">
        <f t="shared" si="10"/>
        <v>No</v>
      </c>
      <c r="H45" s="389" t="str">
        <f t="shared" si="10"/>
        <v>No</v>
      </c>
      <c r="I45" s="389" t="str">
        <f t="shared" si="10"/>
        <v>No</v>
      </c>
      <c r="J45" s="389" t="str">
        <f t="shared" si="10"/>
        <v>No</v>
      </c>
      <c r="K45" s="389" t="str">
        <f t="shared" si="10"/>
        <v>No</v>
      </c>
      <c r="L45" s="389" t="str">
        <f t="shared" si="10"/>
        <v>No</v>
      </c>
      <c r="M45" s="389" t="str">
        <f t="shared" si="10"/>
        <v>No</v>
      </c>
      <c r="N45" s="160"/>
      <c r="O45" s="160"/>
      <c r="P45" s="160"/>
      <c r="Q45" s="160"/>
      <c r="R45" s="160"/>
      <c r="S45" s="160"/>
      <c r="T45" s="160"/>
      <c r="U45" s="160"/>
      <c r="V45" s="160"/>
      <c r="W45" s="160"/>
      <c r="X45" s="160"/>
      <c r="Y45" s="160"/>
      <c r="Z45" s="160"/>
      <c r="AA45" s="160"/>
      <c r="AB45" s="160"/>
      <c r="AC45" s="160"/>
      <c r="AD45" s="160"/>
      <c r="AE45" s="160"/>
      <c r="AF45" s="160"/>
      <c r="AG45" s="160"/>
      <c r="AH45" s="160"/>
      <c r="AI45" s="160"/>
      <c r="AJ45" s="160"/>
      <c r="AK45" s="160"/>
      <c r="AL45" s="160"/>
      <c r="AM45" s="160"/>
      <c r="AN45" s="160"/>
      <c r="AO45" s="160"/>
      <c r="AP45" s="160"/>
      <c r="AQ45" s="160"/>
      <c r="AR45" s="160"/>
      <c r="AS45" s="160"/>
      <c r="AT45" s="160"/>
      <c r="AU45" s="160"/>
      <c r="AV45" s="160"/>
      <c r="AW45" s="160"/>
      <c r="AX45" s="160"/>
      <c r="AY45" s="160"/>
      <c r="AZ45" s="160"/>
      <c r="BA45" s="160"/>
      <c r="BB45" s="160"/>
      <c r="BC45" s="160"/>
      <c r="BD45" s="160"/>
      <c r="BE45" s="160"/>
      <c r="BF45" s="160"/>
      <c r="BG45" s="160"/>
      <c r="BH45" s="160"/>
      <c r="BI45" s="160"/>
      <c r="BJ45" s="160"/>
      <c r="BK45" s="160"/>
      <c r="BL45" s="160"/>
      <c r="BM45" s="160"/>
      <c r="BN45" s="160"/>
      <c r="BO45" s="160"/>
      <c r="BP45" s="160"/>
      <c r="BQ45" s="160"/>
      <c r="BR45" s="160"/>
    </row>
    <row r="46" spans="1:70" ht="43.5" customHeight="1" x14ac:dyDescent="0.3">
      <c r="A46" s="440"/>
      <c r="B46" s="426"/>
      <c r="C46" s="427"/>
      <c r="D46" s="421"/>
      <c r="E46" s="392"/>
      <c r="F46" s="389"/>
      <c r="G46" s="389"/>
      <c r="H46" s="389"/>
      <c r="I46" s="389"/>
      <c r="J46" s="389"/>
      <c r="K46" s="389"/>
      <c r="L46" s="389"/>
      <c r="M46" s="389"/>
      <c r="N46" s="160"/>
      <c r="O46" s="160"/>
      <c r="P46" s="160"/>
      <c r="Q46" s="160"/>
      <c r="R46" s="160"/>
      <c r="S46" s="160"/>
      <c r="T46" s="160"/>
      <c r="U46" s="160"/>
      <c r="V46" s="160"/>
      <c r="W46" s="160"/>
      <c r="X46" s="160"/>
      <c r="Y46" s="160"/>
      <c r="Z46" s="160"/>
      <c r="AA46" s="160"/>
      <c r="AB46" s="160"/>
      <c r="AC46" s="160"/>
      <c r="AD46" s="160"/>
      <c r="AE46" s="160"/>
      <c r="AF46" s="160"/>
      <c r="AG46" s="160"/>
      <c r="AH46" s="160"/>
      <c r="AI46" s="160"/>
      <c r="AJ46" s="160"/>
      <c r="AK46" s="160"/>
      <c r="AL46" s="160"/>
      <c r="AM46" s="160"/>
      <c r="AN46" s="160"/>
      <c r="AO46" s="160"/>
      <c r="AP46" s="160"/>
      <c r="AQ46" s="160"/>
      <c r="AR46" s="160"/>
      <c r="AS46" s="160"/>
      <c r="AT46" s="160"/>
      <c r="AU46" s="160"/>
      <c r="AV46" s="160"/>
      <c r="AW46" s="160"/>
      <c r="AX46" s="160"/>
      <c r="AY46" s="160"/>
      <c r="AZ46" s="160"/>
      <c r="BA46" s="160"/>
      <c r="BB46" s="160"/>
      <c r="BC46" s="160"/>
      <c r="BD46" s="160"/>
      <c r="BE46" s="160"/>
      <c r="BF46" s="160"/>
      <c r="BG46" s="160"/>
      <c r="BH46" s="160"/>
      <c r="BI46" s="160"/>
      <c r="BJ46" s="160"/>
      <c r="BK46" s="160"/>
      <c r="BL46" s="160"/>
      <c r="BM46" s="160"/>
      <c r="BN46" s="160"/>
      <c r="BO46" s="160"/>
      <c r="BP46" s="160"/>
      <c r="BQ46" s="160"/>
      <c r="BR46" s="160"/>
    </row>
    <row r="47" spans="1:70" ht="43.5" customHeight="1" x14ac:dyDescent="0.3">
      <c r="A47" s="440"/>
      <c r="B47" s="426"/>
      <c r="C47" s="427"/>
      <c r="D47" s="421"/>
      <c r="E47" s="392"/>
      <c r="F47" s="389"/>
      <c r="G47" s="389"/>
      <c r="H47" s="389"/>
      <c r="I47" s="389"/>
      <c r="J47" s="389"/>
      <c r="K47" s="389"/>
      <c r="L47" s="389"/>
      <c r="M47" s="389"/>
      <c r="N47" s="160"/>
      <c r="O47" s="160"/>
      <c r="P47" s="160"/>
      <c r="Q47" s="160"/>
      <c r="R47" s="160"/>
      <c r="S47" s="160"/>
      <c r="T47" s="160"/>
      <c r="U47" s="160"/>
      <c r="V47" s="160"/>
      <c r="W47" s="160"/>
      <c r="X47" s="160"/>
      <c r="Y47" s="160"/>
      <c r="Z47" s="160"/>
      <c r="AA47" s="160"/>
      <c r="AB47" s="160"/>
      <c r="AC47" s="160"/>
      <c r="AD47" s="160"/>
      <c r="AE47" s="160"/>
      <c r="AF47" s="160"/>
      <c r="AG47" s="160"/>
      <c r="AH47" s="160"/>
      <c r="AI47" s="160"/>
      <c r="AJ47" s="160"/>
      <c r="AK47" s="160"/>
      <c r="AL47" s="160"/>
      <c r="AM47" s="160"/>
      <c r="AN47" s="160"/>
      <c r="AO47" s="160"/>
      <c r="AP47" s="160"/>
      <c r="AQ47" s="160"/>
      <c r="AR47" s="160"/>
      <c r="AS47" s="160"/>
      <c r="AT47" s="160"/>
      <c r="AU47" s="160"/>
      <c r="AV47" s="160"/>
      <c r="AW47" s="160"/>
      <c r="AX47" s="160"/>
      <c r="AY47" s="160"/>
      <c r="AZ47" s="160"/>
      <c r="BA47" s="160"/>
      <c r="BB47" s="160"/>
      <c r="BC47" s="160"/>
      <c r="BD47" s="160"/>
      <c r="BE47" s="160"/>
      <c r="BF47" s="160"/>
      <c r="BG47" s="160"/>
      <c r="BH47" s="160"/>
      <c r="BI47" s="160"/>
      <c r="BJ47" s="160"/>
      <c r="BK47" s="160"/>
      <c r="BL47" s="160"/>
      <c r="BM47" s="160"/>
      <c r="BN47" s="160"/>
      <c r="BO47" s="160"/>
      <c r="BP47" s="160"/>
      <c r="BQ47" s="160"/>
      <c r="BR47" s="160"/>
    </row>
    <row r="48" spans="1:70" ht="43.5" customHeight="1" x14ac:dyDescent="0.3">
      <c r="A48" s="440"/>
      <c r="B48" s="426" t="str">
        <f>'Mapa final'!B85</f>
        <v>CAU_02</v>
      </c>
      <c r="C48" s="427" t="str">
        <f>'Mapa final'!H85</f>
        <v>Posibilidad de afectación reputacional por pérdida de credibilidad e impacto negativo en la imagen interna de la entidad debido a confusión y errores en los procesos como consecuencia de información errada, no verás o susceptible de mala interpretación</v>
      </c>
      <c r="D48" s="421"/>
      <c r="E48" s="392"/>
      <c r="F48" s="389" t="str">
        <f t="shared" si="10"/>
        <v>No</v>
      </c>
      <c r="G48" s="389" t="str">
        <f t="shared" si="10"/>
        <v>No</v>
      </c>
      <c r="H48" s="389" t="str">
        <f t="shared" si="10"/>
        <v>No</v>
      </c>
      <c r="I48" s="389" t="str">
        <f t="shared" si="10"/>
        <v>No</v>
      </c>
      <c r="J48" s="389" t="str">
        <f t="shared" si="10"/>
        <v>No</v>
      </c>
      <c r="K48" s="389" t="str">
        <f t="shared" si="10"/>
        <v>No</v>
      </c>
      <c r="L48" s="389" t="str">
        <f t="shared" si="10"/>
        <v>No</v>
      </c>
      <c r="M48" s="389" t="str">
        <f t="shared" si="10"/>
        <v>No</v>
      </c>
      <c r="N48" s="160"/>
      <c r="O48" s="160"/>
      <c r="P48" s="160"/>
      <c r="Q48" s="160"/>
      <c r="R48" s="160"/>
      <c r="S48" s="160"/>
      <c r="T48" s="160"/>
      <c r="U48" s="160"/>
      <c r="V48" s="160"/>
      <c r="W48" s="160"/>
      <c r="X48" s="160"/>
      <c r="Y48" s="160"/>
      <c r="Z48" s="160"/>
      <c r="AA48" s="160"/>
      <c r="AB48" s="160"/>
      <c r="AC48" s="160"/>
      <c r="AD48" s="160"/>
      <c r="AE48" s="160"/>
      <c r="AF48" s="160"/>
      <c r="AG48" s="160"/>
      <c r="AH48" s="160"/>
      <c r="AI48" s="160"/>
      <c r="AJ48" s="160"/>
      <c r="AK48" s="160"/>
      <c r="AL48" s="160"/>
      <c r="AM48" s="160"/>
      <c r="AN48" s="160"/>
      <c r="AO48" s="160"/>
      <c r="AP48" s="160"/>
      <c r="AQ48" s="160"/>
      <c r="AR48" s="160"/>
      <c r="AS48" s="160"/>
      <c r="AT48" s="160"/>
      <c r="AU48" s="160"/>
      <c r="AV48" s="160"/>
      <c r="AW48" s="160"/>
      <c r="AX48" s="160"/>
      <c r="AY48" s="160"/>
      <c r="AZ48" s="160"/>
      <c r="BA48" s="160"/>
      <c r="BB48" s="160"/>
      <c r="BC48" s="160"/>
      <c r="BD48" s="160"/>
      <c r="BE48" s="160"/>
      <c r="BF48" s="160"/>
      <c r="BG48" s="160"/>
      <c r="BH48" s="160"/>
      <c r="BI48" s="160"/>
      <c r="BJ48" s="160"/>
      <c r="BK48" s="160"/>
      <c r="BL48" s="160"/>
      <c r="BM48" s="160"/>
      <c r="BN48" s="160"/>
      <c r="BO48" s="160"/>
      <c r="BP48" s="160"/>
      <c r="BQ48" s="160"/>
      <c r="BR48" s="160"/>
    </row>
    <row r="49" spans="1:70" ht="43.5" customHeight="1" x14ac:dyDescent="0.3">
      <c r="A49" s="440"/>
      <c r="B49" s="426"/>
      <c r="C49" s="427"/>
      <c r="D49" s="421"/>
      <c r="E49" s="392"/>
      <c r="F49" s="389"/>
      <c r="G49" s="389"/>
      <c r="H49" s="389"/>
      <c r="I49" s="389"/>
      <c r="J49" s="389"/>
      <c r="K49" s="389"/>
      <c r="L49" s="389"/>
      <c r="M49" s="389"/>
      <c r="N49" s="160"/>
      <c r="O49" s="160"/>
      <c r="P49" s="160"/>
      <c r="Q49" s="160"/>
      <c r="R49" s="160"/>
      <c r="S49" s="160"/>
      <c r="T49" s="160"/>
      <c r="U49" s="160"/>
      <c r="V49" s="160"/>
      <c r="W49" s="160"/>
      <c r="X49" s="160"/>
      <c r="Y49" s="160"/>
      <c r="Z49" s="160"/>
      <c r="AA49" s="160"/>
      <c r="AB49" s="160"/>
      <c r="AC49" s="160"/>
      <c r="AD49" s="160"/>
      <c r="AE49" s="160"/>
      <c r="AF49" s="160"/>
      <c r="AG49" s="160"/>
      <c r="AH49" s="160"/>
      <c r="AI49" s="160"/>
      <c r="AJ49" s="160"/>
      <c r="AK49" s="160"/>
      <c r="AL49" s="160"/>
      <c r="AM49" s="160"/>
      <c r="AN49" s="160"/>
      <c r="AO49" s="160"/>
      <c r="AP49" s="160"/>
      <c r="AQ49" s="160"/>
      <c r="AR49" s="160"/>
      <c r="AS49" s="160"/>
      <c r="AT49" s="160"/>
      <c r="AU49" s="160"/>
      <c r="AV49" s="160"/>
      <c r="AW49" s="160"/>
      <c r="AX49" s="160"/>
      <c r="AY49" s="160"/>
      <c r="AZ49" s="160"/>
      <c r="BA49" s="160"/>
      <c r="BB49" s="160"/>
      <c r="BC49" s="160"/>
      <c r="BD49" s="160"/>
      <c r="BE49" s="160"/>
      <c r="BF49" s="160"/>
      <c r="BG49" s="160"/>
      <c r="BH49" s="160"/>
      <c r="BI49" s="160"/>
      <c r="BJ49" s="160"/>
      <c r="BK49" s="160"/>
      <c r="BL49" s="160"/>
      <c r="BM49" s="160"/>
      <c r="BN49" s="160"/>
      <c r="BO49" s="160"/>
      <c r="BP49" s="160"/>
      <c r="BQ49" s="160"/>
      <c r="BR49" s="160"/>
    </row>
    <row r="50" spans="1:70" ht="43.5" customHeight="1" x14ac:dyDescent="0.3">
      <c r="A50" s="440"/>
      <c r="B50" s="426"/>
      <c r="C50" s="427"/>
      <c r="D50" s="421"/>
      <c r="E50" s="392"/>
      <c r="F50" s="389"/>
      <c r="G50" s="389"/>
      <c r="H50" s="389"/>
      <c r="I50" s="389"/>
      <c r="J50" s="389"/>
      <c r="K50" s="389"/>
      <c r="L50" s="389"/>
      <c r="M50" s="389"/>
      <c r="N50" s="160"/>
      <c r="O50" s="160"/>
      <c r="P50" s="160"/>
      <c r="Q50" s="160"/>
      <c r="R50" s="160"/>
      <c r="S50" s="160"/>
      <c r="T50" s="160"/>
      <c r="U50" s="160"/>
      <c r="V50" s="160"/>
      <c r="W50" s="160"/>
      <c r="X50" s="160"/>
      <c r="Y50" s="160"/>
      <c r="Z50" s="160"/>
      <c r="AA50" s="160"/>
      <c r="AB50" s="160"/>
      <c r="AC50" s="160"/>
      <c r="AD50" s="160"/>
      <c r="AE50" s="160"/>
      <c r="AF50" s="160"/>
      <c r="AG50" s="160"/>
      <c r="AH50" s="160"/>
      <c r="AI50" s="160"/>
      <c r="AJ50" s="160"/>
      <c r="AK50" s="160"/>
      <c r="AL50" s="160"/>
      <c r="AM50" s="160"/>
      <c r="AN50" s="160"/>
      <c r="AO50" s="160"/>
      <c r="AP50" s="160"/>
      <c r="AQ50" s="160"/>
      <c r="AR50" s="160"/>
      <c r="AS50" s="160"/>
      <c r="AT50" s="160"/>
      <c r="AU50" s="160"/>
      <c r="AV50" s="160"/>
      <c r="AW50" s="160"/>
      <c r="AX50" s="160"/>
      <c r="AY50" s="160"/>
      <c r="AZ50" s="160"/>
      <c r="BA50" s="160"/>
      <c r="BB50" s="160"/>
      <c r="BC50" s="160"/>
      <c r="BD50" s="160"/>
      <c r="BE50" s="160"/>
      <c r="BF50" s="160"/>
      <c r="BG50" s="160"/>
      <c r="BH50" s="160"/>
      <c r="BI50" s="160"/>
      <c r="BJ50" s="160"/>
      <c r="BK50" s="160"/>
      <c r="BL50" s="160"/>
      <c r="BM50" s="160"/>
      <c r="BN50" s="160"/>
      <c r="BO50" s="160"/>
      <c r="BP50" s="160"/>
      <c r="BQ50" s="160"/>
      <c r="BR50" s="160"/>
    </row>
    <row r="51" spans="1:70" ht="43.5" customHeight="1" x14ac:dyDescent="0.3">
      <c r="A51" s="440"/>
      <c r="B51" s="426" t="str">
        <f>'Mapa final'!B91</f>
        <v>CAU_03</v>
      </c>
      <c r="C51" s="427" t="str">
        <f>'Mapa final'!H91</f>
        <v>Posibilidad de afectación reputacional por incumplimiento de los periodos de tiempo de respuesta establecidos en la ley a las PQRS y posibles tutelas, debido a demoras en las proyecciones de respuesta y/o respuesta superficiales por parte de los servicios, errores en el direccionamiento interno y recepcion de peticiones incompletas o con falta de soportes para tramitarlas</v>
      </c>
      <c r="D51" s="421"/>
      <c r="E51" s="392"/>
      <c r="F51" s="389" t="str">
        <f t="shared" si="10"/>
        <v>No</v>
      </c>
      <c r="G51" s="389" t="str">
        <f t="shared" si="10"/>
        <v>No</v>
      </c>
      <c r="H51" s="389" t="str">
        <f t="shared" si="10"/>
        <v>No</v>
      </c>
      <c r="I51" s="389" t="str">
        <f t="shared" si="10"/>
        <v>No</v>
      </c>
      <c r="J51" s="389" t="str">
        <f t="shared" si="10"/>
        <v>No</v>
      </c>
      <c r="K51" s="389" t="str">
        <f t="shared" si="10"/>
        <v>No</v>
      </c>
      <c r="L51" s="389" t="str">
        <f t="shared" si="10"/>
        <v>No</v>
      </c>
      <c r="M51" s="389" t="str">
        <f t="shared" si="10"/>
        <v>No</v>
      </c>
      <c r="N51" s="160"/>
      <c r="O51" s="160"/>
      <c r="P51" s="160"/>
      <c r="Q51" s="160"/>
      <c r="R51" s="160"/>
      <c r="S51" s="160"/>
      <c r="T51" s="160"/>
      <c r="U51" s="160"/>
      <c r="V51" s="160"/>
      <c r="W51" s="160"/>
      <c r="X51" s="160"/>
      <c r="Y51" s="160"/>
      <c r="Z51" s="160"/>
      <c r="AA51" s="160"/>
      <c r="AB51" s="160"/>
      <c r="AC51" s="160"/>
      <c r="AD51" s="160"/>
      <c r="AE51" s="160"/>
      <c r="AF51" s="160"/>
      <c r="AG51" s="160"/>
      <c r="AH51" s="160"/>
      <c r="AI51" s="160"/>
      <c r="AJ51" s="160"/>
      <c r="AK51" s="160"/>
      <c r="AL51" s="160"/>
      <c r="AM51" s="160"/>
      <c r="AN51" s="160"/>
      <c r="AO51" s="160"/>
      <c r="AP51" s="160"/>
      <c r="AQ51" s="160"/>
      <c r="AR51" s="160"/>
      <c r="AS51" s="160"/>
      <c r="AT51" s="160"/>
      <c r="AU51" s="160"/>
      <c r="AV51" s="160"/>
      <c r="AW51" s="160"/>
      <c r="AX51" s="160"/>
      <c r="AY51" s="160"/>
      <c r="AZ51" s="160"/>
      <c r="BA51" s="160"/>
      <c r="BB51" s="160"/>
      <c r="BC51" s="160"/>
      <c r="BD51" s="160"/>
      <c r="BE51" s="160"/>
      <c r="BF51" s="160"/>
      <c r="BG51" s="160"/>
      <c r="BH51" s="160"/>
      <c r="BI51" s="160"/>
      <c r="BJ51" s="160"/>
      <c r="BK51" s="160"/>
      <c r="BL51" s="160"/>
      <c r="BM51" s="160"/>
      <c r="BN51" s="160"/>
      <c r="BO51" s="160"/>
      <c r="BP51" s="160"/>
      <c r="BQ51" s="160"/>
      <c r="BR51" s="160"/>
    </row>
    <row r="52" spans="1:70" ht="43.5" customHeight="1" x14ac:dyDescent="0.3">
      <c r="A52" s="440"/>
      <c r="B52" s="426"/>
      <c r="C52" s="427"/>
      <c r="D52" s="421"/>
      <c r="E52" s="392"/>
      <c r="F52" s="389"/>
      <c r="G52" s="389"/>
      <c r="H52" s="389"/>
      <c r="I52" s="389"/>
      <c r="J52" s="389"/>
      <c r="K52" s="389"/>
      <c r="L52" s="389"/>
      <c r="M52" s="389"/>
      <c r="N52" s="160"/>
      <c r="O52" s="160"/>
      <c r="P52" s="160"/>
      <c r="Q52" s="160"/>
      <c r="R52" s="160"/>
      <c r="S52" s="160"/>
      <c r="T52" s="160"/>
      <c r="U52" s="160"/>
      <c r="V52" s="160"/>
      <c r="W52" s="160"/>
      <c r="X52" s="160"/>
      <c r="Y52" s="160"/>
      <c r="Z52" s="160"/>
      <c r="AA52" s="160"/>
      <c r="AB52" s="160"/>
      <c r="AC52" s="160"/>
      <c r="AD52" s="160"/>
      <c r="AE52" s="160"/>
      <c r="AF52" s="160"/>
      <c r="AG52" s="160"/>
      <c r="AH52" s="160"/>
      <c r="AI52" s="160"/>
      <c r="AJ52" s="160"/>
      <c r="AK52" s="160"/>
      <c r="AL52" s="160"/>
      <c r="AM52" s="160"/>
      <c r="AN52" s="160"/>
      <c r="AO52" s="160"/>
      <c r="AP52" s="160"/>
      <c r="AQ52" s="160"/>
      <c r="AR52" s="160"/>
      <c r="AS52" s="160"/>
      <c r="AT52" s="160"/>
      <c r="AU52" s="160"/>
      <c r="AV52" s="160"/>
      <c r="AW52" s="160"/>
      <c r="AX52" s="160"/>
      <c r="AY52" s="160"/>
      <c r="AZ52" s="160"/>
      <c r="BA52" s="160"/>
      <c r="BB52" s="160"/>
      <c r="BC52" s="160"/>
      <c r="BD52" s="160"/>
      <c r="BE52" s="160"/>
      <c r="BF52" s="160"/>
      <c r="BG52" s="160"/>
      <c r="BH52" s="160"/>
      <c r="BI52" s="160"/>
      <c r="BJ52" s="160"/>
      <c r="BK52" s="160"/>
      <c r="BL52" s="160"/>
      <c r="BM52" s="160"/>
      <c r="BN52" s="160"/>
      <c r="BO52" s="160"/>
      <c r="BP52" s="160"/>
      <c r="BQ52" s="160"/>
      <c r="BR52" s="160"/>
    </row>
    <row r="53" spans="1:70" ht="43.5" customHeight="1" x14ac:dyDescent="0.3">
      <c r="A53" s="440"/>
      <c r="B53" s="426"/>
      <c r="C53" s="427"/>
      <c r="D53" s="421"/>
      <c r="E53" s="392"/>
      <c r="F53" s="389"/>
      <c r="G53" s="389"/>
      <c r="H53" s="389"/>
      <c r="I53" s="389"/>
      <c r="J53" s="389"/>
      <c r="K53" s="389"/>
      <c r="L53" s="389"/>
      <c r="M53" s="389"/>
      <c r="N53" s="160"/>
      <c r="O53" s="160"/>
      <c r="P53" s="160"/>
      <c r="Q53" s="160"/>
      <c r="R53" s="160"/>
      <c r="S53" s="160"/>
      <c r="T53" s="160"/>
      <c r="U53" s="160"/>
      <c r="V53" s="160"/>
      <c r="W53" s="160"/>
      <c r="X53" s="160"/>
      <c r="Y53" s="160"/>
      <c r="Z53" s="160"/>
      <c r="AA53" s="160"/>
      <c r="AB53" s="160"/>
      <c r="AC53" s="160"/>
      <c r="AD53" s="160"/>
      <c r="AE53" s="160"/>
      <c r="AF53" s="160"/>
      <c r="AG53" s="160"/>
      <c r="AH53" s="160"/>
      <c r="AI53" s="160"/>
      <c r="AJ53" s="160"/>
      <c r="AK53" s="160"/>
      <c r="AL53" s="160"/>
      <c r="AM53" s="160"/>
      <c r="AN53" s="160"/>
      <c r="AO53" s="160"/>
      <c r="AP53" s="160"/>
      <c r="AQ53" s="160"/>
      <c r="AR53" s="160"/>
      <c r="AS53" s="160"/>
      <c r="AT53" s="160"/>
      <c r="AU53" s="160"/>
      <c r="AV53" s="160"/>
      <c r="AW53" s="160"/>
      <c r="AX53" s="160"/>
      <c r="AY53" s="160"/>
      <c r="AZ53" s="160"/>
      <c r="BA53" s="160"/>
      <c r="BB53" s="160"/>
      <c r="BC53" s="160"/>
      <c r="BD53" s="160"/>
      <c r="BE53" s="160"/>
      <c r="BF53" s="160"/>
      <c r="BG53" s="160"/>
      <c r="BH53" s="160"/>
      <c r="BI53" s="160"/>
      <c r="BJ53" s="160"/>
      <c r="BK53" s="160"/>
      <c r="BL53" s="160"/>
      <c r="BM53" s="160"/>
      <c r="BN53" s="160"/>
      <c r="BO53" s="160"/>
      <c r="BP53" s="160"/>
      <c r="BQ53" s="160"/>
      <c r="BR53" s="160"/>
    </row>
    <row r="54" spans="1:70" ht="43.5" customHeight="1" x14ac:dyDescent="0.3">
      <c r="A54" s="440"/>
      <c r="B54" s="426" t="str">
        <f>'Mapa final'!B97</f>
        <v>CAU_04</v>
      </c>
      <c r="C54" s="427" t="str">
        <f>'Mapa final'!H97</f>
        <v>Posibilidad de afectación reputaciónal por insatisfacción de los usuarios del subsistema de salud de las Fuerzas Militares, debido a la inadecuada asignación de citas en el  Contac Center.</v>
      </c>
      <c r="D54" s="421"/>
      <c r="E54" s="392"/>
      <c r="F54" s="389" t="str">
        <f t="shared" si="10"/>
        <v>No</v>
      </c>
      <c r="G54" s="389" t="str">
        <f t="shared" si="10"/>
        <v>No</v>
      </c>
      <c r="H54" s="389" t="str">
        <f t="shared" si="10"/>
        <v>No</v>
      </c>
      <c r="I54" s="389" t="str">
        <f t="shared" si="10"/>
        <v>No</v>
      </c>
      <c r="J54" s="389" t="str">
        <f t="shared" si="10"/>
        <v>No</v>
      </c>
      <c r="K54" s="389" t="str">
        <f t="shared" si="10"/>
        <v>No</v>
      </c>
      <c r="L54" s="389" t="str">
        <f t="shared" si="10"/>
        <v>No</v>
      </c>
      <c r="M54" s="389" t="str">
        <f t="shared" si="10"/>
        <v>No</v>
      </c>
      <c r="N54" s="160"/>
      <c r="O54" s="160"/>
      <c r="P54" s="160"/>
      <c r="Q54" s="160"/>
      <c r="R54" s="160"/>
      <c r="S54" s="160"/>
      <c r="T54" s="160"/>
      <c r="U54" s="160"/>
      <c r="V54" s="160"/>
      <c r="W54" s="160"/>
      <c r="X54" s="160"/>
      <c r="Y54" s="160"/>
      <c r="Z54" s="160"/>
      <c r="AA54" s="160"/>
      <c r="AB54" s="160"/>
      <c r="AC54" s="160"/>
      <c r="AD54" s="160"/>
      <c r="AE54" s="160"/>
      <c r="AF54" s="160"/>
      <c r="AG54" s="160"/>
      <c r="AH54" s="160"/>
      <c r="AI54" s="160"/>
      <c r="AJ54" s="160"/>
      <c r="AK54" s="160"/>
      <c r="AL54" s="160"/>
      <c r="AM54" s="160"/>
      <c r="AN54" s="160"/>
      <c r="AO54" s="160"/>
      <c r="AP54" s="160"/>
      <c r="AQ54" s="160"/>
      <c r="AR54" s="160"/>
      <c r="AS54" s="160"/>
      <c r="AT54" s="160"/>
      <c r="AU54" s="160"/>
      <c r="AV54" s="160"/>
      <c r="AW54" s="160"/>
      <c r="AX54" s="160"/>
      <c r="AY54" s="160"/>
      <c r="AZ54" s="160"/>
      <c r="BA54" s="160"/>
      <c r="BB54" s="160"/>
      <c r="BC54" s="160"/>
      <c r="BD54" s="160"/>
      <c r="BE54" s="160"/>
      <c r="BF54" s="160"/>
      <c r="BG54" s="160"/>
      <c r="BH54" s="160"/>
      <c r="BI54" s="160"/>
      <c r="BJ54" s="160"/>
      <c r="BK54" s="160"/>
      <c r="BL54" s="160"/>
      <c r="BM54" s="160"/>
      <c r="BN54" s="160"/>
      <c r="BO54" s="160"/>
      <c r="BP54" s="160"/>
      <c r="BQ54" s="160"/>
      <c r="BR54" s="160"/>
    </row>
    <row r="55" spans="1:70" ht="43.5" customHeight="1" x14ac:dyDescent="0.3">
      <c r="A55" s="440"/>
      <c r="B55" s="426"/>
      <c r="C55" s="427"/>
      <c r="D55" s="421"/>
      <c r="E55" s="392"/>
      <c r="F55" s="389"/>
      <c r="G55" s="389"/>
      <c r="H55" s="389"/>
      <c r="I55" s="389"/>
      <c r="J55" s="389"/>
      <c r="K55" s="389"/>
      <c r="L55" s="389"/>
      <c r="M55" s="389"/>
      <c r="N55" s="160"/>
      <c r="O55" s="160"/>
      <c r="P55" s="160"/>
      <c r="Q55" s="160"/>
      <c r="R55" s="160"/>
      <c r="S55" s="160"/>
      <c r="T55" s="160"/>
      <c r="U55" s="160"/>
      <c r="V55" s="160"/>
      <c r="W55" s="160"/>
      <c r="X55" s="160"/>
      <c r="Y55" s="160"/>
      <c r="Z55" s="160"/>
      <c r="AA55" s="160"/>
      <c r="AB55" s="160"/>
      <c r="AC55" s="160"/>
      <c r="AD55" s="160"/>
      <c r="AE55" s="160"/>
      <c r="AF55" s="160"/>
      <c r="AG55" s="160"/>
      <c r="AH55" s="160"/>
      <c r="AI55" s="160"/>
      <c r="AJ55" s="160"/>
      <c r="AK55" s="160"/>
      <c r="AL55" s="160"/>
      <c r="AM55" s="160"/>
      <c r="AN55" s="160"/>
      <c r="AO55" s="160"/>
      <c r="AP55" s="160"/>
      <c r="AQ55" s="160"/>
      <c r="AR55" s="160"/>
      <c r="AS55" s="160"/>
      <c r="AT55" s="160"/>
      <c r="AU55" s="160"/>
      <c r="AV55" s="160"/>
      <c r="AW55" s="160"/>
      <c r="AX55" s="160"/>
      <c r="AY55" s="160"/>
      <c r="AZ55" s="160"/>
      <c r="BA55" s="160"/>
      <c r="BB55" s="160"/>
      <c r="BC55" s="160"/>
      <c r="BD55" s="160"/>
      <c r="BE55" s="160"/>
      <c r="BF55" s="160"/>
      <c r="BG55" s="160"/>
      <c r="BH55" s="160"/>
      <c r="BI55" s="160"/>
      <c r="BJ55" s="160"/>
      <c r="BK55" s="160"/>
      <c r="BL55" s="160"/>
      <c r="BM55" s="160"/>
      <c r="BN55" s="160"/>
      <c r="BO55" s="160"/>
      <c r="BP55" s="160"/>
      <c r="BQ55" s="160"/>
      <c r="BR55" s="160"/>
    </row>
    <row r="56" spans="1:70" ht="43.5" customHeight="1" x14ac:dyDescent="0.3">
      <c r="A56" s="440"/>
      <c r="B56" s="426"/>
      <c r="C56" s="427"/>
      <c r="D56" s="421"/>
      <c r="E56" s="392"/>
      <c r="F56" s="389"/>
      <c r="G56" s="389"/>
      <c r="H56" s="389"/>
      <c r="I56" s="389"/>
      <c r="J56" s="389"/>
      <c r="K56" s="389"/>
      <c r="L56" s="389"/>
      <c r="M56" s="389"/>
      <c r="N56" s="160"/>
      <c r="O56" s="160"/>
      <c r="P56" s="160"/>
      <c r="Q56" s="160"/>
      <c r="R56" s="160"/>
      <c r="S56" s="160"/>
      <c r="T56" s="160"/>
      <c r="U56" s="160"/>
      <c r="V56" s="160"/>
      <c r="W56" s="160"/>
      <c r="X56" s="160"/>
      <c r="Y56" s="160"/>
      <c r="Z56" s="160"/>
      <c r="AA56" s="160"/>
      <c r="AB56" s="160"/>
      <c r="AC56" s="160"/>
      <c r="AD56" s="160"/>
      <c r="AE56" s="160"/>
      <c r="AF56" s="160"/>
      <c r="AG56" s="160"/>
      <c r="AH56" s="160"/>
      <c r="AI56" s="160"/>
      <c r="AJ56" s="160"/>
      <c r="AK56" s="160"/>
      <c r="AL56" s="160"/>
      <c r="AM56" s="160"/>
      <c r="AN56" s="160"/>
      <c r="AO56" s="160"/>
      <c r="AP56" s="160"/>
      <c r="AQ56" s="160"/>
      <c r="AR56" s="160"/>
      <c r="AS56" s="160"/>
      <c r="AT56" s="160"/>
      <c r="AU56" s="160"/>
      <c r="AV56" s="160"/>
      <c r="AW56" s="160"/>
      <c r="AX56" s="160"/>
      <c r="AY56" s="160"/>
      <c r="AZ56" s="160"/>
      <c r="BA56" s="160"/>
      <c r="BB56" s="160"/>
      <c r="BC56" s="160"/>
      <c r="BD56" s="160"/>
      <c r="BE56" s="160"/>
      <c r="BF56" s="160"/>
      <c r="BG56" s="160"/>
      <c r="BH56" s="160"/>
      <c r="BI56" s="160"/>
      <c r="BJ56" s="160"/>
      <c r="BK56" s="160"/>
      <c r="BL56" s="160"/>
      <c r="BM56" s="160"/>
      <c r="BN56" s="160"/>
      <c r="BO56" s="160"/>
      <c r="BP56" s="160"/>
      <c r="BQ56" s="160"/>
      <c r="BR56" s="160"/>
    </row>
    <row r="57" spans="1:70" ht="43.5" customHeight="1" x14ac:dyDescent="0.3">
      <c r="A57" s="440"/>
      <c r="B57" s="426" t="str">
        <f>'Mapa final'!B103</f>
        <v>GAAF_01</v>
      </c>
      <c r="C57" s="427" t="str">
        <f>'Mapa final'!H103</f>
        <v>Posibilidad de afectación económica por diferencias en los inventarios de medicamentos, dispositivos médicos, reactivos e insumos asociadas a pérdidas, sobrantes y faltantes debido a posibles fallas en los procesos (Recepción de medicamentos y control de inventarios)</v>
      </c>
      <c r="D57" s="421"/>
      <c r="E57" s="392"/>
      <c r="F57" s="389" t="str">
        <f t="shared" si="10"/>
        <v>No</v>
      </c>
      <c r="G57" s="389" t="str">
        <f t="shared" si="10"/>
        <v>No</v>
      </c>
      <c r="H57" s="389" t="str">
        <f t="shared" si="10"/>
        <v>No</v>
      </c>
      <c r="I57" s="389" t="str">
        <f t="shared" si="10"/>
        <v>No</v>
      </c>
      <c r="J57" s="389" t="str">
        <f t="shared" si="10"/>
        <v>No</v>
      </c>
      <c r="K57" s="389" t="str">
        <f t="shared" si="10"/>
        <v>No</v>
      </c>
      <c r="L57" s="389" t="str">
        <f t="shared" si="10"/>
        <v>No</v>
      </c>
      <c r="M57" s="389" t="str">
        <f t="shared" si="10"/>
        <v>No</v>
      </c>
      <c r="N57" s="160"/>
      <c r="O57" s="160"/>
      <c r="P57" s="160"/>
      <c r="Q57" s="160"/>
      <c r="R57" s="160"/>
      <c r="S57" s="160"/>
      <c r="T57" s="160"/>
      <c r="U57" s="160"/>
      <c r="V57" s="160"/>
      <c r="W57" s="160"/>
      <c r="X57" s="160"/>
      <c r="Y57" s="160"/>
      <c r="Z57" s="160"/>
      <c r="AA57" s="160"/>
      <c r="AB57" s="160"/>
      <c r="AC57" s="160"/>
      <c r="AD57" s="160"/>
      <c r="AE57" s="160"/>
      <c r="AF57" s="160"/>
      <c r="AG57" s="160"/>
      <c r="AH57" s="160"/>
      <c r="AI57" s="160"/>
      <c r="AJ57" s="160"/>
      <c r="AK57" s="160"/>
      <c r="AL57" s="160"/>
      <c r="AM57" s="160"/>
      <c r="AN57" s="160"/>
      <c r="AO57" s="160"/>
      <c r="AP57" s="160"/>
      <c r="AQ57" s="160"/>
      <c r="AR57" s="160"/>
      <c r="AS57" s="160"/>
      <c r="AT57" s="160"/>
      <c r="AU57" s="160"/>
      <c r="AV57" s="160"/>
      <c r="AW57" s="160"/>
      <c r="AX57" s="160"/>
      <c r="AY57" s="160"/>
      <c r="AZ57" s="160"/>
      <c r="BA57" s="160"/>
      <c r="BB57" s="160"/>
      <c r="BC57" s="160"/>
      <c r="BD57" s="160"/>
      <c r="BE57" s="160"/>
      <c r="BF57" s="160"/>
      <c r="BG57" s="160"/>
      <c r="BH57" s="160"/>
      <c r="BI57" s="160"/>
      <c r="BJ57" s="160"/>
      <c r="BK57" s="160"/>
      <c r="BL57" s="160"/>
      <c r="BM57" s="160"/>
      <c r="BN57" s="160"/>
      <c r="BO57" s="160"/>
      <c r="BP57" s="160"/>
      <c r="BQ57" s="160"/>
      <c r="BR57" s="160"/>
    </row>
    <row r="58" spans="1:70" ht="43.5" customHeight="1" x14ac:dyDescent="0.3">
      <c r="A58" s="440"/>
      <c r="B58" s="426"/>
      <c r="C58" s="427"/>
      <c r="D58" s="421"/>
      <c r="E58" s="392"/>
      <c r="F58" s="389"/>
      <c r="G58" s="389"/>
      <c r="H58" s="389"/>
      <c r="I58" s="389"/>
      <c r="J58" s="389"/>
      <c r="K58" s="389"/>
      <c r="L58" s="389"/>
      <c r="M58" s="389"/>
      <c r="N58" s="160"/>
      <c r="O58" s="160"/>
      <c r="P58" s="160"/>
      <c r="Q58" s="160"/>
      <c r="R58" s="160"/>
      <c r="S58" s="160"/>
      <c r="T58" s="160"/>
      <c r="U58" s="160"/>
      <c r="V58" s="160"/>
      <c r="W58" s="160"/>
      <c r="X58" s="160"/>
      <c r="Y58" s="160"/>
      <c r="Z58" s="160"/>
      <c r="AA58" s="160"/>
      <c r="AB58" s="160"/>
      <c r="AC58" s="160"/>
      <c r="AD58" s="160"/>
      <c r="AE58" s="160"/>
      <c r="AF58" s="160"/>
      <c r="AG58" s="160"/>
      <c r="AH58" s="160"/>
      <c r="AI58" s="160"/>
      <c r="AJ58" s="160"/>
      <c r="AK58" s="160"/>
      <c r="AL58" s="160"/>
      <c r="AM58" s="160"/>
      <c r="AN58" s="160"/>
      <c r="AO58" s="160"/>
      <c r="AP58" s="160"/>
      <c r="AQ58" s="160"/>
      <c r="AR58" s="160"/>
      <c r="AS58" s="160"/>
      <c r="AT58" s="160"/>
      <c r="AU58" s="160"/>
      <c r="AV58" s="160"/>
      <c r="AW58" s="160"/>
      <c r="AX58" s="160"/>
      <c r="AY58" s="160"/>
      <c r="AZ58" s="160"/>
      <c r="BA58" s="160"/>
      <c r="BB58" s="160"/>
      <c r="BC58" s="160"/>
      <c r="BD58" s="160"/>
      <c r="BE58" s="160"/>
      <c r="BF58" s="160"/>
      <c r="BG58" s="160"/>
      <c r="BH58" s="160"/>
      <c r="BI58" s="160"/>
      <c r="BJ58" s="160"/>
      <c r="BK58" s="160"/>
      <c r="BL58" s="160"/>
      <c r="BM58" s="160"/>
      <c r="BN58" s="160"/>
      <c r="BO58" s="160"/>
      <c r="BP58" s="160"/>
      <c r="BQ58" s="160"/>
      <c r="BR58" s="160"/>
    </row>
    <row r="59" spans="1:70" ht="43.5" customHeight="1" x14ac:dyDescent="0.3">
      <c r="A59" s="440"/>
      <c r="B59" s="426"/>
      <c r="C59" s="427"/>
      <c r="D59" s="421"/>
      <c r="E59" s="392"/>
      <c r="F59" s="389"/>
      <c r="G59" s="389"/>
      <c r="H59" s="389"/>
      <c r="I59" s="389"/>
      <c r="J59" s="389"/>
      <c r="K59" s="389"/>
      <c r="L59" s="389"/>
      <c r="M59" s="389"/>
      <c r="N59" s="160"/>
      <c r="O59" s="160"/>
      <c r="P59" s="160"/>
      <c r="Q59" s="160"/>
      <c r="R59" s="160"/>
      <c r="S59" s="160"/>
      <c r="T59" s="160"/>
      <c r="U59" s="160"/>
      <c r="V59" s="160"/>
      <c r="W59" s="160"/>
      <c r="X59" s="160"/>
      <c r="Y59" s="160"/>
      <c r="Z59" s="160"/>
      <c r="AA59" s="160"/>
      <c r="AB59" s="160"/>
      <c r="AC59" s="160"/>
      <c r="AD59" s="160"/>
      <c r="AE59" s="160"/>
      <c r="AF59" s="160"/>
      <c r="AG59" s="160"/>
      <c r="AH59" s="160"/>
      <c r="AI59" s="160"/>
      <c r="AJ59" s="160"/>
      <c r="AK59" s="160"/>
      <c r="AL59" s="160"/>
      <c r="AM59" s="160"/>
      <c r="AN59" s="160"/>
      <c r="AO59" s="160"/>
      <c r="AP59" s="160"/>
      <c r="AQ59" s="160"/>
      <c r="AR59" s="160"/>
      <c r="AS59" s="160"/>
      <c r="AT59" s="160"/>
      <c r="AU59" s="160"/>
      <c r="AV59" s="160"/>
      <c r="AW59" s="160"/>
      <c r="AX59" s="160"/>
      <c r="AY59" s="160"/>
      <c r="AZ59" s="160"/>
      <c r="BA59" s="160"/>
      <c r="BB59" s="160"/>
      <c r="BC59" s="160"/>
      <c r="BD59" s="160"/>
      <c r="BE59" s="160"/>
      <c r="BF59" s="160"/>
      <c r="BG59" s="160"/>
      <c r="BH59" s="160"/>
      <c r="BI59" s="160"/>
      <c r="BJ59" s="160"/>
      <c r="BK59" s="160"/>
      <c r="BL59" s="160"/>
      <c r="BM59" s="160"/>
      <c r="BN59" s="160"/>
      <c r="BO59" s="160"/>
      <c r="BP59" s="160"/>
      <c r="BQ59" s="160"/>
      <c r="BR59" s="160"/>
    </row>
    <row r="60" spans="1:70" ht="43.5" customHeight="1" x14ac:dyDescent="0.3">
      <c r="A60" s="440"/>
      <c r="B60" s="426" t="str">
        <f>'Mapa final'!B109</f>
        <v>GAAF_02</v>
      </c>
      <c r="C60" s="427" t="str">
        <f>'Mapa final'!H109</f>
        <v>Posibilidad de afectación económica por desactualización en los inventarios de medicamentos, dispositivos médicos, reactivos e insumos, debido a registros tardíos y/o extemporáneos de la salida de tecnologías en salud a pacientes y otras áreas de servicio.</v>
      </c>
      <c r="D60" s="421"/>
      <c r="E60" s="392"/>
      <c r="F60" s="389" t="str">
        <f t="shared" si="10"/>
        <v>No</v>
      </c>
      <c r="G60" s="389" t="str">
        <f t="shared" si="10"/>
        <v>No</v>
      </c>
      <c r="H60" s="389" t="str">
        <f t="shared" si="10"/>
        <v>No</v>
      </c>
      <c r="I60" s="389" t="str">
        <f t="shared" si="10"/>
        <v>No</v>
      </c>
      <c r="J60" s="389" t="str">
        <f t="shared" si="10"/>
        <v>No</v>
      </c>
      <c r="K60" s="389" t="str">
        <f t="shared" si="10"/>
        <v>No</v>
      </c>
      <c r="L60" s="389" t="str">
        <f t="shared" si="10"/>
        <v>No</v>
      </c>
      <c r="M60" s="389" t="str">
        <f t="shared" si="10"/>
        <v>No</v>
      </c>
      <c r="N60" s="160"/>
      <c r="O60" s="160"/>
      <c r="P60" s="160"/>
      <c r="Q60" s="160"/>
      <c r="R60" s="160"/>
      <c r="S60" s="160"/>
      <c r="T60" s="160"/>
      <c r="U60" s="160"/>
      <c r="V60" s="160"/>
      <c r="W60" s="160"/>
      <c r="X60" s="160"/>
      <c r="Y60" s="160"/>
      <c r="Z60" s="160"/>
      <c r="AA60" s="160"/>
      <c r="AB60" s="160"/>
      <c r="AC60" s="160"/>
      <c r="AD60" s="160"/>
      <c r="AE60" s="160"/>
      <c r="AF60" s="160"/>
      <c r="AG60" s="160"/>
      <c r="AH60" s="160"/>
      <c r="AI60" s="160"/>
      <c r="AJ60" s="160"/>
      <c r="AK60" s="160"/>
      <c r="AL60" s="160"/>
      <c r="AM60" s="160"/>
      <c r="AN60" s="160"/>
      <c r="AO60" s="160"/>
      <c r="AP60" s="160"/>
      <c r="AQ60" s="160"/>
      <c r="AR60" s="160"/>
      <c r="AS60" s="160"/>
      <c r="AT60" s="160"/>
      <c r="AU60" s="160"/>
      <c r="AV60" s="160"/>
      <c r="AW60" s="160"/>
      <c r="AX60" s="160"/>
      <c r="AY60" s="160"/>
      <c r="AZ60" s="160"/>
      <c r="BA60" s="160"/>
      <c r="BB60" s="160"/>
      <c r="BC60" s="160"/>
      <c r="BD60" s="160"/>
      <c r="BE60" s="160"/>
      <c r="BF60" s="160"/>
      <c r="BG60" s="160"/>
      <c r="BH60" s="160"/>
      <c r="BI60" s="160"/>
      <c r="BJ60" s="160"/>
      <c r="BK60" s="160"/>
      <c r="BL60" s="160"/>
      <c r="BM60" s="160"/>
      <c r="BN60" s="160"/>
      <c r="BO60" s="160"/>
      <c r="BP60" s="160"/>
      <c r="BQ60" s="160"/>
      <c r="BR60" s="160"/>
    </row>
    <row r="61" spans="1:70" ht="43.5" customHeight="1" x14ac:dyDescent="0.3">
      <c r="A61" s="440"/>
      <c r="B61" s="426"/>
      <c r="C61" s="427"/>
      <c r="D61" s="421"/>
      <c r="E61" s="392"/>
      <c r="F61" s="389"/>
      <c r="G61" s="389"/>
      <c r="H61" s="389"/>
      <c r="I61" s="389"/>
      <c r="J61" s="389"/>
      <c r="K61" s="389"/>
      <c r="L61" s="389"/>
      <c r="M61" s="389"/>
      <c r="N61" s="160"/>
      <c r="O61" s="160"/>
      <c r="P61" s="160"/>
      <c r="Q61" s="160"/>
      <c r="R61" s="160"/>
      <c r="S61" s="160"/>
      <c r="T61" s="160"/>
      <c r="U61" s="160"/>
      <c r="V61" s="160"/>
      <c r="W61" s="160"/>
      <c r="X61" s="160"/>
      <c r="Y61" s="160"/>
      <c r="Z61" s="160"/>
      <c r="AA61" s="160"/>
      <c r="AB61" s="160"/>
      <c r="AC61" s="160"/>
      <c r="AD61" s="160"/>
      <c r="AE61" s="160"/>
      <c r="AF61" s="160"/>
      <c r="AG61" s="160"/>
      <c r="AH61" s="160"/>
      <c r="AI61" s="160"/>
      <c r="AJ61" s="160"/>
      <c r="AK61" s="160"/>
      <c r="AL61" s="160"/>
      <c r="AM61" s="160"/>
      <c r="AN61" s="160"/>
      <c r="AO61" s="160"/>
      <c r="AP61" s="160"/>
      <c r="AQ61" s="160"/>
      <c r="AR61" s="160"/>
      <c r="AS61" s="160"/>
      <c r="AT61" s="160"/>
      <c r="AU61" s="160"/>
      <c r="AV61" s="160"/>
      <c r="AW61" s="160"/>
      <c r="AX61" s="160"/>
      <c r="AY61" s="160"/>
      <c r="AZ61" s="160"/>
      <c r="BA61" s="160"/>
      <c r="BB61" s="160"/>
      <c r="BC61" s="160"/>
      <c r="BD61" s="160"/>
      <c r="BE61" s="160"/>
      <c r="BF61" s="160"/>
      <c r="BG61" s="160"/>
      <c r="BH61" s="160"/>
      <c r="BI61" s="160"/>
      <c r="BJ61" s="160"/>
      <c r="BK61" s="160"/>
      <c r="BL61" s="160"/>
      <c r="BM61" s="160"/>
      <c r="BN61" s="160"/>
      <c r="BO61" s="160"/>
      <c r="BP61" s="160"/>
      <c r="BQ61" s="160"/>
      <c r="BR61" s="160"/>
    </row>
    <row r="62" spans="1:70" ht="43.5" customHeight="1" x14ac:dyDescent="0.3">
      <c r="A62" s="440"/>
      <c r="B62" s="426"/>
      <c r="C62" s="427"/>
      <c r="D62" s="421"/>
      <c r="E62" s="392"/>
      <c r="F62" s="389"/>
      <c r="G62" s="389"/>
      <c r="H62" s="389"/>
      <c r="I62" s="389"/>
      <c r="J62" s="389"/>
      <c r="K62" s="389"/>
      <c r="L62" s="389"/>
      <c r="M62" s="389"/>
      <c r="N62" s="160"/>
      <c r="O62" s="160"/>
      <c r="P62" s="160"/>
      <c r="Q62" s="160"/>
      <c r="R62" s="160"/>
      <c r="S62" s="160"/>
      <c r="T62" s="160"/>
      <c r="U62" s="160"/>
      <c r="V62" s="160"/>
      <c r="W62" s="160"/>
      <c r="X62" s="160"/>
      <c r="Y62" s="160"/>
      <c r="Z62" s="160"/>
      <c r="AA62" s="160"/>
      <c r="AB62" s="160"/>
      <c r="AC62" s="160"/>
      <c r="AD62" s="160"/>
      <c r="AE62" s="160"/>
      <c r="AF62" s="160"/>
      <c r="AG62" s="160"/>
      <c r="AH62" s="160"/>
      <c r="AI62" s="160"/>
      <c r="AJ62" s="160"/>
      <c r="AK62" s="160"/>
      <c r="AL62" s="160"/>
      <c r="AM62" s="160"/>
      <c r="AN62" s="160"/>
      <c r="AO62" s="160"/>
      <c r="AP62" s="160"/>
      <c r="AQ62" s="160"/>
      <c r="AR62" s="160"/>
      <c r="AS62" s="160"/>
      <c r="AT62" s="160"/>
      <c r="AU62" s="160"/>
      <c r="AV62" s="160"/>
      <c r="AW62" s="160"/>
      <c r="AX62" s="160"/>
      <c r="AY62" s="160"/>
      <c r="AZ62" s="160"/>
      <c r="BA62" s="160"/>
      <c r="BB62" s="160"/>
      <c r="BC62" s="160"/>
      <c r="BD62" s="160"/>
      <c r="BE62" s="160"/>
      <c r="BF62" s="160"/>
      <c r="BG62" s="160"/>
      <c r="BH62" s="160"/>
      <c r="BI62" s="160"/>
      <c r="BJ62" s="160"/>
      <c r="BK62" s="160"/>
      <c r="BL62" s="160"/>
      <c r="BM62" s="160"/>
      <c r="BN62" s="160"/>
      <c r="BO62" s="160"/>
      <c r="BP62" s="160"/>
      <c r="BQ62" s="160"/>
      <c r="BR62" s="160"/>
    </row>
    <row r="63" spans="1:70" ht="43.5" customHeight="1" x14ac:dyDescent="0.3">
      <c r="A63" s="440"/>
      <c r="B63" s="426" t="str">
        <f>'Mapa final'!B115</f>
        <v>GAAF_03</v>
      </c>
      <c r="C63" s="427" t="str">
        <f>'Mapa final'!H115</f>
        <v>Posibilidad de afectación reputacional por el retraso en el inicio o continuidad de la farmacoterapia de los usuarios del subsistema de las Fuerzas Militares, debido a la no disponibilidad de medicamentos en el mercado o la solicitud inoportuna de los mismos.</v>
      </c>
      <c r="D63" s="421"/>
      <c r="E63" s="392"/>
      <c r="F63" s="389" t="str">
        <f t="shared" si="10"/>
        <v>No</v>
      </c>
      <c r="G63" s="389" t="str">
        <f t="shared" si="10"/>
        <v>No</v>
      </c>
      <c r="H63" s="389" t="str">
        <f t="shared" si="10"/>
        <v>No</v>
      </c>
      <c r="I63" s="389" t="str">
        <f t="shared" si="10"/>
        <v>No</v>
      </c>
      <c r="J63" s="389" t="str">
        <f t="shared" si="10"/>
        <v>No</v>
      </c>
      <c r="K63" s="389" t="str">
        <f t="shared" si="10"/>
        <v>No</v>
      </c>
      <c r="L63" s="389" t="str">
        <f t="shared" si="10"/>
        <v>No</v>
      </c>
      <c r="M63" s="389" t="str">
        <f t="shared" si="10"/>
        <v>No</v>
      </c>
      <c r="N63" s="160"/>
      <c r="O63" s="160"/>
      <c r="P63" s="160"/>
      <c r="Q63" s="160"/>
      <c r="R63" s="160"/>
      <c r="S63" s="160"/>
      <c r="T63" s="160"/>
      <c r="U63" s="160"/>
      <c r="V63" s="160"/>
      <c r="W63" s="160"/>
      <c r="X63" s="160"/>
      <c r="Y63" s="160"/>
      <c r="Z63" s="160"/>
      <c r="AA63" s="160"/>
      <c r="AB63" s="160"/>
      <c r="AC63" s="160"/>
      <c r="AD63" s="160"/>
      <c r="AE63" s="160"/>
      <c r="AF63" s="160"/>
      <c r="AG63" s="160"/>
      <c r="AH63" s="160"/>
      <c r="AI63" s="160"/>
      <c r="AJ63" s="160"/>
      <c r="AK63" s="160"/>
      <c r="AL63" s="160"/>
      <c r="AM63" s="160"/>
      <c r="AN63" s="160"/>
      <c r="AO63" s="160"/>
      <c r="AP63" s="160"/>
      <c r="AQ63" s="160"/>
      <c r="AR63" s="160"/>
      <c r="AS63" s="160"/>
      <c r="AT63" s="160"/>
      <c r="AU63" s="160"/>
      <c r="AV63" s="160"/>
      <c r="AW63" s="160"/>
      <c r="AX63" s="160"/>
      <c r="AY63" s="160"/>
      <c r="AZ63" s="160"/>
      <c r="BA63" s="160"/>
      <c r="BB63" s="160"/>
      <c r="BC63" s="160"/>
      <c r="BD63" s="160"/>
      <c r="BE63" s="160"/>
      <c r="BF63" s="160"/>
      <c r="BG63" s="160"/>
      <c r="BH63" s="160"/>
      <c r="BI63" s="160"/>
      <c r="BJ63" s="160"/>
      <c r="BK63" s="160"/>
      <c r="BL63" s="160"/>
      <c r="BM63" s="160"/>
      <c r="BN63" s="160"/>
      <c r="BO63" s="160"/>
      <c r="BP63" s="160"/>
      <c r="BQ63" s="160"/>
      <c r="BR63" s="160"/>
    </row>
    <row r="64" spans="1:70" ht="43.5" customHeight="1" x14ac:dyDescent="0.3">
      <c r="A64" s="440"/>
      <c r="B64" s="426"/>
      <c r="C64" s="427"/>
      <c r="D64" s="421"/>
      <c r="E64" s="392"/>
      <c r="F64" s="389"/>
      <c r="G64" s="389"/>
      <c r="H64" s="389"/>
      <c r="I64" s="389"/>
      <c r="J64" s="389"/>
      <c r="K64" s="389"/>
      <c r="L64" s="389"/>
      <c r="M64" s="389"/>
      <c r="N64" s="160"/>
      <c r="O64" s="160"/>
      <c r="P64" s="160"/>
      <c r="Q64" s="160"/>
      <c r="R64" s="160"/>
      <c r="S64" s="160"/>
      <c r="T64" s="160"/>
      <c r="U64" s="160"/>
      <c r="V64" s="160"/>
      <c r="W64" s="160"/>
      <c r="X64" s="160"/>
      <c r="Y64" s="160"/>
      <c r="Z64" s="160"/>
      <c r="AA64" s="160"/>
      <c r="AB64" s="160"/>
      <c r="AC64" s="160"/>
      <c r="AD64" s="160"/>
      <c r="AE64" s="160"/>
      <c r="AF64" s="160"/>
      <c r="AG64" s="160"/>
      <c r="AH64" s="160"/>
      <c r="AI64" s="160"/>
      <c r="AJ64" s="160"/>
      <c r="AK64" s="160"/>
      <c r="AL64" s="160"/>
      <c r="AM64" s="160"/>
      <c r="AN64" s="160"/>
      <c r="AO64" s="160"/>
      <c r="AP64" s="160"/>
      <c r="AQ64" s="160"/>
      <c r="AR64" s="160"/>
      <c r="AS64" s="160"/>
      <c r="AT64" s="160"/>
      <c r="AU64" s="160"/>
      <c r="AV64" s="160"/>
      <c r="AW64" s="160"/>
      <c r="AX64" s="160"/>
      <c r="AY64" s="160"/>
      <c r="AZ64" s="160"/>
      <c r="BA64" s="160"/>
      <c r="BB64" s="160"/>
      <c r="BC64" s="160"/>
      <c r="BD64" s="160"/>
      <c r="BE64" s="160"/>
      <c r="BF64" s="160"/>
      <c r="BG64" s="160"/>
      <c r="BH64" s="160"/>
      <c r="BI64" s="160"/>
      <c r="BJ64" s="160"/>
      <c r="BK64" s="160"/>
      <c r="BL64" s="160"/>
      <c r="BM64" s="160"/>
      <c r="BN64" s="160"/>
      <c r="BO64" s="160"/>
      <c r="BP64" s="160"/>
      <c r="BQ64" s="160"/>
      <c r="BR64" s="160"/>
    </row>
    <row r="65" spans="1:70" ht="43.5" customHeight="1" x14ac:dyDescent="0.3">
      <c r="A65" s="440"/>
      <c r="B65" s="426"/>
      <c r="C65" s="427"/>
      <c r="D65" s="421"/>
      <c r="E65" s="392"/>
      <c r="F65" s="389"/>
      <c r="G65" s="389"/>
      <c r="H65" s="389"/>
      <c r="I65" s="389"/>
      <c r="J65" s="389"/>
      <c r="K65" s="389"/>
      <c r="L65" s="389"/>
      <c r="M65" s="389"/>
      <c r="N65" s="160"/>
      <c r="O65" s="160"/>
      <c r="P65" s="160"/>
      <c r="Q65" s="160"/>
      <c r="R65" s="160"/>
      <c r="S65" s="160"/>
      <c r="T65" s="160"/>
      <c r="U65" s="160"/>
      <c r="V65" s="160"/>
      <c r="W65" s="160"/>
      <c r="X65" s="160"/>
      <c r="Y65" s="160"/>
      <c r="Z65" s="160"/>
      <c r="AA65" s="160"/>
      <c r="AB65" s="160"/>
      <c r="AC65" s="160"/>
      <c r="AD65" s="160"/>
      <c r="AE65" s="160"/>
      <c r="AF65" s="160"/>
      <c r="AG65" s="160"/>
      <c r="AH65" s="160"/>
      <c r="AI65" s="160"/>
      <c r="AJ65" s="160"/>
      <c r="AK65" s="160"/>
      <c r="AL65" s="160"/>
      <c r="AM65" s="160"/>
      <c r="AN65" s="160"/>
      <c r="AO65" s="160"/>
      <c r="AP65" s="160"/>
      <c r="AQ65" s="160"/>
      <c r="AR65" s="160"/>
      <c r="AS65" s="160"/>
      <c r="AT65" s="160"/>
      <c r="AU65" s="160"/>
      <c r="AV65" s="160"/>
      <c r="AW65" s="160"/>
      <c r="AX65" s="160"/>
      <c r="AY65" s="160"/>
      <c r="AZ65" s="160"/>
      <c r="BA65" s="160"/>
      <c r="BB65" s="160"/>
      <c r="BC65" s="160"/>
      <c r="BD65" s="160"/>
      <c r="BE65" s="160"/>
      <c r="BF65" s="160"/>
      <c r="BG65" s="160"/>
      <c r="BH65" s="160"/>
      <c r="BI65" s="160"/>
      <c r="BJ65" s="160"/>
      <c r="BK65" s="160"/>
      <c r="BL65" s="160"/>
      <c r="BM65" s="160"/>
      <c r="BN65" s="160"/>
      <c r="BO65" s="160"/>
      <c r="BP65" s="160"/>
      <c r="BQ65" s="160"/>
      <c r="BR65" s="160"/>
    </row>
    <row r="66" spans="1:70" ht="43.5" customHeight="1" x14ac:dyDescent="0.3">
      <c r="A66" s="440"/>
      <c r="B66" s="426" t="str">
        <f>'Mapa final'!B121</f>
        <v>GAAF_04</v>
      </c>
      <c r="C66" s="427" t="str">
        <f>'Mapa final'!H121</f>
        <v>Posibilidad de aefctación reputacional por retraso en el inicio o continuidad de la farmacoterapia de los usuarios del Subsitema de las Fuerzas Militares, debido a la no disponibilidad de gases medicinales por incumplimiento del contrato que provee el insumo a la entidad.</v>
      </c>
      <c r="D66" s="421"/>
      <c r="E66" s="392"/>
      <c r="F66" s="389" t="str">
        <f t="shared" si="10"/>
        <v>No</v>
      </c>
      <c r="G66" s="389" t="str">
        <f t="shared" si="10"/>
        <v>No</v>
      </c>
      <c r="H66" s="389" t="str">
        <f t="shared" si="10"/>
        <v>No</v>
      </c>
      <c r="I66" s="389" t="str">
        <f t="shared" si="10"/>
        <v>No</v>
      </c>
      <c r="J66" s="389" t="str">
        <f t="shared" si="10"/>
        <v>No</v>
      </c>
      <c r="K66" s="389" t="str">
        <f t="shared" si="10"/>
        <v>No</v>
      </c>
      <c r="L66" s="389" t="str">
        <f t="shared" si="10"/>
        <v>No</v>
      </c>
      <c r="M66" s="389" t="str">
        <f t="shared" si="10"/>
        <v>No</v>
      </c>
      <c r="N66" s="160"/>
      <c r="O66" s="160"/>
      <c r="P66" s="160"/>
      <c r="Q66" s="160"/>
      <c r="R66" s="160"/>
      <c r="S66" s="160"/>
      <c r="T66" s="160"/>
      <c r="U66" s="160"/>
      <c r="V66" s="160"/>
      <c r="W66" s="160"/>
      <c r="X66" s="160"/>
      <c r="Y66" s="160"/>
      <c r="Z66" s="160"/>
      <c r="AA66" s="160"/>
      <c r="AB66" s="160"/>
      <c r="AC66" s="160"/>
      <c r="AD66" s="160"/>
      <c r="AE66" s="160"/>
      <c r="AF66" s="160"/>
      <c r="AG66" s="160"/>
      <c r="AH66" s="160"/>
      <c r="AI66" s="160"/>
      <c r="AJ66" s="160"/>
      <c r="AK66" s="160"/>
      <c r="AL66" s="160"/>
      <c r="AM66" s="160"/>
      <c r="AN66" s="160"/>
      <c r="AO66" s="160"/>
      <c r="AP66" s="160"/>
      <c r="AQ66" s="160"/>
      <c r="AR66" s="160"/>
      <c r="AS66" s="160"/>
      <c r="AT66" s="160"/>
      <c r="AU66" s="160"/>
      <c r="AV66" s="160"/>
      <c r="AW66" s="160"/>
      <c r="AX66" s="160"/>
      <c r="AY66" s="160"/>
      <c r="AZ66" s="160"/>
      <c r="BA66" s="160"/>
      <c r="BB66" s="160"/>
      <c r="BC66" s="160"/>
      <c r="BD66" s="160"/>
      <c r="BE66" s="160"/>
      <c r="BF66" s="160"/>
      <c r="BG66" s="160"/>
      <c r="BH66" s="160"/>
      <c r="BI66" s="160"/>
      <c r="BJ66" s="160"/>
      <c r="BK66" s="160"/>
      <c r="BL66" s="160"/>
      <c r="BM66" s="160"/>
      <c r="BN66" s="160"/>
      <c r="BO66" s="160"/>
      <c r="BP66" s="160"/>
      <c r="BQ66" s="160"/>
      <c r="BR66" s="160"/>
    </row>
    <row r="67" spans="1:70" ht="43.5" customHeight="1" x14ac:dyDescent="0.3">
      <c r="A67" s="440"/>
      <c r="B67" s="426"/>
      <c r="C67" s="427"/>
      <c r="D67" s="421"/>
      <c r="E67" s="392"/>
      <c r="F67" s="389"/>
      <c r="G67" s="389"/>
      <c r="H67" s="389"/>
      <c r="I67" s="389"/>
      <c r="J67" s="389"/>
      <c r="K67" s="389"/>
      <c r="L67" s="389"/>
      <c r="M67" s="389"/>
      <c r="N67" s="160"/>
      <c r="O67" s="160"/>
      <c r="P67" s="160"/>
      <c r="Q67" s="160"/>
      <c r="R67" s="160"/>
      <c r="S67" s="160"/>
      <c r="T67" s="160"/>
      <c r="U67" s="160"/>
      <c r="V67" s="160"/>
      <c r="W67" s="160"/>
      <c r="X67" s="160"/>
      <c r="Y67" s="160"/>
      <c r="Z67" s="160"/>
      <c r="AA67" s="160"/>
      <c r="AB67" s="160"/>
      <c r="AC67" s="160"/>
      <c r="AD67" s="160"/>
      <c r="AE67" s="160"/>
      <c r="AF67" s="160"/>
      <c r="AG67" s="160"/>
      <c r="AH67" s="160"/>
      <c r="AI67" s="160"/>
      <c r="AJ67" s="160"/>
      <c r="AK67" s="160"/>
      <c r="AL67" s="160"/>
      <c r="AM67" s="160"/>
      <c r="AN67" s="160"/>
      <c r="AO67" s="160"/>
      <c r="AP67" s="160"/>
      <c r="AQ67" s="160"/>
      <c r="AR67" s="160"/>
      <c r="AS67" s="160"/>
      <c r="AT67" s="160"/>
      <c r="AU67" s="160"/>
      <c r="AV67" s="160"/>
      <c r="AW67" s="160"/>
      <c r="AX67" s="160"/>
      <c r="AY67" s="160"/>
      <c r="AZ67" s="160"/>
      <c r="BA67" s="160"/>
      <c r="BB67" s="160"/>
      <c r="BC67" s="160"/>
      <c r="BD67" s="160"/>
      <c r="BE67" s="160"/>
      <c r="BF67" s="160"/>
      <c r="BG67" s="160"/>
      <c r="BH67" s="160"/>
      <c r="BI67" s="160"/>
      <c r="BJ67" s="160"/>
      <c r="BK67" s="160"/>
      <c r="BL67" s="160"/>
      <c r="BM67" s="160"/>
      <c r="BN67" s="160"/>
      <c r="BO67" s="160"/>
      <c r="BP67" s="160"/>
      <c r="BQ67" s="160"/>
      <c r="BR67" s="160"/>
    </row>
    <row r="68" spans="1:70" ht="43.5" customHeight="1" x14ac:dyDescent="0.3">
      <c r="A68" s="440"/>
      <c r="B68" s="426"/>
      <c r="C68" s="427"/>
      <c r="D68" s="421"/>
      <c r="E68" s="392"/>
      <c r="F68" s="389"/>
      <c r="G68" s="389"/>
      <c r="H68" s="389"/>
      <c r="I68" s="389"/>
      <c r="J68" s="389"/>
      <c r="K68" s="389"/>
      <c r="L68" s="389"/>
      <c r="M68" s="389"/>
      <c r="N68" s="160"/>
      <c r="O68" s="160"/>
      <c r="P68" s="160"/>
      <c r="Q68" s="160"/>
      <c r="R68" s="160"/>
      <c r="S68" s="160"/>
      <c r="T68" s="160"/>
      <c r="U68" s="160"/>
      <c r="V68" s="160"/>
      <c r="W68" s="160"/>
      <c r="X68" s="160"/>
      <c r="Y68" s="160"/>
      <c r="Z68" s="160"/>
      <c r="AA68" s="160"/>
      <c r="AB68" s="160"/>
      <c r="AC68" s="160"/>
      <c r="AD68" s="160"/>
      <c r="AE68" s="160"/>
      <c r="AF68" s="160"/>
      <c r="AG68" s="160"/>
      <c r="AH68" s="160"/>
      <c r="AI68" s="160"/>
      <c r="AJ68" s="160"/>
      <c r="AK68" s="160"/>
      <c r="AL68" s="160"/>
      <c r="AM68" s="160"/>
      <c r="AN68" s="160"/>
      <c r="AO68" s="160"/>
      <c r="AP68" s="160"/>
      <c r="AQ68" s="160"/>
      <c r="AR68" s="160"/>
      <c r="AS68" s="160"/>
      <c r="AT68" s="160"/>
      <c r="AU68" s="160"/>
      <c r="AV68" s="160"/>
      <c r="AW68" s="160"/>
      <c r="AX68" s="160"/>
      <c r="AY68" s="160"/>
      <c r="AZ68" s="160"/>
      <c r="BA68" s="160"/>
      <c r="BB68" s="160"/>
      <c r="BC68" s="160"/>
      <c r="BD68" s="160"/>
      <c r="BE68" s="160"/>
      <c r="BF68" s="160"/>
      <c r="BG68" s="160"/>
      <c r="BH68" s="160"/>
      <c r="BI68" s="160"/>
      <c r="BJ68" s="160"/>
      <c r="BK68" s="160"/>
      <c r="BL68" s="160"/>
      <c r="BM68" s="160"/>
      <c r="BN68" s="160"/>
      <c r="BO68" s="160"/>
      <c r="BP68" s="160"/>
      <c r="BQ68" s="160"/>
      <c r="BR68" s="160"/>
    </row>
    <row r="69" spans="1:70" ht="43.5" customHeight="1" x14ac:dyDescent="0.3">
      <c r="A69" s="440"/>
      <c r="B69" s="426" t="str">
        <f>'Mapa final'!B127</f>
        <v>GAAF_05</v>
      </c>
      <c r="C69" s="427" t="str">
        <f>'Mapa final'!H127</f>
        <v>Posibilidad de afectación reputacional por  aumento del riesgo en la seguridad del paciente debido a dispensación de medicamentos vencidos o diferentes a los prescritos.</v>
      </c>
      <c r="D69" s="421"/>
      <c r="E69" s="392"/>
      <c r="F69" s="389" t="str">
        <f t="shared" si="10"/>
        <v>No</v>
      </c>
      <c r="G69" s="389" t="str">
        <f t="shared" si="10"/>
        <v>No</v>
      </c>
      <c r="H69" s="389" t="str">
        <f t="shared" si="10"/>
        <v>No</v>
      </c>
      <c r="I69" s="389" t="str">
        <f t="shared" si="10"/>
        <v>No</v>
      </c>
      <c r="J69" s="389" t="str">
        <f t="shared" si="10"/>
        <v>No</v>
      </c>
      <c r="K69" s="389" t="str">
        <f t="shared" si="10"/>
        <v>No</v>
      </c>
      <c r="L69" s="389" t="str">
        <f t="shared" si="10"/>
        <v>No</v>
      </c>
      <c r="M69" s="389" t="str">
        <f t="shared" si="10"/>
        <v>No</v>
      </c>
      <c r="N69" s="160"/>
      <c r="O69" s="160"/>
      <c r="P69" s="160"/>
      <c r="Q69" s="160"/>
      <c r="R69" s="160"/>
      <c r="S69" s="160"/>
      <c r="T69" s="160"/>
      <c r="U69" s="160"/>
      <c r="V69" s="160"/>
      <c r="W69" s="160"/>
      <c r="X69" s="160"/>
      <c r="Y69" s="160"/>
      <c r="Z69" s="160"/>
      <c r="AA69" s="160"/>
      <c r="AB69" s="160"/>
      <c r="AC69" s="160"/>
      <c r="AD69" s="160"/>
      <c r="AE69" s="160"/>
      <c r="AF69" s="160"/>
      <c r="AG69" s="160"/>
      <c r="AH69" s="160"/>
      <c r="AI69" s="160"/>
      <c r="AJ69" s="160"/>
      <c r="AK69" s="160"/>
      <c r="AL69" s="160"/>
      <c r="AM69" s="160"/>
      <c r="AN69" s="160"/>
      <c r="AO69" s="160"/>
      <c r="AP69" s="160"/>
      <c r="AQ69" s="160"/>
      <c r="AR69" s="160"/>
      <c r="AS69" s="160"/>
      <c r="AT69" s="160"/>
      <c r="AU69" s="160"/>
      <c r="AV69" s="160"/>
      <c r="AW69" s="160"/>
      <c r="AX69" s="160"/>
      <c r="AY69" s="160"/>
      <c r="AZ69" s="160"/>
      <c r="BA69" s="160"/>
      <c r="BB69" s="160"/>
      <c r="BC69" s="160"/>
      <c r="BD69" s="160"/>
      <c r="BE69" s="160"/>
      <c r="BF69" s="160"/>
      <c r="BG69" s="160"/>
      <c r="BH69" s="160"/>
      <c r="BI69" s="160"/>
      <c r="BJ69" s="160"/>
      <c r="BK69" s="160"/>
      <c r="BL69" s="160"/>
      <c r="BM69" s="160"/>
      <c r="BN69" s="160"/>
      <c r="BO69" s="160"/>
      <c r="BP69" s="160"/>
      <c r="BQ69" s="160"/>
      <c r="BR69" s="160"/>
    </row>
    <row r="70" spans="1:70" ht="43.5" customHeight="1" x14ac:dyDescent="0.3">
      <c r="A70" s="440"/>
      <c r="B70" s="426"/>
      <c r="C70" s="427"/>
      <c r="D70" s="421"/>
      <c r="E70" s="392"/>
      <c r="F70" s="389"/>
      <c r="G70" s="389"/>
      <c r="H70" s="389"/>
      <c r="I70" s="389"/>
      <c r="J70" s="389"/>
      <c r="K70" s="389"/>
      <c r="L70" s="389"/>
      <c r="M70" s="389"/>
      <c r="N70" s="160"/>
      <c r="O70" s="160"/>
      <c r="P70" s="160"/>
      <c r="Q70" s="160"/>
      <c r="R70" s="160"/>
      <c r="S70" s="160"/>
      <c r="T70" s="160"/>
      <c r="U70" s="160"/>
      <c r="V70" s="160"/>
      <c r="W70" s="160"/>
      <c r="X70" s="160"/>
      <c r="Y70" s="160"/>
      <c r="Z70" s="160"/>
      <c r="AA70" s="160"/>
      <c r="AB70" s="160"/>
      <c r="AC70" s="160"/>
      <c r="AD70" s="160"/>
      <c r="AE70" s="160"/>
      <c r="AF70" s="160"/>
      <c r="AG70" s="160"/>
      <c r="AH70" s="160"/>
      <c r="AI70" s="160"/>
      <c r="AJ70" s="160"/>
      <c r="AK70" s="160"/>
      <c r="AL70" s="160"/>
      <c r="AM70" s="160"/>
      <c r="AN70" s="160"/>
      <c r="AO70" s="160"/>
      <c r="AP70" s="160"/>
      <c r="AQ70" s="160"/>
      <c r="AR70" s="160"/>
      <c r="AS70" s="160"/>
      <c r="AT70" s="160"/>
      <c r="AU70" s="160"/>
      <c r="AV70" s="160"/>
      <c r="AW70" s="160"/>
      <c r="AX70" s="160"/>
      <c r="AY70" s="160"/>
      <c r="AZ70" s="160"/>
      <c r="BA70" s="160"/>
      <c r="BB70" s="160"/>
      <c r="BC70" s="160"/>
      <c r="BD70" s="160"/>
      <c r="BE70" s="160"/>
      <c r="BF70" s="160"/>
      <c r="BG70" s="160"/>
      <c r="BH70" s="160"/>
      <c r="BI70" s="160"/>
      <c r="BJ70" s="160"/>
      <c r="BK70" s="160"/>
      <c r="BL70" s="160"/>
      <c r="BM70" s="160"/>
      <c r="BN70" s="160"/>
      <c r="BO70" s="160"/>
      <c r="BP70" s="160"/>
      <c r="BQ70" s="160"/>
      <c r="BR70" s="160"/>
    </row>
    <row r="71" spans="1:70" ht="43.5" customHeight="1" x14ac:dyDescent="0.3">
      <c r="A71" s="440"/>
      <c r="B71" s="426"/>
      <c r="C71" s="427"/>
      <c r="D71" s="421"/>
      <c r="E71" s="392"/>
      <c r="F71" s="389"/>
      <c r="G71" s="389"/>
      <c r="H71" s="389"/>
      <c r="I71" s="389"/>
      <c r="J71" s="389"/>
      <c r="K71" s="389"/>
      <c r="L71" s="389"/>
      <c r="M71" s="389"/>
      <c r="N71" s="160"/>
      <c r="O71" s="160"/>
      <c r="P71" s="160"/>
      <c r="Q71" s="160"/>
      <c r="R71" s="160"/>
      <c r="S71" s="160"/>
      <c r="T71" s="160"/>
      <c r="U71" s="160"/>
      <c r="V71" s="160"/>
      <c r="W71" s="160"/>
      <c r="X71" s="160"/>
      <c r="Y71" s="160"/>
      <c r="Z71" s="160"/>
      <c r="AA71" s="160"/>
      <c r="AB71" s="160"/>
      <c r="AC71" s="160"/>
      <c r="AD71" s="160"/>
      <c r="AE71" s="160"/>
      <c r="AF71" s="160"/>
      <c r="AG71" s="160"/>
      <c r="AH71" s="160"/>
      <c r="AI71" s="160"/>
      <c r="AJ71" s="160"/>
      <c r="AK71" s="160"/>
      <c r="AL71" s="160"/>
      <c r="AM71" s="160"/>
      <c r="AN71" s="160"/>
      <c r="AO71" s="160"/>
      <c r="AP71" s="160"/>
      <c r="AQ71" s="160"/>
      <c r="AR71" s="160"/>
      <c r="AS71" s="160"/>
      <c r="AT71" s="160"/>
      <c r="AU71" s="160"/>
      <c r="AV71" s="160"/>
      <c r="AW71" s="160"/>
      <c r="AX71" s="160"/>
      <c r="AY71" s="160"/>
      <c r="AZ71" s="160"/>
      <c r="BA71" s="160"/>
      <c r="BB71" s="160"/>
      <c r="BC71" s="160"/>
      <c r="BD71" s="160"/>
      <c r="BE71" s="160"/>
      <c r="BF71" s="160"/>
      <c r="BG71" s="160"/>
      <c r="BH71" s="160"/>
      <c r="BI71" s="160"/>
      <c r="BJ71" s="160"/>
      <c r="BK71" s="160"/>
      <c r="BL71" s="160"/>
      <c r="BM71" s="160"/>
      <c r="BN71" s="160"/>
      <c r="BO71" s="160"/>
      <c r="BP71" s="160"/>
      <c r="BQ71" s="160"/>
      <c r="BR71" s="160"/>
    </row>
    <row r="72" spans="1:70" ht="33.75" x14ac:dyDescent="0.5">
      <c r="A72" s="160"/>
      <c r="B72" s="175"/>
      <c r="C72" s="175"/>
      <c r="D72" s="175"/>
      <c r="E72" s="175"/>
      <c r="F72" s="175"/>
      <c r="G72" s="175"/>
      <c r="H72" s="175"/>
      <c r="I72" s="175"/>
      <c r="J72" s="175"/>
      <c r="K72" s="175"/>
      <c r="L72" s="175"/>
      <c r="M72" s="175"/>
      <c r="N72" s="160"/>
      <c r="O72" s="160"/>
      <c r="P72" s="160"/>
      <c r="Q72" s="160"/>
      <c r="R72" s="160"/>
      <c r="S72" s="160"/>
      <c r="T72" s="160"/>
      <c r="U72" s="160"/>
      <c r="V72" s="160"/>
      <c r="W72" s="160"/>
      <c r="X72" s="160"/>
      <c r="Y72" s="160"/>
      <c r="Z72" s="160"/>
      <c r="AA72" s="160"/>
      <c r="AB72" s="160"/>
      <c r="AC72" s="160"/>
      <c r="AD72" s="160"/>
      <c r="AE72" s="160"/>
      <c r="AF72" s="160"/>
      <c r="AG72" s="160"/>
      <c r="AH72" s="160"/>
      <c r="AI72" s="160"/>
      <c r="AJ72" s="160"/>
      <c r="AK72" s="160"/>
      <c r="AL72" s="160"/>
      <c r="AM72" s="160"/>
      <c r="AN72" s="160"/>
      <c r="AO72" s="160"/>
      <c r="AP72" s="160"/>
      <c r="AQ72" s="160"/>
      <c r="AR72" s="160"/>
      <c r="AS72" s="160"/>
      <c r="AT72" s="160"/>
      <c r="AU72" s="160"/>
      <c r="AV72" s="160"/>
      <c r="AW72" s="160"/>
      <c r="AX72" s="160"/>
      <c r="AY72" s="160"/>
      <c r="AZ72" s="160"/>
      <c r="BA72" s="160"/>
      <c r="BB72" s="160"/>
      <c r="BC72" s="160"/>
      <c r="BD72" s="160"/>
      <c r="BE72" s="160"/>
      <c r="BF72" s="160"/>
      <c r="BG72" s="160"/>
      <c r="BH72" s="160"/>
      <c r="BI72" s="160"/>
      <c r="BJ72" s="160"/>
      <c r="BK72" s="160"/>
      <c r="BL72" s="160"/>
      <c r="BM72" s="160"/>
      <c r="BN72" s="160"/>
      <c r="BO72" s="160"/>
      <c r="BP72" s="160"/>
      <c r="BQ72" s="160"/>
      <c r="BR72" s="160"/>
    </row>
    <row r="73" spans="1:70" x14ac:dyDescent="0.3">
      <c r="A73" s="160"/>
      <c r="B73" s="160"/>
      <c r="C73" s="160"/>
      <c r="D73" s="160"/>
      <c r="E73" s="160"/>
      <c r="F73" s="160"/>
      <c r="G73" s="160"/>
      <c r="H73" s="160"/>
      <c r="I73" s="160"/>
      <c r="J73" s="160"/>
      <c r="K73" s="160"/>
      <c r="L73" s="160"/>
      <c r="M73" s="160"/>
      <c r="N73" s="160"/>
      <c r="O73" s="160"/>
      <c r="P73" s="160"/>
      <c r="Q73" s="160"/>
      <c r="R73" s="160"/>
      <c r="S73" s="160"/>
      <c r="T73" s="160"/>
      <c r="U73" s="160"/>
      <c r="V73" s="160"/>
      <c r="W73" s="160"/>
      <c r="X73" s="160"/>
      <c r="Y73" s="160"/>
      <c r="Z73" s="160"/>
      <c r="AA73" s="160"/>
      <c r="AB73" s="160"/>
      <c r="AC73" s="160"/>
      <c r="AD73" s="160"/>
      <c r="AE73" s="160"/>
      <c r="AF73" s="160"/>
      <c r="AG73" s="160"/>
      <c r="AH73" s="160"/>
      <c r="AI73" s="160"/>
      <c r="AJ73" s="160"/>
      <c r="AK73" s="160"/>
      <c r="AL73" s="160"/>
      <c r="AM73" s="160"/>
      <c r="AN73" s="160"/>
      <c r="AO73" s="160"/>
      <c r="AP73" s="160"/>
      <c r="AQ73" s="160"/>
      <c r="AR73" s="160"/>
      <c r="AS73" s="160"/>
      <c r="AT73" s="160"/>
      <c r="AU73" s="160"/>
      <c r="AV73" s="160"/>
      <c r="AW73" s="160"/>
      <c r="AX73" s="160"/>
      <c r="AY73" s="160"/>
      <c r="AZ73" s="160"/>
      <c r="BA73" s="160"/>
      <c r="BB73" s="160"/>
      <c r="BC73" s="160"/>
      <c r="BD73" s="160"/>
      <c r="BE73" s="160"/>
      <c r="BF73" s="160"/>
      <c r="BG73" s="160"/>
      <c r="BH73" s="160"/>
      <c r="BI73" s="160"/>
      <c r="BJ73" s="160"/>
      <c r="BK73" s="160"/>
      <c r="BL73" s="160"/>
      <c r="BM73" s="160"/>
      <c r="BN73" s="160"/>
      <c r="BO73" s="160"/>
      <c r="BP73" s="160"/>
      <c r="BQ73" s="160"/>
      <c r="BR73" s="160"/>
    </row>
    <row r="74" spans="1:70" x14ac:dyDescent="0.3">
      <c r="A74" s="160"/>
      <c r="B74" s="160"/>
      <c r="C74" s="160"/>
      <c r="D74" s="160"/>
      <c r="E74" s="160"/>
      <c r="F74" s="160"/>
      <c r="G74" s="160"/>
      <c r="H74" s="160"/>
      <c r="I74" s="160"/>
      <c r="J74" s="160"/>
      <c r="K74" s="160"/>
      <c r="L74" s="160"/>
      <c r="M74" s="160"/>
      <c r="N74" s="160"/>
      <c r="O74" s="160"/>
      <c r="P74" s="160"/>
      <c r="Q74" s="160"/>
      <c r="R74" s="160"/>
      <c r="S74" s="160"/>
      <c r="T74" s="160"/>
      <c r="U74" s="160"/>
      <c r="V74" s="160"/>
      <c r="W74" s="160"/>
      <c r="X74" s="160"/>
      <c r="Y74" s="160"/>
      <c r="Z74" s="160"/>
      <c r="AA74" s="160"/>
      <c r="AB74" s="160"/>
      <c r="AC74" s="160"/>
      <c r="AD74" s="160"/>
      <c r="AE74" s="160"/>
      <c r="AF74" s="160"/>
      <c r="AG74" s="160"/>
      <c r="AH74" s="160"/>
      <c r="AI74" s="160"/>
      <c r="AJ74" s="160"/>
      <c r="AK74" s="160"/>
      <c r="AL74" s="160"/>
      <c r="AM74" s="160"/>
      <c r="AN74" s="160"/>
      <c r="AO74" s="160"/>
      <c r="AP74" s="160"/>
      <c r="AQ74" s="160"/>
      <c r="AR74" s="160"/>
      <c r="AS74" s="160"/>
      <c r="AT74" s="160"/>
      <c r="AU74" s="160"/>
      <c r="AV74" s="160"/>
      <c r="AW74" s="160"/>
      <c r="AX74" s="160"/>
      <c r="AY74" s="160"/>
      <c r="AZ74" s="160"/>
      <c r="BA74" s="160"/>
      <c r="BB74" s="160"/>
      <c r="BC74" s="160"/>
      <c r="BD74" s="160"/>
      <c r="BE74" s="160"/>
      <c r="BF74" s="160"/>
      <c r="BG74" s="160"/>
      <c r="BH74" s="160"/>
      <c r="BI74" s="160"/>
      <c r="BJ74" s="160"/>
      <c r="BK74" s="160"/>
      <c r="BL74" s="160"/>
      <c r="BM74" s="160"/>
      <c r="BN74" s="160"/>
      <c r="BO74" s="160"/>
      <c r="BP74" s="160"/>
      <c r="BQ74" s="160"/>
      <c r="BR74" s="160"/>
    </row>
    <row r="75" spans="1:70" x14ac:dyDescent="0.3">
      <c r="A75" s="160"/>
      <c r="B75" s="160"/>
      <c r="C75" s="160"/>
      <c r="D75" s="160"/>
      <c r="E75" s="160"/>
      <c r="F75" s="160"/>
      <c r="G75" s="160"/>
      <c r="H75" s="160"/>
      <c r="I75" s="160"/>
      <c r="J75" s="160"/>
      <c r="K75" s="160"/>
      <c r="L75" s="160"/>
      <c r="M75" s="160"/>
      <c r="N75" s="160"/>
      <c r="O75" s="160"/>
      <c r="P75" s="160"/>
      <c r="Q75" s="160"/>
      <c r="R75" s="160"/>
      <c r="S75" s="160"/>
      <c r="T75" s="160"/>
      <c r="U75" s="160"/>
      <c r="V75" s="160"/>
      <c r="W75" s="160"/>
      <c r="X75" s="160"/>
      <c r="Y75" s="160"/>
      <c r="Z75" s="160"/>
      <c r="AA75" s="160"/>
      <c r="AB75" s="160"/>
      <c r="AC75" s="160"/>
      <c r="AD75" s="160"/>
      <c r="AE75" s="160"/>
      <c r="AF75" s="160"/>
      <c r="AG75" s="160"/>
      <c r="AH75" s="160"/>
      <c r="AI75" s="160"/>
      <c r="AJ75" s="160"/>
      <c r="AK75" s="160"/>
      <c r="AL75" s="160"/>
      <c r="AM75" s="160"/>
      <c r="AN75" s="160"/>
      <c r="AO75" s="160"/>
      <c r="AP75" s="160"/>
      <c r="AQ75" s="160"/>
      <c r="AR75" s="160"/>
      <c r="AS75" s="160"/>
      <c r="AT75" s="160"/>
      <c r="AU75" s="160"/>
      <c r="AV75" s="160"/>
      <c r="AW75" s="160"/>
      <c r="AX75" s="160"/>
      <c r="AY75" s="160"/>
      <c r="AZ75" s="160"/>
      <c r="BA75" s="160"/>
      <c r="BB75" s="160"/>
      <c r="BC75" s="160"/>
      <c r="BD75" s="160"/>
      <c r="BE75" s="160"/>
      <c r="BF75" s="160"/>
      <c r="BG75" s="160"/>
      <c r="BH75" s="160"/>
      <c r="BI75" s="160"/>
      <c r="BJ75" s="160"/>
      <c r="BK75" s="160"/>
      <c r="BL75" s="160"/>
      <c r="BM75" s="160"/>
      <c r="BN75" s="160"/>
      <c r="BO75" s="160"/>
      <c r="BP75" s="160"/>
      <c r="BQ75" s="160"/>
      <c r="BR75" s="160"/>
    </row>
    <row r="76" spans="1:70" x14ac:dyDescent="0.3">
      <c r="A76" s="160"/>
      <c r="B76" s="160"/>
      <c r="C76" s="160"/>
      <c r="D76" s="160"/>
      <c r="E76" s="160"/>
      <c r="F76" s="160"/>
      <c r="G76" s="160"/>
      <c r="H76" s="160"/>
      <c r="I76" s="160"/>
      <c r="J76" s="160"/>
      <c r="K76" s="160"/>
      <c r="L76" s="160"/>
      <c r="M76" s="160"/>
      <c r="N76" s="160"/>
      <c r="O76" s="160"/>
      <c r="P76" s="160"/>
      <c r="Q76" s="160"/>
      <c r="R76" s="160"/>
      <c r="S76" s="160"/>
      <c r="T76" s="160"/>
      <c r="U76" s="160"/>
      <c r="V76" s="160"/>
      <c r="W76" s="160"/>
      <c r="X76" s="160"/>
      <c r="Y76" s="160"/>
      <c r="Z76" s="160"/>
      <c r="AA76" s="160"/>
      <c r="AB76" s="160"/>
      <c r="AC76" s="160"/>
      <c r="AD76" s="160"/>
      <c r="AE76" s="160"/>
      <c r="AF76" s="160"/>
      <c r="AG76" s="160"/>
      <c r="AH76" s="160"/>
      <c r="AI76" s="160"/>
      <c r="AJ76" s="160"/>
      <c r="AK76" s="160"/>
      <c r="AL76" s="160"/>
      <c r="AM76" s="160"/>
      <c r="AN76" s="160"/>
      <c r="AO76" s="160"/>
      <c r="AP76" s="160"/>
      <c r="AQ76" s="160"/>
      <c r="AR76" s="160"/>
      <c r="AS76" s="160"/>
      <c r="AT76" s="160"/>
      <c r="AU76" s="160"/>
      <c r="AV76" s="160"/>
      <c r="AW76" s="160"/>
      <c r="AX76" s="160"/>
      <c r="AY76" s="160"/>
      <c r="AZ76" s="160"/>
      <c r="BA76" s="160"/>
      <c r="BB76" s="160"/>
      <c r="BC76" s="160"/>
      <c r="BD76" s="160"/>
      <c r="BE76" s="160"/>
      <c r="BF76" s="160"/>
      <c r="BG76" s="160"/>
      <c r="BH76" s="160"/>
      <c r="BI76" s="160"/>
      <c r="BJ76" s="160"/>
      <c r="BK76" s="160"/>
      <c r="BL76" s="160"/>
      <c r="BM76" s="160"/>
      <c r="BN76" s="160"/>
      <c r="BO76" s="160"/>
      <c r="BP76" s="160"/>
      <c r="BQ76" s="160"/>
      <c r="BR76" s="160"/>
    </row>
    <row r="77" spans="1:70" x14ac:dyDescent="0.3">
      <c r="A77" s="160"/>
      <c r="B77" s="160"/>
      <c r="C77" s="160"/>
      <c r="D77" s="160"/>
      <c r="E77" s="160"/>
      <c r="F77" s="160"/>
      <c r="G77" s="160"/>
      <c r="H77" s="160"/>
      <c r="I77" s="160"/>
      <c r="J77" s="160"/>
      <c r="K77" s="160"/>
      <c r="L77" s="160"/>
      <c r="M77" s="160"/>
      <c r="N77" s="160"/>
      <c r="O77" s="160"/>
      <c r="P77" s="160"/>
      <c r="Q77" s="160"/>
      <c r="R77" s="160"/>
      <c r="S77" s="160"/>
      <c r="T77" s="160"/>
      <c r="U77" s="160"/>
      <c r="V77" s="160"/>
      <c r="W77" s="160"/>
      <c r="X77" s="160"/>
      <c r="Y77" s="160"/>
      <c r="Z77" s="160"/>
      <c r="AA77" s="160"/>
      <c r="AB77" s="160"/>
      <c r="AC77" s="160"/>
      <c r="AD77" s="160"/>
      <c r="AE77" s="160"/>
      <c r="AF77" s="160"/>
      <c r="AG77" s="160"/>
      <c r="AH77" s="160"/>
      <c r="AI77" s="160"/>
      <c r="AJ77" s="160"/>
      <c r="AK77" s="160"/>
      <c r="AL77" s="160"/>
      <c r="AM77" s="160"/>
      <c r="AN77" s="160"/>
      <c r="AO77" s="160"/>
      <c r="AP77" s="160"/>
      <c r="AQ77" s="160"/>
      <c r="AR77" s="160"/>
      <c r="AS77" s="160"/>
      <c r="AT77" s="160"/>
      <c r="AU77" s="160"/>
      <c r="AV77" s="160"/>
      <c r="AW77" s="160"/>
      <c r="AX77" s="160"/>
      <c r="AY77" s="160"/>
      <c r="AZ77" s="160"/>
      <c r="BA77" s="160"/>
      <c r="BB77" s="160"/>
      <c r="BC77" s="160"/>
      <c r="BD77" s="160"/>
      <c r="BE77" s="160"/>
      <c r="BF77" s="160"/>
      <c r="BG77" s="160"/>
      <c r="BH77" s="160"/>
      <c r="BI77" s="160"/>
      <c r="BJ77" s="160"/>
      <c r="BK77" s="160"/>
      <c r="BL77" s="160"/>
      <c r="BM77" s="160"/>
      <c r="BN77" s="160"/>
      <c r="BO77" s="160"/>
      <c r="BP77" s="160"/>
      <c r="BQ77" s="160"/>
      <c r="BR77" s="160"/>
    </row>
    <row r="78" spans="1:70" x14ac:dyDescent="0.3">
      <c r="A78" s="160"/>
      <c r="B78" s="160"/>
      <c r="C78" s="160"/>
      <c r="D78" s="160"/>
      <c r="E78" s="160"/>
      <c r="F78" s="160"/>
      <c r="G78" s="160"/>
      <c r="H78" s="160"/>
      <c r="I78" s="160"/>
      <c r="J78" s="160"/>
      <c r="K78" s="160"/>
      <c r="L78" s="160"/>
      <c r="M78" s="160"/>
      <c r="N78" s="160"/>
      <c r="O78" s="160"/>
      <c r="P78" s="160"/>
      <c r="Q78" s="160"/>
      <c r="R78" s="160"/>
      <c r="S78" s="160"/>
      <c r="T78" s="160"/>
      <c r="U78" s="160"/>
      <c r="V78" s="160"/>
      <c r="W78" s="160"/>
      <c r="X78" s="160"/>
      <c r="Y78" s="160"/>
      <c r="Z78" s="160"/>
      <c r="AA78" s="160"/>
      <c r="AB78" s="160"/>
      <c r="AC78" s="160"/>
      <c r="AD78" s="160"/>
      <c r="AE78" s="160"/>
      <c r="AF78" s="160"/>
      <c r="AG78" s="160"/>
      <c r="AH78" s="160"/>
      <c r="AI78" s="160"/>
      <c r="AJ78" s="160"/>
      <c r="AK78" s="160"/>
      <c r="AL78" s="160"/>
      <c r="AM78" s="160"/>
      <c r="AN78" s="160"/>
      <c r="AO78" s="160"/>
      <c r="AP78" s="160"/>
      <c r="AQ78" s="160"/>
      <c r="AR78" s="160"/>
      <c r="AS78" s="160"/>
      <c r="AT78" s="160"/>
      <c r="AU78" s="160"/>
      <c r="AV78" s="160"/>
      <c r="AW78" s="160"/>
      <c r="AX78" s="160"/>
      <c r="AY78" s="160"/>
      <c r="AZ78" s="160"/>
      <c r="BA78" s="160"/>
      <c r="BB78" s="160"/>
      <c r="BC78" s="160"/>
      <c r="BD78" s="160"/>
      <c r="BE78" s="160"/>
      <c r="BF78" s="160"/>
      <c r="BG78" s="160"/>
      <c r="BH78" s="160"/>
      <c r="BI78" s="160"/>
      <c r="BJ78" s="160"/>
      <c r="BK78" s="160"/>
      <c r="BL78" s="160"/>
      <c r="BM78" s="160"/>
      <c r="BN78" s="160"/>
      <c r="BO78" s="160"/>
      <c r="BP78" s="160"/>
      <c r="BQ78" s="160"/>
      <c r="BR78" s="160"/>
    </row>
    <row r="79" spans="1:70" x14ac:dyDescent="0.3">
      <c r="A79" s="160"/>
      <c r="B79" s="160"/>
      <c r="C79" s="160"/>
      <c r="D79" s="160"/>
      <c r="E79" s="160"/>
      <c r="F79" s="160"/>
      <c r="G79" s="160"/>
      <c r="H79" s="160"/>
      <c r="I79" s="160"/>
      <c r="J79" s="160"/>
      <c r="K79" s="160"/>
      <c r="L79" s="160"/>
      <c r="M79" s="160"/>
      <c r="N79" s="160"/>
      <c r="O79" s="160"/>
      <c r="P79" s="160"/>
      <c r="Q79" s="160"/>
      <c r="R79" s="160"/>
      <c r="S79" s="160"/>
      <c r="T79" s="160"/>
      <c r="U79" s="160"/>
      <c r="V79" s="160"/>
      <c r="W79" s="160"/>
      <c r="X79" s="160"/>
      <c r="Y79" s="160"/>
      <c r="Z79" s="160"/>
      <c r="AA79" s="160"/>
      <c r="AB79" s="160"/>
      <c r="AC79" s="160"/>
      <c r="AD79" s="160"/>
      <c r="AE79" s="160"/>
      <c r="AF79" s="160"/>
      <c r="AG79" s="160"/>
      <c r="AH79" s="160"/>
      <c r="AI79" s="160"/>
      <c r="AJ79" s="160"/>
      <c r="AK79" s="160"/>
      <c r="AL79" s="160"/>
      <c r="AM79" s="160"/>
      <c r="AN79" s="160"/>
      <c r="AO79" s="160"/>
      <c r="AP79" s="160"/>
      <c r="AQ79" s="160"/>
      <c r="AR79" s="160"/>
      <c r="AS79" s="160"/>
      <c r="AT79" s="160"/>
      <c r="AU79" s="160"/>
      <c r="AV79" s="160"/>
      <c r="AW79" s="160"/>
      <c r="AX79" s="160"/>
      <c r="AY79" s="160"/>
      <c r="AZ79" s="160"/>
      <c r="BA79" s="160"/>
      <c r="BB79" s="160"/>
      <c r="BC79" s="160"/>
      <c r="BD79" s="160"/>
      <c r="BE79" s="160"/>
      <c r="BF79" s="160"/>
      <c r="BG79" s="160"/>
      <c r="BH79" s="160"/>
      <c r="BI79" s="160"/>
      <c r="BJ79" s="160"/>
      <c r="BK79" s="160"/>
      <c r="BL79" s="160"/>
      <c r="BM79" s="160"/>
      <c r="BN79" s="160"/>
      <c r="BO79" s="160"/>
      <c r="BP79" s="160"/>
      <c r="BQ79" s="160"/>
      <c r="BR79" s="160"/>
    </row>
    <row r="80" spans="1:70" x14ac:dyDescent="0.3">
      <c r="A80" s="160"/>
      <c r="B80" s="160"/>
      <c r="C80" s="160"/>
      <c r="D80" s="160"/>
      <c r="E80" s="160"/>
      <c r="F80" s="160"/>
      <c r="G80" s="160"/>
      <c r="H80" s="160"/>
      <c r="I80" s="160"/>
      <c r="J80" s="160"/>
      <c r="K80" s="160"/>
      <c r="L80" s="160"/>
      <c r="M80" s="160"/>
      <c r="N80" s="160"/>
      <c r="O80" s="160"/>
      <c r="P80" s="160"/>
      <c r="Q80" s="160"/>
      <c r="R80" s="160"/>
      <c r="S80" s="160"/>
      <c r="T80" s="160"/>
      <c r="U80" s="160"/>
      <c r="V80" s="160"/>
      <c r="W80" s="160"/>
      <c r="X80" s="160"/>
      <c r="Y80" s="160"/>
      <c r="Z80" s="160"/>
      <c r="AA80" s="160"/>
      <c r="AB80" s="160"/>
      <c r="AC80" s="160"/>
    </row>
    <row r="81" spans="1:29" x14ac:dyDescent="0.3">
      <c r="A81" s="160"/>
      <c r="B81" s="160"/>
      <c r="C81" s="160"/>
      <c r="D81" s="160"/>
      <c r="E81" s="160"/>
      <c r="F81" s="160"/>
      <c r="G81" s="160"/>
      <c r="H81" s="160"/>
      <c r="I81" s="160"/>
      <c r="J81" s="160"/>
      <c r="K81" s="160"/>
      <c r="L81" s="160"/>
      <c r="M81" s="160"/>
      <c r="N81" s="160"/>
      <c r="O81" s="160"/>
      <c r="P81" s="160"/>
      <c r="Q81" s="160"/>
      <c r="R81" s="160"/>
      <c r="S81" s="160"/>
      <c r="T81" s="160"/>
      <c r="U81" s="160"/>
      <c r="V81" s="160"/>
      <c r="W81" s="160"/>
      <c r="X81" s="160"/>
      <c r="Y81" s="160"/>
      <c r="Z81" s="160"/>
      <c r="AA81" s="160"/>
      <c r="AB81" s="160"/>
      <c r="AC81" s="160"/>
    </row>
    <row r="82" spans="1:29" x14ac:dyDescent="0.3">
      <c r="A82" s="160"/>
      <c r="B82" s="160"/>
      <c r="C82" s="160"/>
      <c r="D82" s="160"/>
      <c r="E82" s="160"/>
      <c r="F82" s="160"/>
      <c r="G82" s="160"/>
      <c r="H82" s="160"/>
      <c r="I82" s="160"/>
      <c r="J82" s="160"/>
      <c r="K82" s="160"/>
      <c r="L82" s="160"/>
      <c r="M82" s="160"/>
      <c r="N82" s="160"/>
      <c r="O82" s="160"/>
      <c r="P82" s="160"/>
      <c r="Q82" s="160"/>
      <c r="R82" s="160"/>
      <c r="S82" s="160"/>
      <c r="T82" s="160"/>
      <c r="U82" s="160"/>
      <c r="V82" s="160"/>
      <c r="W82" s="160"/>
      <c r="X82" s="160"/>
      <c r="Y82" s="160"/>
      <c r="Z82" s="160"/>
      <c r="AA82" s="160"/>
      <c r="AB82" s="160"/>
      <c r="AC82" s="160"/>
    </row>
    <row r="83" spans="1:29" x14ac:dyDescent="0.3">
      <c r="A83" s="160"/>
      <c r="B83" s="160"/>
      <c r="C83" s="160"/>
      <c r="D83" s="160"/>
      <c r="E83" s="160"/>
      <c r="F83" s="160"/>
      <c r="G83" s="160"/>
      <c r="H83" s="160"/>
      <c r="I83" s="160"/>
      <c r="J83" s="160"/>
      <c r="K83" s="160"/>
      <c r="L83" s="160"/>
      <c r="M83" s="160"/>
      <c r="N83" s="160"/>
      <c r="O83" s="160"/>
      <c r="P83" s="160"/>
      <c r="Q83" s="160"/>
      <c r="R83" s="160"/>
      <c r="S83" s="160"/>
      <c r="T83" s="160"/>
      <c r="U83" s="160"/>
      <c r="V83" s="160"/>
      <c r="W83" s="160"/>
      <c r="X83" s="160"/>
      <c r="Y83" s="160"/>
      <c r="Z83" s="160"/>
      <c r="AA83" s="160"/>
      <c r="AB83" s="160"/>
      <c r="AC83" s="160"/>
    </row>
    <row r="84" spans="1:29" x14ac:dyDescent="0.3">
      <c r="A84" s="160"/>
      <c r="B84" s="160"/>
      <c r="C84" s="160"/>
      <c r="D84" s="160"/>
      <c r="E84" s="160"/>
      <c r="F84" s="160"/>
      <c r="G84" s="160"/>
      <c r="H84" s="160"/>
      <c r="I84" s="160"/>
      <c r="J84" s="160"/>
      <c r="K84" s="160"/>
      <c r="L84" s="160"/>
      <c r="M84" s="160"/>
      <c r="N84" s="160"/>
      <c r="O84" s="160"/>
      <c r="P84" s="160"/>
      <c r="Q84" s="160"/>
      <c r="R84" s="160"/>
      <c r="S84" s="160"/>
      <c r="T84" s="160"/>
      <c r="U84" s="160"/>
      <c r="V84" s="160"/>
      <c r="W84" s="160"/>
      <c r="X84" s="160"/>
      <c r="Y84" s="160"/>
      <c r="Z84" s="160"/>
      <c r="AA84" s="160"/>
      <c r="AB84" s="160"/>
      <c r="AC84" s="160"/>
    </row>
    <row r="85" spans="1:29" x14ac:dyDescent="0.3">
      <c r="A85" s="160"/>
      <c r="B85" s="160"/>
      <c r="C85" s="160"/>
      <c r="D85" s="160"/>
      <c r="E85" s="160"/>
      <c r="F85" s="160"/>
      <c r="G85" s="160"/>
      <c r="H85" s="160"/>
      <c r="I85" s="160"/>
      <c r="J85" s="160"/>
      <c r="K85" s="160"/>
      <c r="L85" s="160"/>
      <c r="M85" s="160"/>
      <c r="N85" s="160"/>
      <c r="O85" s="160"/>
      <c r="P85" s="160"/>
      <c r="Q85" s="160"/>
      <c r="R85" s="160"/>
      <c r="S85" s="160"/>
      <c r="T85" s="160"/>
      <c r="U85" s="160"/>
      <c r="V85" s="160"/>
      <c r="W85" s="160"/>
      <c r="X85" s="160"/>
      <c r="Y85" s="160"/>
      <c r="Z85" s="160"/>
      <c r="AA85" s="160"/>
      <c r="AB85" s="160"/>
      <c r="AC85" s="160"/>
    </row>
    <row r="86" spans="1:29" x14ac:dyDescent="0.3">
      <c r="A86" s="160"/>
      <c r="B86" s="160"/>
      <c r="C86" s="160"/>
      <c r="D86" s="160"/>
      <c r="E86" s="160"/>
      <c r="F86" s="160"/>
      <c r="G86" s="160"/>
      <c r="H86" s="160"/>
      <c r="I86" s="160"/>
      <c r="J86" s="160"/>
      <c r="K86" s="160"/>
      <c r="L86" s="160"/>
      <c r="M86" s="160"/>
      <c r="N86" s="160"/>
      <c r="O86" s="160"/>
      <c r="P86" s="160"/>
      <c r="Q86" s="160"/>
      <c r="R86" s="160"/>
      <c r="S86" s="160"/>
      <c r="T86" s="160"/>
      <c r="U86" s="160"/>
      <c r="V86" s="160"/>
      <c r="W86" s="160"/>
      <c r="X86" s="160"/>
      <c r="Y86" s="160"/>
      <c r="Z86" s="160"/>
      <c r="AA86" s="160"/>
      <c r="AB86" s="160"/>
      <c r="AC86" s="160"/>
    </row>
    <row r="87" spans="1:29" x14ac:dyDescent="0.3">
      <c r="A87" s="160"/>
      <c r="B87" s="160"/>
      <c r="C87" s="160"/>
      <c r="D87" s="160"/>
      <c r="E87" s="160"/>
      <c r="F87" s="160"/>
      <c r="G87" s="160"/>
      <c r="H87" s="160"/>
      <c r="I87" s="160"/>
      <c r="J87" s="160"/>
      <c r="K87" s="160"/>
      <c r="L87" s="160"/>
      <c r="M87" s="160"/>
      <c r="N87" s="160"/>
      <c r="O87" s="160"/>
      <c r="P87" s="160"/>
      <c r="Q87" s="160"/>
      <c r="R87" s="160"/>
      <c r="S87" s="160"/>
      <c r="T87" s="160"/>
      <c r="U87" s="160"/>
      <c r="V87" s="160"/>
      <c r="W87" s="160"/>
      <c r="X87" s="160"/>
      <c r="Y87" s="160"/>
      <c r="Z87" s="160"/>
      <c r="AA87" s="160"/>
      <c r="AB87" s="160"/>
      <c r="AC87" s="160"/>
    </row>
    <row r="88" spans="1:29" x14ac:dyDescent="0.3">
      <c r="A88" s="162"/>
      <c r="B88" s="162"/>
      <c r="C88" s="160"/>
      <c r="D88" s="160"/>
      <c r="E88" s="160"/>
      <c r="F88" s="160"/>
      <c r="G88" s="160"/>
      <c r="H88" s="160"/>
      <c r="I88" s="160"/>
      <c r="J88" s="160"/>
      <c r="K88" s="160"/>
      <c r="L88" s="160"/>
      <c r="M88" s="160"/>
      <c r="N88" s="160"/>
      <c r="O88" s="160"/>
      <c r="P88" s="160"/>
      <c r="Q88" s="160"/>
      <c r="R88" s="160"/>
      <c r="S88" s="160"/>
      <c r="T88" s="160"/>
      <c r="U88" s="160"/>
      <c r="V88" s="160"/>
      <c r="W88" s="160"/>
      <c r="X88" s="160"/>
      <c r="Y88" s="160"/>
      <c r="Z88" s="160"/>
      <c r="AA88" s="160"/>
      <c r="AB88" s="160"/>
      <c r="AC88" s="160"/>
    </row>
    <row r="89" spans="1:29" x14ac:dyDescent="0.3">
      <c r="A89" s="162"/>
      <c r="B89" s="162"/>
      <c r="C89" s="160"/>
      <c r="D89" s="160"/>
      <c r="E89" s="160"/>
      <c r="F89" s="160"/>
      <c r="G89" s="160"/>
      <c r="H89" s="160"/>
      <c r="I89" s="160"/>
      <c r="J89" s="160"/>
      <c r="K89" s="160"/>
      <c r="L89" s="160"/>
      <c r="M89" s="160"/>
      <c r="N89" s="160"/>
      <c r="O89" s="160"/>
      <c r="P89" s="160"/>
      <c r="Q89" s="160"/>
      <c r="R89" s="160"/>
      <c r="S89" s="160"/>
      <c r="T89" s="160"/>
      <c r="U89" s="160"/>
      <c r="V89" s="160"/>
      <c r="W89" s="160"/>
      <c r="X89" s="160"/>
      <c r="Y89" s="160"/>
      <c r="Z89" s="160"/>
      <c r="AA89" s="160"/>
      <c r="AB89" s="160"/>
      <c r="AC89" s="160"/>
    </row>
    <row r="90" spans="1:29" x14ac:dyDescent="0.3">
      <c r="A90" s="162"/>
      <c r="B90" s="162"/>
      <c r="C90" s="160"/>
      <c r="D90" s="160"/>
      <c r="E90" s="160"/>
      <c r="F90" s="160"/>
      <c r="G90" s="160"/>
      <c r="H90" s="160"/>
      <c r="I90" s="160"/>
      <c r="J90" s="160"/>
      <c r="K90" s="160"/>
      <c r="L90" s="160"/>
      <c r="M90" s="160"/>
      <c r="N90" s="160"/>
      <c r="O90" s="160"/>
      <c r="P90" s="160"/>
      <c r="Q90" s="160"/>
      <c r="R90" s="160"/>
      <c r="S90" s="160"/>
      <c r="T90" s="160"/>
      <c r="U90" s="160"/>
      <c r="V90" s="160"/>
      <c r="W90" s="160"/>
      <c r="X90" s="160"/>
      <c r="Y90" s="160"/>
      <c r="Z90" s="160"/>
      <c r="AA90" s="160"/>
      <c r="AB90" s="160"/>
      <c r="AC90" s="160"/>
    </row>
    <row r="91" spans="1:29" x14ac:dyDescent="0.3">
      <c r="A91" s="160"/>
      <c r="B91" s="160"/>
      <c r="C91" s="160"/>
      <c r="D91" s="160"/>
      <c r="E91" s="160"/>
      <c r="F91" s="160"/>
      <c r="G91" s="160"/>
      <c r="H91" s="160"/>
      <c r="I91" s="160"/>
      <c r="J91" s="160"/>
      <c r="K91" s="160"/>
      <c r="L91" s="160"/>
      <c r="M91" s="160"/>
    </row>
  </sheetData>
  <sheetProtection algorithmName="SHA-512" hashValue="LjZSnVUpTievpWbYueQASYkT1y6BBfdt98AZms5j2Ud8KandqrcAM5jiddhehvVxwWblNEKTXEcMYYFydSqucg==" saltValue="oui2UJhhmNNCbpNgLyv9oA==" spinCount="100000" sheet="1" objects="1" scenarios="1"/>
  <mergeCells count="255">
    <mergeCell ref="G69:G71"/>
    <mergeCell ref="H69:H71"/>
    <mergeCell ref="I69:I71"/>
    <mergeCell ref="J69:J71"/>
    <mergeCell ref="K69:K71"/>
    <mergeCell ref="L69:L71"/>
    <mergeCell ref="M69:M71"/>
    <mergeCell ref="K60:K62"/>
    <mergeCell ref="L60:L62"/>
    <mergeCell ref="M60:M62"/>
    <mergeCell ref="G63:G65"/>
    <mergeCell ref="H63:H65"/>
    <mergeCell ref="I63:I65"/>
    <mergeCell ref="J63:J65"/>
    <mergeCell ref="K63:K65"/>
    <mergeCell ref="L63:L65"/>
    <mergeCell ref="M63:M65"/>
    <mergeCell ref="F63:F65"/>
    <mergeCell ref="K48:K50"/>
    <mergeCell ref="L48:L50"/>
    <mergeCell ref="M48:M50"/>
    <mergeCell ref="F51:F53"/>
    <mergeCell ref="G51:G53"/>
    <mergeCell ref="H51:H53"/>
    <mergeCell ref="I51:I53"/>
    <mergeCell ref="J51:J53"/>
    <mergeCell ref="K51:K53"/>
    <mergeCell ref="L51:L53"/>
    <mergeCell ref="M51:M53"/>
    <mergeCell ref="K54:K56"/>
    <mergeCell ref="L54:L56"/>
    <mergeCell ref="M54:M56"/>
    <mergeCell ref="F57:F59"/>
    <mergeCell ref="G57:G59"/>
    <mergeCell ref="H57:H59"/>
    <mergeCell ref="I57:I59"/>
    <mergeCell ref="J57:J59"/>
    <mergeCell ref="K57:K59"/>
    <mergeCell ref="L57:L59"/>
    <mergeCell ref="M57:M59"/>
    <mergeCell ref="K42:K44"/>
    <mergeCell ref="L42:L44"/>
    <mergeCell ref="M42:M44"/>
    <mergeCell ref="F45:F47"/>
    <mergeCell ref="G45:G47"/>
    <mergeCell ref="H45:H47"/>
    <mergeCell ref="I45:I47"/>
    <mergeCell ref="J45:J47"/>
    <mergeCell ref="K45:K47"/>
    <mergeCell ref="L45:L47"/>
    <mergeCell ref="M45:M47"/>
    <mergeCell ref="B69:B71"/>
    <mergeCell ref="C69:C71"/>
    <mergeCell ref="D69:D71"/>
    <mergeCell ref="E69:E71"/>
    <mergeCell ref="F42:F44"/>
    <mergeCell ref="G42:G44"/>
    <mergeCell ref="H42:H44"/>
    <mergeCell ref="I42:I44"/>
    <mergeCell ref="J42:J44"/>
    <mergeCell ref="F48:F50"/>
    <mergeCell ref="G48:G50"/>
    <mergeCell ref="H48:H50"/>
    <mergeCell ref="I48:I50"/>
    <mergeCell ref="J48:J50"/>
    <mergeCell ref="F54:F56"/>
    <mergeCell ref="G54:G56"/>
    <mergeCell ref="H54:H56"/>
    <mergeCell ref="I54:I56"/>
    <mergeCell ref="J54:J56"/>
    <mergeCell ref="F60:F62"/>
    <mergeCell ref="G60:G62"/>
    <mergeCell ref="H60:H62"/>
    <mergeCell ref="I60:I62"/>
    <mergeCell ref="J60:J62"/>
    <mergeCell ref="B60:B62"/>
    <mergeCell ref="C60:C62"/>
    <mergeCell ref="D60:D62"/>
    <mergeCell ref="E60:E62"/>
    <mergeCell ref="B63:B65"/>
    <mergeCell ref="C63:C65"/>
    <mergeCell ref="D63:D65"/>
    <mergeCell ref="E63:E65"/>
    <mergeCell ref="B66:B68"/>
    <mergeCell ref="C66:C68"/>
    <mergeCell ref="D66:D68"/>
    <mergeCell ref="E66:E68"/>
    <mergeCell ref="B51:B53"/>
    <mergeCell ref="C51:C53"/>
    <mergeCell ref="D51:D53"/>
    <mergeCell ref="E51:E53"/>
    <mergeCell ref="B54:B56"/>
    <mergeCell ref="C54:C56"/>
    <mergeCell ref="D54:D56"/>
    <mergeCell ref="E54:E56"/>
    <mergeCell ref="B57:B59"/>
    <mergeCell ref="C57:C59"/>
    <mergeCell ref="D57:D59"/>
    <mergeCell ref="E57:E59"/>
    <mergeCell ref="B42:B44"/>
    <mergeCell ref="C42:C44"/>
    <mergeCell ref="D42:D44"/>
    <mergeCell ref="E42:E44"/>
    <mergeCell ref="B45:B47"/>
    <mergeCell ref="C45:C47"/>
    <mergeCell ref="D45:D47"/>
    <mergeCell ref="E45:E47"/>
    <mergeCell ref="B48:B50"/>
    <mergeCell ref="C48:C50"/>
    <mergeCell ref="D48:D50"/>
    <mergeCell ref="E48:E50"/>
    <mergeCell ref="D36:D38"/>
    <mergeCell ref="D39:D41"/>
    <mergeCell ref="D10:D11"/>
    <mergeCell ref="D2:L2"/>
    <mergeCell ref="D3:L4"/>
    <mergeCell ref="D5:L5"/>
    <mergeCell ref="D6:L6"/>
    <mergeCell ref="D12:D14"/>
    <mergeCell ref="D15:D17"/>
    <mergeCell ref="D18:D20"/>
    <mergeCell ref="D21:D23"/>
    <mergeCell ref="J15:J17"/>
    <mergeCell ref="G12:G14"/>
    <mergeCell ref="H12:H14"/>
    <mergeCell ref="I12:I14"/>
    <mergeCell ref="J12:J14"/>
    <mergeCell ref="J18:J20"/>
    <mergeCell ref="K30:K32"/>
    <mergeCell ref="L30:L32"/>
    <mergeCell ref="A2:C2"/>
    <mergeCell ref="M2:M3"/>
    <mergeCell ref="A3:C6"/>
    <mergeCell ref="B12:B14"/>
    <mergeCell ref="C12:C14"/>
    <mergeCell ref="E12:E14"/>
    <mergeCell ref="F12:F14"/>
    <mergeCell ref="A7:M7"/>
    <mergeCell ref="A9:M9"/>
    <mergeCell ref="A10:A11"/>
    <mergeCell ref="B10:C10"/>
    <mergeCell ref="E10:E11"/>
    <mergeCell ref="F10:M10"/>
    <mergeCell ref="M12:M14"/>
    <mergeCell ref="A12:A71"/>
    <mergeCell ref="F66:F68"/>
    <mergeCell ref="G66:G68"/>
    <mergeCell ref="H66:H68"/>
    <mergeCell ref="I66:I68"/>
    <mergeCell ref="J66:J68"/>
    <mergeCell ref="K66:K68"/>
    <mergeCell ref="L66:L68"/>
    <mergeCell ref="M66:M68"/>
    <mergeCell ref="F69:F71"/>
    <mergeCell ref="B15:B17"/>
    <mergeCell ref="C15:C17"/>
    <mergeCell ref="E15:E17"/>
    <mergeCell ref="F15:F17"/>
    <mergeCell ref="G15:G17"/>
    <mergeCell ref="H15:H17"/>
    <mergeCell ref="I15:I17"/>
    <mergeCell ref="B18:B20"/>
    <mergeCell ref="C18:C20"/>
    <mergeCell ref="E18:E20"/>
    <mergeCell ref="F18:F20"/>
    <mergeCell ref="G18:G20"/>
    <mergeCell ref="H18:H20"/>
    <mergeCell ref="I18:I20"/>
    <mergeCell ref="B21:B23"/>
    <mergeCell ref="C21:C23"/>
    <mergeCell ref="E21:E23"/>
    <mergeCell ref="F21:F23"/>
    <mergeCell ref="M21:M23"/>
    <mergeCell ref="B24:B26"/>
    <mergeCell ref="C24:C26"/>
    <mergeCell ref="E24:E26"/>
    <mergeCell ref="F24:F26"/>
    <mergeCell ref="G24:G26"/>
    <mergeCell ref="H24:H26"/>
    <mergeCell ref="I24:I26"/>
    <mergeCell ref="J24:J26"/>
    <mergeCell ref="G21:G23"/>
    <mergeCell ref="H21:H23"/>
    <mergeCell ref="I21:I23"/>
    <mergeCell ref="J21:J23"/>
    <mergeCell ref="K21:K23"/>
    <mergeCell ref="L21:L23"/>
    <mergeCell ref="K24:K26"/>
    <mergeCell ref="L24:L26"/>
    <mergeCell ref="M24:M26"/>
    <mergeCell ref="D24:D26"/>
    <mergeCell ref="B27:B29"/>
    <mergeCell ref="C27:C29"/>
    <mergeCell ref="E27:E29"/>
    <mergeCell ref="F27:F29"/>
    <mergeCell ref="G27:G29"/>
    <mergeCell ref="H27:H29"/>
    <mergeCell ref="I27:I29"/>
    <mergeCell ref="J27:J29"/>
    <mergeCell ref="B30:B32"/>
    <mergeCell ref="C30:C32"/>
    <mergeCell ref="E30:E32"/>
    <mergeCell ref="F30:F32"/>
    <mergeCell ref="D27:D29"/>
    <mergeCell ref="D30:D32"/>
    <mergeCell ref="G30:G32"/>
    <mergeCell ref="H30:H32"/>
    <mergeCell ref="I30:I32"/>
    <mergeCell ref="J30:J32"/>
    <mergeCell ref="B33:B35"/>
    <mergeCell ref="C33:C35"/>
    <mergeCell ref="E33:E35"/>
    <mergeCell ref="F33:F35"/>
    <mergeCell ref="G33:G35"/>
    <mergeCell ref="H33:H35"/>
    <mergeCell ref="I33:I35"/>
    <mergeCell ref="J33:J35"/>
    <mergeCell ref="D33:D35"/>
    <mergeCell ref="B39:B41"/>
    <mergeCell ref="C39:C41"/>
    <mergeCell ref="E39:E41"/>
    <mergeCell ref="F39:F41"/>
    <mergeCell ref="K33:K35"/>
    <mergeCell ref="L33:L35"/>
    <mergeCell ref="M33:M35"/>
    <mergeCell ref="B36:B38"/>
    <mergeCell ref="C36:C38"/>
    <mergeCell ref="E36:E38"/>
    <mergeCell ref="F36:F38"/>
    <mergeCell ref="G36:G38"/>
    <mergeCell ref="H36:H38"/>
    <mergeCell ref="M39:M41"/>
    <mergeCell ref="G39:G41"/>
    <mergeCell ref="H39:H41"/>
    <mergeCell ref="I39:I41"/>
    <mergeCell ref="J39:J41"/>
    <mergeCell ref="K39:K41"/>
    <mergeCell ref="L39:L41"/>
    <mergeCell ref="I36:I38"/>
    <mergeCell ref="J36:J38"/>
    <mergeCell ref="K36:K38"/>
    <mergeCell ref="L36:L38"/>
    <mergeCell ref="M36:M38"/>
    <mergeCell ref="K27:K29"/>
    <mergeCell ref="L27:L29"/>
    <mergeCell ref="M27:M29"/>
    <mergeCell ref="K12:K14"/>
    <mergeCell ref="L12:L14"/>
    <mergeCell ref="K15:K17"/>
    <mergeCell ref="L15:L17"/>
    <mergeCell ref="M15:M17"/>
    <mergeCell ref="K18:K20"/>
    <mergeCell ref="L18:L20"/>
    <mergeCell ref="M18:M20"/>
    <mergeCell ref="M30:M32"/>
  </mergeCells>
  <conditionalFormatting sqref="F12:M71">
    <cfRule type="containsText" dxfId="6" priority="1" operator="containsText" text="No">
      <formula>NOT(ISERROR(SEARCH("No",F12)))</formula>
    </cfRule>
  </conditionalFormatting>
  <pageMargins left="0.7" right="0.7" top="0.75" bottom="0.75" header="0.3" footer="0.3"/>
  <pageSetup paperSize="142" scale="10" orientation="portrait" r:id="rId1"/>
  <colBreaks count="1" manualBreakCount="1">
    <brk id="13" max="1048575" man="1"/>
  </colBreaks>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14:formula1>
            <xm:f>'Opciones Tratamiento'!$D$20:$D$22</xm:f>
          </x14:formula1>
          <xm:sqref>E12:E71</xm:sqref>
        </x14:dataValidation>
        <x14:dataValidation type="list" allowBlank="1" showInputMessage="1" showErrorMessage="1">
          <x14:formula1>
            <xm:f>'Opciones Tratamiento'!$D$25:$D$26</xm:f>
          </x14:formula1>
          <xm:sqref>H12:H71</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
  <dimension ref="A1:CU140"/>
  <sheetViews>
    <sheetView zoomScale="50" zoomScaleNormal="50" workbookViewId="0">
      <selection activeCell="B6" sqref="B6:D45"/>
    </sheetView>
  </sheetViews>
  <sheetFormatPr baseColWidth="10" defaultColWidth="11.42578125" defaultRowHeight="15" x14ac:dyDescent="0.25"/>
  <cols>
    <col min="2" max="39" width="5.7109375" customWidth="1"/>
    <col min="41" max="46" width="5.7109375" customWidth="1"/>
  </cols>
  <sheetData>
    <row r="1" spans="1:99" x14ac:dyDescent="0.25">
      <c r="A1" s="69"/>
      <c r="B1" s="69"/>
      <c r="C1" s="69"/>
      <c r="D1" s="69"/>
      <c r="E1" s="69"/>
      <c r="F1" s="69"/>
      <c r="G1" s="69"/>
      <c r="H1" s="69"/>
      <c r="I1" s="69"/>
      <c r="J1" s="69"/>
      <c r="K1" s="69"/>
      <c r="L1" s="69"/>
      <c r="M1" s="69"/>
      <c r="N1" s="69"/>
      <c r="O1" s="69"/>
      <c r="P1" s="69"/>
      <c r="Q1" s="69"/>
      <c r="R1" s="69"/>
      <c r="S1" s="69"/>
      <c r="T1" s="69"/>
      <c r="U1" s="69"/>
      <c r="V1" s="69"/>
      <c r="W1" s="69"/>
      <c r="X1" s="69"/>
      <c r="Y1" s="69"/>
      <c r="Z1" s="69"/>
      <c r="AA1" s="69"/>
      <c r="AB1" s="69"/>
      <c r="AC1" s="69"/>
      <c r="AD1" s="69"/>
      <c r="AE1" s="69"/>
      <c r="AF1" s="69"/>
      <c r="AG1" s="69"/>
      <c r="AH1" s="69"/>
      <c r="AI1" s="69"/>
      <c r="AJ1" s="69"/>
      <c r="AK1" s="69"/>
      <c r="AL1" s="69"/>
      <c r="AM1" s="69"/>
      <c r="AN1" s="69"/>
      <c r="AO1" s="69"/>
      <c r="AP1" s="69"/>
      <c r="AQ1" s="69"/>
      <c r="AR1" s="69"/>
      <c r="AS1" s="69"/>
      <c r="AT1" s="69"/>
      <c r="AU1" s="69"/>
      <c r="AV1" s="69"/>
      <c r="AW1" s="69"/>
      <c r="AX1" s="69"/>
      <c r="AY1" s="69"/>
      <c r="AZ1" s="69"/>
      <c r="BA1" s="69"/>
      <c r="BB1" s="69"/>
      <c r="BC1" s="69"/>
      <c r="BD1" s="69"/>
      <c r="BE1" s="69"/>
      <c r="BF1" s="69"/>
      <c r="BG1" s="69"/>
      <c r="BH1" s="69"/>
      <c r="BI1" s="69"/>
      <c r="BJ1" s="69"/>
      <c r="BK1" s="69"/>
      <c r="BL1" s="69"/>
      <c r="BM1" s="69"/>
      <c r="BN1" s="69"/>
      <c r="BO1" s="69"/>
      <c r="BP1" s="69"/>
      <c r="BQ1" s="69"/>
      <c r="BR1" s="69"/>
      <c r="BS1" s="69"/>
      <c r="BT1" s="69"/>
      <c r="BU1" s="69"/>
      <c r="BV1" s="69"/>
      <c r="BW1" s="69"/>
      <c r="BX1" s="69"/>
      <c r="BY1" s="69"/>
      <c r="BZ1" s="69"/>
      <c r="CA1" s="69"/>
      <c r="CB1" s="69"/>
      <c r="CC1" s="69"/>
      <c r="CD1" s="69"/>
      <c r="CE1" s="69"/>
      <c r="CF1" s="69"/>
      <c r="CG1" s="69"/>
      <c r="CH1" s="69"/>
      <c r="CI1" s="69"/>
      <c r="CJ1" s="69"/>
      <c r="CK1" s="69"/>
      <c r="CL1" s="69"/>
      <c r="CM1" s="69"/>
      <c r="CN1" s="69"/>
      <c r="CO1" s="69"/>
      <c r="CP1" s="69"/>
      <c r="CQ1" s="69"/>
      <c r="CR1" s="69"/>
      <c r="CS1" s="69"/>
      <c r="CT1" s="69"/>
      <c r="CU1" s="69"/>
    </row>
    <row r="2" spans="1:99" ht="18" customHeight="1" x14ac:dyDescent="0.25">
      <c r="A2" s="69"/>
      <c r="B2" s="456" t="s">
        <v>134</v>
      </c>
      <c r="C2" s="456"/>
      <c r="D2" s="456"/>
      <c r="E2" s="456"/>
      <c r="F2" s="456"/>
      <c r="G2" s="456"/>
      <c r="H2" s="456"/>
      <c r="I2" s="456"/>
      <c r="J2" s="493" t="s">
        <v>15</v>
      </c>
      <c r="K2" s="493"/>
      <c r="L2" s="493"/>
      <c r="M2" s="493"/>
      <c r="N2" s="493"/>
      <c r="O2" s="493"/>
      <c r="P2" s="493"/>
      <c r="Q2" s="493"/>
      <c r="R2" s="493"/>
      <c r="S2" s="493"/>
      <c r="T2" s="493"/>
      <c r="U2" s="493"/>
      <c r="V2" s="493"/>
      <c r="W2" s="493"/>
      <c r="X2" s="493"/>
      <c r="Y2" s="493"/>
      <c r="Z2" s="493"/>
      <c r="AA2" s="493"/>
      <c r="AB2" s="493"/>
      <c r="AC2" s="493"/>
      <c r="AD2" s="493"/>
      <c r="AE2" s="493"/>
      <c r="AF2" s="493"/>
      <c r="AG2" s="493"/>
      <c r="AH2" s="493"/>
      <c r="AI2" s="493"/>
      <c r="AJ2" s="493"/>
      <c r="AK2" s="493"/>
      <c r="AL2" s="493"/>
      <c r="AM2" s="493"/>
      <c r="AN2" s="69"/>
      <c r="AO2" s="69"/>
      <c r="AP2" s="69"/>
      <c r="AQ2" s="69"/>
      <c r="AR2" s="69"/>
      <c r="AS2" s="69"/>
      <c r="AT2" s="69"/>
      <c r="AU2" s="69"/>
      <c r="AV2" s="69"/>
      <c r="AW2" s="69"/>
      <c r="AX2" s="69"/>
      <c r="AY2" s="69"/>
      <c r="AZ2" s="69"/>
      <c r="BA2" s="69"/>
      <c r="BB2" s="69"/>
      <c r="BC2" s="69"/>
      <c r="BD2" s="69"/>
      <c r="BE2" s="69"/>
      <c r="BF2" s="69"/>
      <c r="BG2" s="69"/>
      <c r="BH2" s="69"/>
      <c r="BI2" s="69"/>
      <c r="BJ2" s="69"/>
      <c r="BK2" s="69"/>
      <c r="BL2" s="69"/>
      <c r="BM2" s="69"/>
      <c r="BN2" s="69"/>
      <c r="BO2" s="69"/>
      <c r="BP2" s="69"/>
      <c r="BQ2" s="69"/>
      <c r="BR2" s="69"/>
      <c r="BS2" s="69"/>
      <c r="BT2" s="69"/>
      <c r="BU2" s="69"/>
      <c r="BV2" s="69"/>
      <c r="BW2" s="69"/>
      <c r="BX2" s="69"/>
      <c r="BY2" s="69"/>
      <c r="BZ2" s="69"/>
      <c r="CA2" s="69"/>
      <c r="CB2" s="69"/>
      <c r="CC2" s="69"/>
      <c r="CD2" s="69"/>
      <c r="CE2" s="69"/>
      <c r="CF2" s="69"/>
      <c r="CG2" s="69"/>
      <c r="CH2" s="69"/>
      <c r="CI2" s="69"/>
      <c r="CJ2" s="69"/>
      <c r="CK2" s="69"/>
      <c r="CL2" s="69"/>
      <c r="CM2" s="69"/>
      <c r="CN2" s="69"/>
      <c r="CO2" s="69"/>
      <c r="CP2" s="69"/>
      <c r="CQ2" s="69"/>
      <c r="CR2" s="69"/>
      <c r="CS2" s="69"/>
      <c r="CT2" s="69"/>
      <c r="CU2" s="69"/>
    </row>
    <row r="3" spans="1:99" ht="18.75" customHeight="1" x14ac:dyDescent="0.25">
      <c r="A3" s="69"/>
      <c r="B3" s="456"/>
      <c r="C3" s="456"/>
      <c r="D3" s="456"/>
      <c r="E3" s="456"/>
      <c r="F3" s="456"/>
      <c r="G3" s="456"/>
      <c r="H3" s="456"/>
      <c r="I3" s="456"/>
      <c r="J3" s="493"/>
      <c r="K3" s="493"/>
      <c r="L3" s="493"/>
      <c r="M3" s="493"/>
      <c r="N3" s="493"/>
      <c r="O3" s="493"/>
      <c r="P3" s="493"/>
      <c r="Q3" s="493"/>
      <c r="R3" s="493"/>
      <c r="S3" s="493"/>
      <c r="T3" s="493"/>
      <c r="U3" s="493"/>
      <c r="V3" s="493"/>
      <c r="W3" s="493"/>
      <c r="X3" s="493"/>
      <c r="Y3" s="493"/>
      <c r="Z3" s="493"/>
      <c r="AA3" s="493"/>
      <c r="AB3" s="493"/>
      <c r="AC3" s="493"/>
      <c r="AD3" s="493"/>
      <c r="AE3" s="493"/>
      <c r="AF3" s="493"/>
      <c r="AG3" s="493"/>
      <c r="AH3" s="493"/>
      <c r="AI3" s="493"/>
      <c r="AJ3" s="493"/>
      <c r="AK3" s="493"/>
      <c r="AL3" s="493"/>
      <c r="AM3" s="493"/>
      <c r="AN3" s="69"/>
      <c r="AO3" s="69"/>
      <c r="AP3" s="69"/>
      <c r="AQ3" s="69"/>
      <c r="AR3" s="69"/>
      <c r="AS3" s="69"/>
      <c r="AT3" s="69"/>
      <c r="AU3" s="69"/>
      <c r="AV3" s="69"/>
      <c r="AW3" s="69"/>
      <c r="AX3" s="69"/>
      <c r="AY3" s="69"/>
      <c r="AZ3" s="69"/>
      <c r="BA3" s="69"/>
      <c r="BB3" s="69"/>
      <c r="BC3" s="69"/>
      <c r="BD3" s="69"/>
      <c r="BE3" s="69"/>
      <c r="BF3" s="69"/>
      <c r="BG3" s="69"/>
      <c r="BH3" s="69"/>
      <c r="BI3" s="69"/>
      <c r="BJ3" s="69"/>
      <c r="BK3" s="69"/>
      <c r="BL3" s="69"/>
      <c r="BM3" s="69"/>
      <c r="BN3" s="69"/>
      <c r="BO3" s="69"/>
      <c r="BP3" s="69"/>
      <c r="BQ3" s="69"/>
      <c r="BR3" s="69"/>
      <c r="BS3" s="69"/>
      <c r="BT3" s="69"/>
      <c r="BU3" s="69"/>
      <c r="BV3" s="69"/>
      <c r="BW3" s="69"/>
      <c r="BX3" s="69"/>
      <c r="BY3" s="69"/>
      <c r="BZ3" s="69"/>
      <c r="CA3" s="69"/>
      <c r="CB3" s="69"/>
      <c r="CC3" s="69"/>
      <c r="CD3" s="69"/>
      <c r="CE3" s="69"/>
      <c r="CF3" s="69"/>
      <c r="CG3" s="69"/>
      <c r="CH3" s="69"/>
      <c r="CI3" s="69"/>
      <c r="CJ3" s="69"/>
      <c r="CK3" s="69"/>
      <c r="CL3" s="69"/>
      <c r="CM3" s="69"/>
      <c r="CN3" s="69"/>
      <c r="CO3" s="69"/>
      <c r="CP3" s="69"/>
      <c r="CQ3" s="69"/>
      <c r="CR3" s="69"/>
      <c r="CS3" s="69"/>
      <c r="CT3" s="69"/>
      <c r="CU3" s="69"/>
    </row>
    <row r="4" spans="1:99" ht="15" customHeight="1" x14ac:dyDescent="0.25">
      <c r="A4" s="69"/>
      <c r="B4" s="456"/>
      <c r="C4" s="456"/>
      <c r="D4" s="456"/>
      <c r="E4" s="456"/>
      <c r="F4" s="456"/>
      <c r="G4" s="456"/>
      <c r="H4" s="456"/>
      <c r="I4" s="456"/>
      <c r="J4" s="493"/>
      <c r="K4" s="493"/>
      <c r="L4" s="493"/>
      <c r="M4" s="493"/>
      <c r="N4" s="493"/>
      <c r="O4" s="493"/>
      <c r="P4" s="493"/>
      <c r="Q4" s="493"/>
      <c r="R4" s="493"/>
      <c r="S4" s="493"/>
      <c r="T4" s="493"/>
      <c r="U4" s="493"/>
      <c r="V4" s="493"/>
      <c r="W4" s="493"/>
      <c r="X4" s="493"/>
      <c r="Y4" s="493"/>
      <c r="Z4" s="493"/>
      <c r="AA4" s="493"/>
      <c r="AB4" s="493"/>
      <c r="AC4" s="493"/>
      <c r="AD4" s="493"/>
      <c r="AE4" s="493"/>
      <c r="AF4" s="493"/>
      <c r="AG4" s="493"/>
      <c r="AH4" s="493"/>
      <c r="AI4" s="493"/>
      <c r="AJ4" s="493"/>
      <c r="AK4" s="493"/>
      <c r="AL4" s="493"/>
      <c r="AM4" s="493"/>
      <c r="AN4" s="69"/>
      <c r="AO4" s="69"/>
      <c r="AP4" s="69"/>
      <c r="AQ4" s="69"/>
      <c r="AR4" s="69"/>
      <c r="AS4" s="69"/>
      <c r="AT4" s="69"/>
      <c r="AU4" s="69"/>
      <c r="AV4" s="69"/>
      <c r="AW4" s="69"/>
      <c r="AX4" s="69"/>
      <c r="AY4" s="69"/>
      <c r="AZ4" s="69"/>
      <c r="BA4" s="69"/>
      <c r="BB4" s="69"/>
      <c r="BC4" s="69"/>
      <c r="BD4" s="69"/>
      <c r="BE4" s="69"/>
      <c r="BF4" s="69"/>
      <c r="BG4" s="69"/>
      <c r="BH4" s="69"/>
      <c r="BI4" s="69"/>
      <c r="BJ4" s="69"/>
      <c r="BK4" s="69"/>
      <c r="BL4" s="69"/>
      <c r="BM4" s="69"/>
      <c r="BN4" s="69"/>
      <c r="BO4" s="69"/>
      <c r="BP4" s="69"/>
      <c r="BQ4" s="69"/>
      <c r="BR4" s="69"/>
      <c r="BS4" s="69"/>
      <c r="BT4" s="69"/>
      <c r="BU4" s="69"/>
      <c r="BV4" s="69"/>
      <c r="BW4" s="69"/>
      <c r="BX4" s="69"/>
      <c r="BY4" s="69"/>
      <c r="BZ4" s="69"/>
      <c r="CA4" s="69"/>
      <c r="CB4" s="69"/>
      <c r="CC4" s="69"/>
      <c r="CD4" s="69"/>
      <c r="CE4" s="69"/>
      <c r="CF4" s="69"/>
      <c r="CG4" s="69"/>
      <c r="CH4" s="69"/>
      <c r="CI4" s="69"/>
      <c r="CJ4" s="69"/>
      <c r="CK4" s="69"/>
      <c r="CL4" s="69"/>
      <c r="CM4" s="69"/>
      <c r="CN4" s="69"/>
      <c r="CO4" s="69"/>
      <c r="CP4" s="69"/>
      <c r="CQ4" s="69"/>
      <c r="CR4" s="69"/>
      <c r="CS4" s="69"/>
      <c r="CT4" s="69"/>
      <c r="CU4" s="69"/>
    </row>
    <row r="5" spans="1:99" ht="15.75" thickBot="1" x14ac:dyDescent="0.3">
      <c r="A5" s="69"/>
      <c r="B5" s="69"/>
      <c r="C5" s="69"/>
      <c r="D5" s="69"/>
      <c r="E5" s="69"/>
      <c r="F5" s="69"/>
      <c r="G5" s="69"/>
      <c r="H5" s="69"/>
      <c r="I5" s="69"/>
      <c r="J5" s="69"/>
      <c r="K5" s="69"/>
      <c r="L5" s="69"/>
      <c r="M5" s="69"/>
      <c r="N5" s="69"/>
      <c r="O5" s="69"/>
      <c r="P5" s="69"/>
      <c r="Q5" s="69"/>
      <c r="R5" s="69"/>
      <c r="S5" s="69"/>
      <c r="T5" s="69"/>
      <c r="U5" s="69"/>
      <c r="V5" s="69"/>
      <c r="W5" s="69"/>
      <c r="X5" s="69"/>
      <c r="Y5" s="69"/>
      <c r="Z5" s="69"/>
      <c r="AA5" s="69"/>
      <c r="AB5" s="69"/>
      <c r="AC5" s="69"/>
      <c r="AD5" s="69"/>
      <c r="AE5" s="69"/>
      <c r="AF5" s="69"/>
      <c r="AG5" s="69"/>
      <c r="AH5" s="69"/>
      <c r="AI5" s="69"/>
      <c r="AJ5" s="69"/>
      <c r="AK5" s="69"/>
      <c r="AL5" s="69"/>
      <c r="AM5" s="69"/>
      <c r="AN5" s="69"/>
      <c r="AO5" s="69"/>
      <c r="AP5" s="69"/>
      <c r="AQ5" s="69"/>
      <c r="AR5" s="69"/>
      <c r="AS5" s="69"/>
      <c r="AT5" s="69"/>
      <c r="AU5" s="69"/>
      <c r="AV5" s="69"/>
      <c r="AW5" s="69"/>
      <c r="AX5" s="69"/>
      <c r="AY5" s="69"/>
      <c r="AZ5" s="69"/>
      <c r="BA5" s="69"/>
      <c r="BB5" s="69"/>
      <c r="BC5" s="69"/>
      <c r="BD5" s="69"/>
      <c r="BE5" s="69"/>
      <c r="BF5" s="69"/>
      <c r="BG5" s="69"/>
      <c r="BH5" s="69"/>
      <c r="BI5" s="69"/>
      <c r="BJ5" s="69"/>
      <c r="BK5" s="69"/>
      <c r="BL5" s="69"/>
      <c r="BM5" s="69"/>
      <c r="BN5" s="69"/>
      <c r="BO5" s="69"/>
      <c r="BP5" s="69"/>
      <c r="BQ5" s="69"/>
      <c r="BR5" s="69"/>
      <c r="BS5" s="69"/>
      <c r="BT5" s="69"/>
      <c r="BU5" s="69"/>
      <c r="BV5" s="69"/>
      <c r="BW5" s="69"/>
      <c r="BX5" s="69"/>
      <c r="BY5" s="69"/>
      <c r="BZ5" s="69"/>
      <c r="CA5" s="69"/>
      <c r="CB5" s="69"/>
      <c r="CC5" s="69"/>
      <c r="CD5" s="69"/>
      <c r="CE5" s="69"/>
      <c r="CF5" s="69"/>
      <c r="CG5" s="69"/>
      <c r="CH5" s="69"/>
      <c r="CI5" s="69"/>
      <c r="CJ5" s="69"/>
      <c r="CK5" s="69"/>
      <c r="CL5" s="69"/>
      <c r="CM5" s="69"/>
      <c r="CN5" s="69"/>
      <c r="CO5" s="69"/>
      <c r="CP5" s="69"/>
      <c r="CQ5" s="69"/>
      <c r="CR5" s="69"/>
      <c r="CS5" s="69"/>
      <c r="CT5" s="69"/>
      <c r="CU5" s="69"/>
    </row>
    <row r="6" spans="1:99" ht="15" customHeight="1" x14ac:dyDescent="0.25">
      <c r="A6" s="69"/>
      <c r="B6" s="540" t="s">
        <v>135</v>
      </c>
      <c r="C6" s="540"/>
      <c r="D6" s="541"/>
      <c r="E6" s="494" t="s">
        <v>136</v>
      </c>
      <c r="F6" s="495"/>
      <c r="G6" s="495"/>
      <c r="H6" s="495"/>
      <c r="I6" s="496"/>
      <c r="J6" s="481" t="str">
        <f>IF(AND('Mapa final'!$P$13="Muy Alta",'Mapa final'!$T$13="Leve"),CONCATENATE("R",'Mapa final'!$A$13),"")</f>
        <v/>
      </c>
      <c r="K6" s="482"/>
      <c r="L6" s="482" t="str">
        <f>IF(AND('Mapa final'!$P$19="Muy Alta",'Mapa final'!$T$19="Leve"),CONCATENATE("R",'Mapa final'!$A$19),"")</f>
        <v/>
      </c>
      <c r="M6" s="482"/>
      <c r="N6" s="482" t="str">
        <f>IF(AND('Mapa final'!$P$25="Muy Alta",'Mapa final'!$T$25="Leve"),CONCATENATE("R",'Mapa final'!$A$25),"")</f>
        <v/>
      </c>
      <c r="O6" s="483"/>
      <c r="P6" s="481" t="str">
        <f>IF(AND('Mapa final'!$P$13="Muy Alta",'Mapa final'!$T$13="Menor"),CONCATENATE("R",'Mapa final'!$A$13),"")</f>
        <v/>
      </c>
      <c r="Q6" s="482"/>
      <c r="R6" s="482" t="str">
        <f>IF(AND('Mapa final'!$P$19="Muy Alta",'Mapa final'!$T$19="Menor"),CONCATENATE("R",'Mapa final'!$A$19),"")</f>
        <v/>
      </c>
      <c r="S6" s="482"/>
      <c r="T6" s="482" t="str">
        <f>IF(AND('Mapa final'!$P$25="Muy Alta",'Mapa final'!$T$25="Menor"),CONCATENATE("R",'Mapa final'!$A$25),"")</f>
        <v/>
      </c>
      <c r="U6" s="483"/>
      <c r="V6" s="481" t="str">
        <f>IF(AND('Mapa final'!$P$13="Muy Alta",'Mapa final'!$T$13="Moderado"),CONCATENATE("R",'Mapa final'!$A$13),"")</f>
        <v/>
      </c>
      <c r="W6" s="482"/>
      <c r="X6" s="482" t="str">
        <f>IF(AND('Mapa final'!$P$19="Muy Alta",'Mapa final'!$T$19="Moderado"),CONCATENATE("R",'Mapa final'!$A$19),"")</f>
        <v/>
      </c>
      <c r="Y6" s="482"/>
      <c r="Z6" s="482" t="str">
        <f>IF(AND('Mapa final'!$P$25="Muy Alta",'Mapa final'!$T$25="Moderado"),CONCATENATE("R",'Mapa final'!$A$25),"")</f>
        <v/>
      </c>
      <c r="AA6" s="483"/>
      <c r="AB6" s="481" t="str">
        <f>IF(AND('Mapa final'!$P$13="Muy Alta",'Mapa final'!$T$13="Mayor"),CONCATENATE("R",'Mapa final'!$A$13),"")</f>
        <v/>
      </c>
      <c r="AC6" s="482"/>
      <c r="AD6" s="482" t="str">
        <f>IF(AND('Mapa final'!$P$19="Muy Alta",'Mapa final'!$T$19="Mayor"),CONCATENATE("R",'Mapa final'!$A$19),"")</f>
        <v/>
      </c>
      <c r="AE6" s="482"/>
      <c r="AF6" s="482" t="str">
        <f>IF(AND('Mapa final'!$P$25="Muy Alta",'Mapa final'!$T$25="Mayor"),CONCATENATE("R",'Mapa final'!$A$25),"")</f>
        <v/>
      </c>
      <c r="AG6" s="483"/>
      <c r="AH6" s="490" t="str">
        <f>IF(AND('Mapa final'!$P$13="Muy Alta",'Mapa final'!$T$13="Catastrófico"),CONCATENATE("R",'Mapa final'!$A$13),"")</f>
        <v/>
      </c>
      <c r="AI6" s="491"/>
      <c r="AJ6" s="491" t="str">
        <f>IF(AND('Mapa final'!$P$19="Muy Alta",'Mapa final'!$T$19="Catastrófico"),CONCATENATE("R",'Mapa final'!$A$19),"")</f>
        <v/>
      </c>
      <c r="AK6" s="491"/>
      <c r="AL6" s="491" t="str">
        <f>IF(AND('Mapa final'!$P$25="Muy Alta",'Mapa final'!$T$25="Catastrófico"),CONCATENATE("R",'Mapa final'!$A$25),"")</f>
        <v/>
      </c>
      <c r="AM6" s="492"/>
      <c r="AO6" s="504" t="s">
        <v>137</v>
      </c>
      <c r="AP6" s="505"/>
      <c r="AQ6" s="505"/>
      <c r="AR6" s="505"/>
      <c r="AS6" s="505"/>
      <c r="AT6" s="506"/>
      <c r="AU6" s="69"/>
      <c r="AV6" s="69"/>
      <c r="AW6" s="69"/>
      <c r="AX6" s="69"/>
      <c r="AY6" s="69"/>
      <c r="AZ6" s="69"/>
      <c r="BA6" s="69"/>
      <c r="BB6" s="69"/>
      <c r="BC6" s="69"/>
      <c r="BD6" s="69"/>
      <c r="BE6" s="69"/>
      <c r="BF6" s="69"/>
      <c r="BG6" s="69"/>
      <c r="BH6" s="69"/>
      <c r="BI6" s="69"/>
      <c r="BJ6" s="69"/>
      <c r="BK6" s="69"/>
      <c r="BL6" s="69"/>
      <c r="BM6" s="69"/>
      <c r="BN6" s="69"/>
      <c r="BO6" s="69"/>
      <c r="BP6" s="69"/>
      <c r="BQ6" s="69"/>
      <c r="BR6" s="69"/>
      <c r="BS6" s="69"/>
      <c r="BT6" s="69"/>
      <c r="BU6" s="69"/>
      <c r="BV6" s="69"/>
      <c r="BW6" s="69"/>
      <c r="BX6" s="69"/>
      <c r="BY6" s="69"/>
      <c r="BZ6" s="69"/>
      <c r="CA6" s="69"/>
      <c r="CB6" s="69"/>
    </row>
    <row r="7" spans="1:99" ht="15" customHeight="1" x14ac:dyDescent="0.25">
      <c r="A7" s="69"/>
      <c r="B7" s="540"/>
      <c r="C7" s="540"/>
      <c r="D7" s="541"/>
      <c r="E7" s="497"/>
      <c r="F7" s="498"/>
      <c r="G7" s="498"/>
      <c r="H7" s="498"/>
      <c r="I7" s="499"/>
      <c r="J7" s="475"/>
      <c r="K7" s="476"/>
      <c r="L7" s="476"/>
      <c r="M7" s="476"/>
      <c r="N7" s="476"/>
      <c r="O7" s="477"/>
      <c r="P7" s="475"/>
      <c r="Q7" s="476"/>
      <c r="R7" s="476"/>
      <c r="S7" s="476"/>
      <c r="T7" s="476"/>
      <c r="U7" s="477"/>
      <c r="V7" s="475"/>
      <c r="W7" s="476"/>
      <c r="X7" s="476"/>
      <c r="Y7" s="476"/>
      <c r="Z7" s="476"/>
      <c r="AA7" s="477"/>
      <c r="AB7" s="475"/>
      <c r="AC7" s="476"/>
      <c r="AD7" s="476"/>
      <c r="AE7" s="476"/>
      <c r="AF7" s="476"/>
      <c r="AG7" s="477"/>
      <c r="AH7" s="486"/>
      <c r="AI7" s="484"/>
      <c r="AJ7" s="484"/>
      <c r="AK7" s="484"/>
      <c r="AL7" s="484"/>
      <c r="AM7" s="485"/>
      <c r="AN7" s="69"/>
      <c r="AO7" s="507"/>
      <c r="AP7" s="508"/>
      <c r="AQ7" s="508"/>
      <c r="AR7" s="508"/>
      <c r="AS7" s="508"/>
      <c r="AT7" s="509"/>
      <c r="AU7" s="69"/>
      <c r="AV7" s="69"/>
      <c r="AW7" s="69"/>
      <c r="AX7" s="69"/>
      <c r="AY7" s="69"/>
      <c r="AZ7" s="69"/>
      <c r="BA7" s="69"/>
      <c r="BB7" s="69"/>
      <c r="BC7" s="69"/>
      <c r="BD7" s="69"/>
      <c r="BE7" s="69"/>
      <c r="BF7" s="69"/>
      <c r="BG7" s="69"/>
      <c r="BH7" s="69"/>
      <c r="BI7" s="69"/>
      <c r="BJ7" s="69"/>
      <c r="BK7" s="69"/>
      <c r="BL7" s="69"/>
      <c r="BM7" s="69"/>
      <c r="BN7" s="69"/>
      <c r="BO7" s="69"/>
      <c r="BP7" s="69"/>
      <c r="BQ7" s="69"/>
      <c r="BR7" s="69"/>
      <c r="BS7" s="69"/>
      <c r="BT7" s="69"/>
      <c r="BU7" s="69"/>
      <c r="BV7" s="69"/>
      <c r="BW7" s="69"/>
      <c r="BX7" s="69"/>
      <c r="BY7" s="69"/>
      <c r="BZ7" s="69"/>
      <c r="CA7" s="69"/>
      <c r="CB7" s="69"/>
    </row>
    <row r="8" spans="1:99" ht="15" customHeight="1" x14ac:dyDescent="0.25">
      <c r="A8" s="69"/>
      <c r="B8" s="540"/>
      <c r="C8" s="540"/>
      <c r="D8" s="541"/>
      <c r="E8" s="497"/>
      <c r="F8" s="498"/>
      <c r="G8" s="498"/>
      <c r="H8" s="498"/>
      <c r="I8" s="499"/>
      <c r="J8" s="475" t="str">
        <f>IF(AND('Mapa final'!$P$31="Muy Alta",'Mapa final'!$T$31="Leve"),CONCATENATE("R",'Mapa final'!$A$31),"")</f>
        <v/>
      </c>
      <c r="K8" s="476"/>
      <c r="L8" s="476" t="str">
        <f>IF(AND('Mapa final'!$P$37="Muy Alta",'Mapa final'!$T$37="Leve"),CONCATENATE("R",'Mapa final'!$A$37),"")</f>
        <v/>
      </c>
      <c r="M8" s="476"/>
      <c r="N8" s="476" t="str">
        <f>IF(AND('Mapa final'!$P$43="Muy Alta",'Mapa final'!$T$43="Leve"),CONCATENATE("R",'Mapa final'!$A$43),"")</f>
        <v/>
      </c>
      <c r="O8" s="477"/>
      <c r="P8" s="475" t="str">
        <f>IF(AND('Mapa final'!$P$31="Muy Alta",'Mapa final'!$T$31="Menor"),CONCATENATE("R",'Mapa final'!$A$31),"")</f>
        <v/>
      </c>
      <c r="Q8" s="476"/>
      <c r="R8" s="476" t="str">
        <f>IF(AND('Mapa final'!$P$37="Muy Alta",'Mapa final'!$T$37="Menor"),CONCATENATE("R",'Mapa final'!$A$37),"")</f>
        <v/>
      </c>
      <c r="S8" s="476"/>
      <c r="T8" s="476" t="str">
        <f>IF(AND('Mapa final'!$P$43="Muy Alta",'Mapa final'!$T$43="Menor"),CONCATENATE("R",'Mapa final'!$A$43),"")</f>
        <v/>
      </c>
      <c r="U8" s="477"/>
      <c r="V8" s="475" t="str">
        <f>IF(AND('Mapa final'!$P$31="Muy Alta",'Mapa final'!$T$31="Moderado"),CONCATENATE("R",'Mapa final'!$A$31),"")</f>
        <v/>
      </c>
      <c r="W8" s="476"/>
      <c r="X8" s="476" t="str">
        <f>IF(AND('Mapa final'!$P$37="Muy Alta",'Mapa final'!$T$37="Moderado"),CONCATENATE("R",'Mapa final'!$A$37),"")</f>
        <v/>
      </c>
      <c r="Y8" s="476"/>
      <c r="Z8" s="476" t="str">
        <f>IF(AND('Mapa final'!$P$43="Muy Alta",'Mapa final'!$T$43="Moderado"),CONCATENATE("R",'Mapa final'!$A$43),"")</f>
        <v/>
      </c>
      <c r="AA8" s="477"/>
      <c r="AB8" s="475" t="str">
        <f>IF(AND('Mapa final'!$P$31="Muy Alta",'Mapa final'!$T$31="Mayor"),CONCATENATE("R",'Mapa final'!$A$31),"")</f>
        <v/>
      </c>
      <c r="AC8" s="476"/>
      <c r="AD8" s="476" t="str">
        <f>IF(AND('Mapa final'!$P$37="Muy Alta",'Mapa final'!$T$37="Mayor"),CONCATENATE("R",'Mapa final'!$A$37),"")</f>
        <v/>
      </c>
      <c r="AE8" s="476"/>
      <c r="AF8" s="476" t="str">
        <f>IF(AND('Mapa final'!$P$43="Muy Alta",'Mapa final'!$T$43="Mayor"),CONCATENATE("R",'Mapa final'!$A$43),"")</f>
        <v/>
      </c>
      <c r="AG8" s="477"/>
      <c r="AH8" s="486" t="str">
        <f>IF(AND('Mapa final'!$P$31="Muy Alta",'Mapa final'!$T$31="Catastrófico"),CONCATENATE("R",'Mapa final'!$A$31),"")</f>
        <v/>
      </c>
      <c r="AI8" s="484"/>
      <c r="AJ8" s="484" t="str">
        <f>IF(AND('Mapa final'!$P$37="Muy Alta",'Mapa final'!$T$37="Catastrófico"),CONCATENATE("R",'Mapa final'!$A$37),"")</f>
        <v/>
      </c>
      <c r="AK8" s="484"/>
      <c r="AL8" s="484" t="str">
        <f>IF(AND('Mapa final'!$P$43="Muy Alta",'Mapa final'!$T$43="Catastrófico"),CONCATENATE("R",'Mapa final'!$A$43),"")</f>
        <v/>
      </c>
      <c r="AM8" s="485"/>
      <c r="AN8" s="69"/>
      <c r="AO8" s="507"/>
      <c r="AP8" s="508"/>
      <c r="AQ8" s="508"/>
      <c r="AR8" s="508"/>
      <c r="AS8" s="508"/>
      <c r="AT8" s="509"/>
      <c r="AU8" s="69"/>
      <c r="AV8" s="69"/>
      <c r="AW8" s="69"/>
      <c r="AX8" s="69"/>
      <c r="AY8" s="69"/>
      <c r="AZ8" s="69"/>
      <c r="BA8" s="69"/>
      <c r="BB8" s="69"/>
      <c r="BC8" s="69"/>
      <c r="BD8" s="69"/>
      <c r="BE8" s="69"/>
      <c r="BF8" s="69"/>
      <c r="BG8" s="69"/>
      <c r="BH8" s="69"/>
      <c r="BI8" s="69"/>
      <c r="BJ8" s="69"/>
      <c r="BK8" s="69"/>
      <c r="BL8" s="69"/>
      <c r="BM8" s="69"/>
      <c r="BN8" s="69"/>
      <c r="BO8" s="69"/>
      <c r="BP8" s="69"/>
      <c r="BQ8" s="69"/>
      <c r="BR8" s="69"/>
      <c r="BS8" s="69"/>
      <c r="BT8" s="69"/>
      <c r="BU8" s="69"/>
      <c r="BV8" s="69"/>
      <c r="BW8" s="69"/>
      <c r="BX8" s="69"/>
      <c r="BY8" s="69"/>
      <c r="BZ8" s="69"/>
      <c r="CA8" s="69"/>
      <c r="CB8" s="69"/>
    </row>
    <row r="9" spans="1:99" ht="15" customHeight="1" x14ac:dyDescent="0.25">
      <c r="A9" s="69"/>
      <c r="B9" s="540"/>
      <c r="C9" s="540"/>
      <c r="D9" s="541"/>
      <c r="E9" s="497"/>
      <c r="F9" s="498"/>
      <c r="G9" s="498"/>
      <c r="H9" s="498"/>
      <c r="I9" s="499"/>
      <c r="J9" s="475"/>
      <c r="K9" s="476"/>
      <c r="L9" s="476"/>
      <c r="M9" s="476"/>
      <c r="N9" s="476"/>
      <c r="O9" s="477"/>
      <c r="P9" s="475"/>
      <c r="Q9" s="476"/>
      <c r="R9" s="476"/>
      <c r="S9" s="476"/>
      <c r="T9" s="476"/>
      <c r="U9" s="477"/>
      <c r="V9" s="475"/>
      <c r="W9" s="476"/>
      <c r="X9" s="476"/>
      <c r="Y9" s="476"/>
      <c r="Z9" s="476"/>
      <c r="AA9" s="477"/>
      <c r="AB9" s="475"/>
      <c r="AC9" s="476"/>
      <c r="AD9" s="476"/>
      <c r="AE9" s="476"/>
      <c r="AF9" s="476"/>
      <c r="AG9" s="477"/>
      <c r="AH9" s="486"/>
      <c r="AI9" s="484"/>
      <c r="AJ9" s="484"/>
      <c r="AK9" s="484"/>
      <c r="AL9" s="484"/>
      <c r="AM9" s="485"/>
      <c r="AN9" s="69"/>
      <c r="AO9" s="507"/>
      <c r="AP9" s="508"/>
      <c r="AQ9" s="508"/>
      <c r="AR9" s="508"/>
      <c r="AS9" s="508"/>
      <c r="AT9" s="509"/>
      <c r="AU9" s="69"/>
      <c r="AV9" s="69"/>
      <c r="AW9" s="69"/>
      <c r="AX9" s="69"/>
      <c r="AY9" s="69"/>
      <c r="AZ9" s="69"/>
      <c r="BA9" s="69"/>
      <c r="BB9" s="69"/>
      <c r="BC9" s="69"/>
      <c r="BD9" s="69"/>
      <c r="BE9" s="69"/>
      <c r="BF9" s="69"/>
      <c r="BG9" s="69"/>
      <c r="BH9" s="69"/>
      <c r="BI9" s="69"/>
      <c r="BJ9" s="69"/>
      <c r="BK9" s="69"/>
      <c r="BL9" s="69"/>
      <c r="BM9" s="69"/>
      <c r="BN9" s="69"/>
      <c r="BO9" s="69"/>
      <c r="BP9" s="69"/>
      <c r="BQ9" s="69"/>
      <c r="BR9" s="69"/>
      <c r="BS9" s="69"/>
      <c r="BT9" s="69"/>
      <c r="BU9" s="69"/>
      <c r="BV9" s="69"/>
      <c r="BW9" s="69"/>
      <c r="BX9" s="69"/>
      <c r="BY9" s="69"/>
      <c r="BZ9" s="69"/>
      <c r="CA9" s="69"/>
      <c r="CB9" s="69"/>
    </row>
    <row r="10" spans="1:99" ht="15" customHeight="1" x14ac:dyDescent="0.25">
      <c r="A10" s="69"/>
      <c r="B10" s="540"/>
      <c r="C10" s="540"/>
      <c r="D10" s="541"/>
      <c r="E10" s="497"/>
      <c r="F10" s="498"/>
      <c r="G10" s="498"/>
      <c r="H10" s="498"/>
      <c r="I10" s="499"/>
      <c r="J10" s="475" t="str">
        <f>IF(AND('Mapa final'!$P$49="Muy Alta",'Mapa final'!$T$49="Leve"),CONCATENATE("R",'Mapa final'!$A$49),"")</f>
        <v/>
      </c>
      <c r="K10" s="476"/>
      <c r="L10" s="476" t="str">
        <f>IF(AND('Mapa final'!$P$55="Muy Alta",'Mapa final'!$T$55="Leve"),CONCATENATE("R",'Mapa final'!$A$55),"")</f>
        <v/>
      </c>
      <c r="M10" s="476"/>
      <c r="N10" s="476" t="str">
        <f>IF(AND('Mapa final'!$P$61="Muy Alta",'Mapa final'!$T$61="Leve"),CONCATENATE("R",'Mapa final'!$A$61),"")</f>
        <v/>
      </c>
      <c r="O10" s="477"/>
      <c r="P10" s="475" t="str">
        <f>IF(AND('Mapa final'!$P$49="Muy Alta",'Mapa final'!$T$49="Menor"),CONCATENATE("R",'Mapa final'!$A$49),"")</f>
        <v/>
      </c>
      <c r="Q10" s="476"/>
      <c r="R10" s="476" t="str">
        <f>IF(AND('Mapa final'!$P$55="Muy Alta",'Mapa final'!$T$55="Menor"),CONCATENATE("R",'Mapa final'!$A$55),"")</f>
        <v/>
      </c>
      <c r="S10" s="476"/>
      <c r="T10" s="476" t="str">
        <f>IF(AND('Mapa final'!$P$61="Muy Alta",'Mapa final'!$T$61="Menor"),CONCATENATE("R",'Mapa final'!$A$61),"")</f>
        <v/>
      </c>
      <c r="U10" s="477"/>
      <c r="V10" s="475" t="str">
        <f>IF(AND('Mapa final'!$P$49="Muy Alta",'Mapa final'!$T$49="Moderado"),CONCATENATE("R",'Mapa final'!$A$49),"")</f>
        <v/>
      </c>
      <c r="W10" s="476"/>
      <c r="X10" s="476" t="str">
        <f>IF(AND('Mapa final'!$P$55="Muy Alta",'Mapa final'!$T$55="Moderado"),CONCATENATE("R",'Mapa final'!$A$55),"")</f>
        <v>R8</v>
      </c>
      <c r="Y10" s="476"/>
      <c r="Z10" s="476" t="str">
        <f>IF(AND('Mapa final'!$P$61="Muy Alta",'Mapa final'!$T$61="Moderado"),CONCATENATE("R",'Mapa final'!$A$61),"")</f>
        <v/>
      </c>
      <c r="AA10" s="477"/>
      <c r="AB10" s="475" t="str">
        <f>IF(AND('Mapa final'!$P$49="Muy Alta",'Mapa final'!$T$49="Mayor"),CONCATENATE("R",'Mapa final'!$A$49),"")</f>
        <v/>
      </c>
      <c r="AC10" s="476"/>
      <c r="AD10" s="476" t="str">
        <f>IF(AND('Mapa final'!$P$55="Muy Alta",'Mapa final'!$T$55="Mayor"),CONCATENATE("R",'Mapa final'!$A$55),"")</f>
        <v/>
      </c>
      <c r="AE10" s="476"/>
      <c r="AF10" s="476" t="str">
        <f>IF(AND('Mapa final'!$P$61="Muy Alta",'Mapa final'!$T$61="Mayor"),CONCATENATE("R",'Mapa final'!$A$61),"")</f>
        <v/>
      </c>
      <c r="AG10" s="477"/>
      <c r="AH10" s="486" t="str">
        <f>IF(AND('Mapa final'!$P$49="Muy Alta",'Mapa final'!$T$49="Catastrófico"),CONCATENATE("R",'Mapa final'!$A$49),"")</f>
        <v/>
      </c>
      <c r="AI10" s="484"/>
      <c r="AJ10" s="484" t="str">
        <f>IF(AND('Mapa final'!$P$55="Muy Alta",'Mapa final'!$T$55="Catastrófico"),CONCATENATE("R",'Mapa final'!$A$55),"")</f>
        <v/>
      </c>
      <c r="AK10" s="484"/>
      <c r="AL10" s="484" t="str">
        <f>IF(AND('Mapa final'!$P$61="Muy Alta",'Mapa final'!$T$61="Catastrófico"),CONCATENATE("R",'Mapa final'!$A$61),"")</f>
        <v/>
      </c>
      <c r="AM10" s="485"/>
      <c r="AN10" s="69"/>
      <c r="AO10" s="507"/>
      <c r="AP10" s="508"/>
      <c r="AQ10" s="508"/>
      <c r="AR10" s="508"/>
      <c r="AS10" s="508"/>
      <c r="AT10" s="509"/>
      <c r="AU10" s="69"/>
      <c r="AV10" s="69"/>
      <c r="AW10" s="69"/>
      <c r="AX10" s="69"/>
      <c r="AY10" s="69"/>
      <c r="AZ10" s="69"/>
      <c r="BA10" s="69"/>
      <c r="BB10" s="69"/>
      <c r="BC10" s="69"/>
      <c r="BD10" s="69"/>
      <c r="BE10" s="69"/>
      <c r="BF10" s="69"/>
      <c r="BG10" s="69"/>
      <c r="BH10" s="69"/>
      <c r="BI10" s="69"/>
      <c r="BJ10" s="69"/>
      <c r="BK10" s="69"/>
      <c r="BL10" s="69"/>
      <c r="BM10" s="69"/>
      <c r="BN10" s="69"/>
      <c r="BO10" s="69"/>
      <c r="BP10" s="69"/>
      <c r="BQ10" s="69"/>
      <c r="BR10" s="69"/>
      <c r="BS10" s="69"/>
      <c r="BT10" s="69"/>
      <c r="BU10" s="69"/>
      <c r="BV10" s="69"/>
      <c r="BW10" s="69"/>
      <c r="BX10" s="69"/>
      <c r="BY10" s="69"/>
      <c r="BZ10" s="69"/>
      <c r="CA10" s="69"/>
      <c r="CB10" s="69"/>
    </row>
    <row r="11" spans="1:99" ht="15" customHeight="1" x14ac:dyDescent="0.25">
      <c r="A11" s="69"/>
      <c r="B11" s="540"/>
      <c r="C11" s="540"/>
      <c r="D11" s="541"/>
      <c r="E11" s="497"/>
      <c r="F11" s="498"/>
      <c r="G11" s="498"/>
      <c r="H11" s="498"/>
      <c r="I11" s="499"/>
      <c r="J11" s="475"/>
      <c r="K11" s="476"/>
      <c r="L11" s="476"/>
      <c r="M11" s="476"/>
      <c r="N11" s="476"/>
      <c r="O11" s="477"/>
      <c r="P11" s="475"/>
      <c r="Q11" s="476"/>
      <c r="R11" s="476"/>
      <c r="S11" s="476"/>
      <c r="T11" s="476"/>
      <c r="U11" s="477"/>
      <c r="V11" s="475"/>
      <c r="W11" s="476"/>
      <c r="X11" s="476"/>
      <c r="Y11" s="476"/>
      <c r="Z11" s="476"/>
      <c r="AA11" s="477"/>
      <c r="AB11" s="475"/>
      <c r="AC11" s="476"/>
      <c r="AD11" s="476"/>
      <c r="AE11" s="476"/>
      <c r="AF11" s="476"/>
      <c r="AG11" s="477"/>
      <c r="AH11" s="486"/>
      <c r="AI11" s="484"/>
      <c r="AJ11" s="484"/>
      <c r="AK11" s="484"/>
      <c r="AL11" s="484"/>
      <c r="AM11" s="485"/>
      <c r="AN11" s="69"/>
      <c r="AO11" s="507"/>
      <c r="AP11" s="508"/>
      <c r="AQ11" s="508"/>
      <c r="AR11" s="508"/>
      <c r="AS11" s="508"/>
      <c r="AT11" s="509"/>
      <c r="AU11" s="69"/>
      <c r="AV11" s="69"/>
      <c r="AW11" s="69"/>
      <c r="AX11" s="69"/>
      <c r="AY11" s="69"/>
      <c r="AZ11" s="69"/>
      <c r="BA11" s="69"/>
      <c r="BB11" s="69"/>
      <c r="BC11" s="69"/>
      <c r="BD11" s="69"/>
      <c r="BE11" s="69"/>
      <c r="BF11" s="69"/>
      <c r="BG11" s="69"/>
      <c r="BH11" s="69"/>
      <c r="BI11" s="69"/>
      <c r="BJ11" s="69"/>
      <c r="BK11" s="69"/>
      <c r="BL11" s="69"/>
      <c r="BM11" s="69"/>
      <c r="BN11" s="69"/>
      <c r="BO11" s="69"/>
      <c r="BP11" s="69"/>
      <c r="BQ11" s="69"/>
      <c r="BR11" s="69"/>
      <c r="BS11" s="69"/>
      <c r="BT11" s="69"/>
      <c r="BU11" s="69"/>
      <c r="BV11" s="69"/>
      <c r="BW11" s="69"/>
      <c r="BX11" s="69"/>
      <c r="BY11" s="69"/>
      <c r="BZ11" s="69"/>
      <c r="CA11" s="69"/>
      <c r="CB11" s="69"/>
    </row>
    <row r="12" spans="1:99" ht="15" customHeight="1" x14ac:dyDescent="0.25">
      <c r="A12" s="69"/>
      <c r="B12" s="540"/>
      <c r="C12" s="540"/>
      <c r="D12" s="541"/>
      <c r="E12" s="497"/>
      <c r="F12" s="498"/>
      <c r="G12" s="498"/>
      <c r="H12" s="498"/>
      <c r="I12" s="499"/>
      <c r="J12" s="475" t="str">
        <f>IF(AND('Mapa final'!$P$67="Muy Alta",'Mapa final'!$T$67="Leve"),CONCATENATE("R",'Mapa final'!$A$67),"")</f>
        <v/>
      </c>
      <c r="K12" s="476"/>
      <c r="L12" s="476" t="str">
        <f>IF(AND('Mapa final'!$P$553="Muy Alta",'Mapa final'!$T$553="Leve"),CONCATENATE("R",'Mapa final'!$A$553),"")</f>
        <v/>
      </c>
      <c r="M12" s="476"/>
      <c r="N12" s="476" t="str">
        <f>IF(AND('Mapa final'!$P$559="Muy Alta",'Mapa final'!$T$559="Leve"),CONCATENATE("R",'Mapa final'!$A$559),"")</f>
        <v/>
      </c>
      <c r="O12" s="477"/>
      <c r="P12" s="475" t="str">
        <f>IF(AND('Mapa final'!$P$67="Muy Alta",'Mapa final'!$T$67="Menor"),CONCATENATE("R",'Mapa final'!$A$67),"")</f>
        <v/>
      </c>
      <c r="Q12" s="476"/>
      <c r="R12" s="476" t="str">
        <f>IF(AND('Mapa final'!$P$553="Muy Alta",'Mapa final'!$T$553="Menor"),CONCATENATE("R",'Mapa final'!$A$553),"")</f>
        <v/>
      </c>
      <c r="S12" s="476"/>
      <c r="T12" s="476" t="str">
        <f>IF(AND('Mapa final'!$P$559="Muy Alta",'Mapa final'!$T$559="Menor"),CONCATENATE("R",'Mapa final'!$A$559),"")</f>
        <v/>
      </c>
      <c r="U12" s="477"/>
      <c r="V12" s="475" t="str">
        <f>IF(AND('Mapa final'!$P$67="Muy Alta",'Mapa final'!$T$67="Moderado"),CONCATENATE("R",'Mapa final'!$A$67),"")</f>
        <v/>
      </c>
      <c r="W12" s="476"/>
      <c r="X12" s="476" t="str">
        <f>IF(AND('Mapa final'!$P$553="Muy Alta",'Mapa final'!$T$553="Moderado"),CONCATENATE("R",'Mapa final'!$A$553),"")</f>
        <v/>
      </c>
      <c r="Y12" s="476"/>
      <c r="Z12" s="476" t="str">
        <f>IF(AND('Mapa final'!$P$559="Muy Alta",'Mapa final'!$T$559="Moderado"),CONCATENATE("R",'Mapa final'!$A$559),"")</f>
        <v/>
      </c>
      <c r="AA12" s="477"/>
      <c r="AB12" s="475" t="str">
        <f>IF(AND('Mapa final'!$P$67="Muy Alta",'Mapa final'!$T$67="Mayor"),CONCATENATE("R",'Mapa final'!$A$67),"")</f>
        <v>R10</v>
      </c>
      <c r="AC12" s="476"/>
      <c r="AD12" s="476" t="str">
        <f>IF(AND('Mapa final'!$P$553="Muy Alta",'Mapa final'!$T$553="Mayor"),CONCATENATE("R",'Mapa final'!$A$553),"")</f>
        <v/>
      </c>
      <c r="AE12" s="476"/>
      <c r="AF12" s="476" t="str">
        <f>IF(AND('Mapa final'!$P$559="Muy Alta",'Mapa final'!$T$559="Mayor"),CONCATENATE("R",'Mapa final'!$A$559),"")</f>
        <v/>
      </c>
      <c r="AG12" s="477"/>
      <c r="AH12" s="486" t="str">
        <f>IF(AND('Mapa final'!$P$67="Muy Alta",'Mapa final'!$T$67="Catastrófico"),CONCATENATE("R",'Mapa final'!$A$67),"")</f>
        <v/>
      </c>
      <c r="AI12" s="484"/>
      <c r="AJ12" s="484" t="str">
        <f>IF(AND('Mapa final'!$P$553="Muy Alta",'Mapa final'!$T$553="Catastrófico"),CONCATENATE("R",'Mapa final'!$A$553),"")</f>
        <v/>
      </c>
      <c r="AK12" s="484"/>
      <c r="AL12" s="484" t="str">
        <f>IF(AND('Mapa final'!$P$559="Muy Alta",'Mapa final'!$T$559="Catastrófico"),CONCATENATE("R",'Mapa final'!$A$559),"")</f>
        <v/>
      </c>
      <c r="AM12" s="485"/>
      <c r="AN12" s="69"/>
      <c r="AO12" s="507"/>
      <c r="AP12" s="508"/>
      <c r="AQ12" s="508"/>
      <c r="AR12" s="508"/>
      <c r="AS12" s="508"/>
      <c r="AT12" s="509"/>
      <c r="AU12" s="69"/>
      <c r="AV12" s="69"/>
      <c r="AW12" s="69"/>
      <c r="AX12" s="69"/>
      <c r="AY12" s="69"/>
      <c r="AZ12" s="69"/>
      <c r="BA12" s="69"/>
      <c r="BB12" s="69"/>
      <c r="BC12" s="69"/>
      <c r="BD12" s="69"/>
      <c r="BE12" s="69"/>
      <c r="BF12" s="69"/>
      <c r="BG12" s="69"/>
      <c r="BH12" s="69"/>
      <c r="BI12" s="69"/>
      <c r="BJ12" s="69"/>
      <c r="BK12" s="69"/>
      <c r="BL12" s="69"/>
      <c r="BM12" s="69"/>
      <c r="BN12" s="69"/>
      <c r="BO12" s="69"/>
      <c r="BP12" s="69"/>
      <c r="BQ12" s="69"/>
      <c r="BR12" s="69"/>
      <c r="BS12" s="69"/>
      <c r="BT12" s="69"/>
      <c r="BU12" s="69"/>
      <c r="BV12" s="69"/>
      <c r="BW12" s="69"/>
      <c r="BX12" s="69"/>
      <c r="BY12" s="69"/>
      <c r="BZ12" s="69"/>
      <c r="CA12" s="69"/>
      <c r="CB12" s="69"/>
    </row>
    <row r="13" spans="1:99" ht="15.75" customHeight="1" thickBot="1" x14ac:dyDescent="0.3">
      <c r="A13" s="69"/>
      <c r="B13" s="540"/>
      <c r="C13" s="540"/>
      <c r="D13" s="541"/>
      <c r="E13" s="500"/>
      <c r="F13" s="501"/>
      <c r="G13" s="501"/>
      <c r="H13" s="501"/>
      <c r="I13" s="502"/>
      <c r="J13" s="475"/>
      <c r="K13" s="476"/>
      <c r="L13" s="476"/>
      <c r="M13" s="476"/>
      <c r="N13" s="476"/>
      <c r="O13" s="477"/>
      <c r="P13" s="475"/>
      <c r="Q13" s="476"/>
      <c r="R13" s="476"/>
      <c r="S13" s="476"/>
      <c r="T13" s="476"/>
      <c r="U13" s="477"/>
      <c r="V13" s="475"/>
      <c r="W13" s="476"/>
      <c r="X13" s="476"/>
      <c r="Y13" s="476"/>
      <c r="Z13" s="476"/>
      <c r="AA13" s="477"/>
      <c r="AB13" s="475"/>
      <c r="AC13" s="476"/>
      <c r="AD13" s="476"/>
      <c r="AE13" s="476"/>
      <c r="AF13" s="476"/>
      <c r="AG13" s="477"/>
      <c r="AH13" s="487"/>
      <c r="AI13" s="488"/>
      <c r="AJ13" s="488"/>
      <c r="AK13" s="488"/>
      <c r="AL13" s="488"/>
      <c r="AM13" s="489"/>
      <c r="AN13" s="69"/>
      <c r="AO13" s="510"/>
      <c r="AP13" s="511"/>
      <c r="AQ13" s="511"/>
      <c r="AR13" s="511"/>
      <c r="AS13" s="511"/>
      <c r="AT13" s="512"/>
      <c r="AU13" s="69"/>
      <c r="AV13" s="69"/>
      <c r="AW13" s="69"/>
      <c r="AX13" s="69"/>
      <c r="AY13" s="69"/>
      <c r="AZ13" s="69"/>
      <c r="BA13" s="69"/>
      <c r="BB13" s="69"/>
      <c r="BC13" s="69"/>
      <c r="BD13" s="69"/>
      <c r="BE13" s="69"/>
      <c r="BF13" s="69"/>
      <c r="BG13" s="69"/>
      <c r="BH13" s="69"/>
      <c r="BI13" s="69"/>
      <c r="BJ13" s="69"/>
      <c r="BK13" s="69"/>
      <c r="BL13" s="69"/>
      <c r="BM13" s="69"/>
      <c r="BN13" s="69"/>
      <c r="BO13" s="69"/>
      <c r="BP13" s="69"/>
      <c r="BQ13" s="69"/>
      <c r="BR13" s="69"/>
      <c r="BS13" s="69"/>
      <c r="BT13" s="69"/>
      <c r="BU13" s="69"/>
      <c r="BV13" s="69"/>
      <c r="BW13" s="69"/>
      <c r="BX13" s="69"/>
      <c r="BY13" s="69"/>
      <c r="BZ13" s="69"/>
      <c r="CA13" s="69"/>
      <c r="CB13" s="69"/>
    </row>
    <row r="14" spans="1:99" ht="15" customHeight="1" x14ac:dyDescent="0.25">
      <c r="A14" s="69"/>
      <c r="B14" s="540"/>
      <c r="C14" s="540"/>
      <c r="D14" s="541"/>
      <c r="E14" s="494" t="s">
        <v>138</v>
      </c>
      <c r="F14" s="495"/>
      <c r="G14" s="495"/>
      <c r="H14" s="495"/>
      <c r="I14" s="495"/>
      <c r="J14" s="472" t="str">
        <f>IF(AND('Mapa final'!$P$13="Alta",'Mapa final'!$T$13="Leve"),CONCATENATE("R",'Mapa final'!$A$13),"")</f>
        <v/>
      </c>
      <c r="K14" s="473"/>
      <c r="L14" s="473" t="str">
        <f>IF(AND('Mapa final'!$P$19="Alta",'Mapa final'!$T$19="Leve"),CONCATENATE("R",'Mapa final'!$A$19),"")</f>
        <v/>
      </c>
      <c r="M14" s="473"/>
      <c r="N14" s="473" t="str">
        <f>IF(AND('Mapa final'!$P$25="Alta",'Mapa final'!$T$25="Leve"),CONCATENATE("R",'Mapa final'!$A$25),"")</f>
        <v/>
      </c>
      <c r="O14" s="474"/>
      <c r="P14" s="472" t="str">
        <f>IF(AND('Mapa final'!$P$13="Alta",'Mapa final'!$T$13="Menor"),CONCATENATE("R",'Mapa final'!$A$13),"")</f>
        <v>R1</v>
      </c>
      <c r="Q14" s="473"/>
      <c r="R14" s="473" t="str">
        <f>IF(AND('Mapa final'!$P$19="Alta",'Mapa final'!$T$19="Menor"),CONCATENATE("R",'Mapa final'!$A$19),"")</f>
        <v/>
      </c>
      <c r="S14" s="473"/>
      <c r="T14" s="473" t="str">
        <f>IF(AND('Mapa final'!$P$25="Alta",'Mapa final'!$T$25="Menor"),CONCATENATE("R",'Mapa final'!$A$25),"")</f>
        <v/>
      </c>
      <c r="U14" s="474"/>
      <c r="V14" s="481" t="str">
        <f>IF(AND('Mapa final'!$P$13="Alta",'Mapa final'!$T$13="Moderado"),CONCATENATE("R",'Mapa final'!$A$13),"")</f>
        <v/>
      </c>
      <c r="W14" s="482"/>
      <c r="X14" s="482" t="str">
        <f>IF(AND('Mapa final'!$P$19="Alta",'Mapa final'!$T$19="Moderado"),CONCATENATE("R",'Mapa final'!$A$19),"")</f>
        <v/>
      </c>
      <c r="Y14" s="482"/>
      <c r="Z14" s="482" t="str">
        <f>IF(AND('Mapa final'!$P$25="Alta",'Mapa final'!$T$25="Moderado"),CONCATENATE("R",'Mapa final'!$A$25),"")</f>
        <v/>
      </c>
      <c r="AA14" s="483"/>
      <c r="AB14" s="481" t="str">
        <f>IF(AND('Mapa final'!$P$13="Alta",'Mapa final'!$T$13="Mayor"),CONCATENATE("R",'Mapa final'!$A$13),"")</f>
        <v/>
      </c>
      <c r="AC14" s="482"/>
      <c r="AD14" s="482" t="str">
        <f>IF(AND('Mapa final'!$P$19="Alta",'Mapa final'!$T$19="Mayor"),CONCATENATE("R",'Mapa final'!$A$19),"")</f>
        <v/>
      </c>
      <c r="AE14" s="482"/>
      <c r="AF14" s="482" t="str">
        <f>IF(AND('Mapa final'!$P$25="Alta",'Mapa final'!$T$25="Mayor"),CONCATENATE("R",'Mapa final'!$A$25),"")</f>
        <v/>
      </c>
      <c r="AG14" s="483"/>
      <c r="AH14" s="490" t="str">
        <f>IF(AND('Mapa final'!$P$13="Alta",'Mapa final'!$T$13="Catastrófico"),CONCATENATE("R",'Mapa final'!$A$13),"")</f>
        <v/>
      </c>
      <c r="AI14" s="491"/>
      <c r="AJ14" s="491" t="str">
        <f>IF(AND('Mapa final'!$P$19="Alta",'Mapa final'!$T$19="Catastrófico"),CONCATENATE("R",'Mapa final'!$A$19),"")</f>
        <v/>
      </c>
      <c r="AK14" s="491"/>
      <c r="AL14" s="491" t="str">
        <f>IF(AND('Mapa final'!$P$25="Alta",'Mapa final'!$T$25="Catastrófico"),CONCATENATE("R",'Mapa final'!$A$25),"")</f>
        <v/>
      </c>
      <c r="AM14" s="492"/>
      <c r="AN14" s="69"/>
      <c r="AO14" s="513" t="s">
        <v>139</v>
      </c>
      <c r="AP14" s="514"/>
      <c r="AQ14" s="514"/>
      <c r="AR14" s="514"/>
      <c r="AS14" s="514"/>
      <c r="AT14" s="515"/>
      <c r="AU14" s="69"/>
      <c r="AV14" s="69"/>
      <c r="AW14" s="69"/>
      <c r="AX14" s="69"/>
      <c r="AY14" s="69"/>
      <c r="AZ14" s="69"/>
      <c r="BA14" s="69"/>
      <c r="BB14" s="69"/>
      <c r="BC14" s="69"/>
      <c r="BD14" s="69"/>
      <c r="BE14" s="69"/>
      <c r="BF14" s="69"/>
      <c r="BG14" s="69"/>
      <c r="BH14" s="69"/>
      <c r="BI14" s="69"/>
      <c r="BJ14" s="69"/>
      <c r="BK14" s="69"/>
      <c r="BL14" s="69"/>
      <c r="BM14" s="69"/>
      <c r="BN14" s="69"/>
      <c r="BO14" s="69"/>
      <c r="BP14" s="69"/>
      <c r="BQ14" s="69"/>
      <c r="BR14" s="69"/>
      <c r="BS14" s="69"/>
      <c r="BT14" s="69"/>
      <c r="BU14" s="69"/>
      <c r="BV14" s="69"/>
      <c r="BW14" s="69"/>
      <c r="BX14" s="69"/>
      <c r="BY14" s="69"/>
      <c r="BZ14" s="69"/>
      <c r="CA14" s="69"/>
      <c r="CB14" s="69"/>
    </row>
    <row r="15" spans="1:99" ht="15" customHeight="1" x14ac:dyDescent="0.25">
      <c r="A15" s="69"/>
      <c r="B15" s="540"/>
      <c r="C15" s="540"/>
      <c r="D15" s="541"/>
      <c r="E15" s="497"/>
      <c r="F15" s="498"/>
      <c r="G15" s="498"/>
      <c r="H15" s="498"/>
      <c r="I15" s="498"/>
      <c r="J15" s="466"/>
      <c r="K15" s="467"/>
      <c r="L15" s="467"/>
      <c r="M15" s="467"/>
      <c r="N15" s="467"/>
      <c r="O15" s="468"/>
      <c r="P15" s="466"/>
      <c r="Q15" s="467"/>
      <c r="R15" s="467"/>
      <c r="S15" s="467"/>
      <c r="T15" s="467"/>
      <c r="U15" s="468"/>
      <c r="V15" s="475"/>
      <c r="W15" s="476"/>
      <c r="X15" s="476"/>
      <c r="Y15" s="476"/>
      <c r="Z15" s="476"/>
      <c r="AA15" s="477"/>
      <c r="AB15" s="475"/>
      <c r="AC15" s="476"/>
      <c r="AD15" s="476"/>
      <c r="AE15" s="476"/>
      <c r="AF15" s="476"/>
      <c r="AG15" s="477"/>
      <c r="AH15" s="486"/>
      <c r="AI15" s="484"/>
      <c r="AJ15" s="484"/>
      <c r="AK15" s="484"/>
      <c r="AL15" s="484"/>
      <c r="AM15" s="485"/>
      <c r="AN15" s="69"/>
      <c r="AO15" s="516"/>
      <c r="AP15" s="517"/>
      <c r="AQ15" s="517"/>
      <c r="AR15" s="517"/>
      <c r="AS15" s="517"/>
      <c r="AT15" s="518"/>
      <c r="AU15" s="69"/>
      <c r="AV15" s="69"/>
      <c r="AW15" s="69"/>
      <c r="AX15" s="69"/>
      <c r="AY15" s="69"/>
      <c r="AZ15" s="69"/>
      <c r="BA15" s="69"/>
      <c r="BB15" s="69"/>
      <c r="BC15" s="69"/>
      <c r="BD15" s="69"/>
      <c r="BE15" s="69"/>
      <c r="BF15" s="69"/>
      <c r="BG15" s="69"/>
      <c r="BH15" s="69"/>
      <c r="BI15" s="69"/>
      <c r="BJ15" s="69"/>
      <c r="BK15" s="69"/>
      <c r="BL15" s="69"/>
      <c r="BM15" s="69"/>
      <c r="BN15" s="69"/>
      <c r="BO15" s="69"/>
      <c r="BP15" s="69"/>
      <c r="BQ15" s="69"/>
      <c r="BR15" s="69"/>
      <c r="BS15" s="69"/>
      <c r="BT15" s="69"/>
      <c r="BU15" s="69"/>
      <c r="BV15" s="69"/>
      <c r="BW15" s="69"/>
      <c r="BX15" s="69"/>
      <c r="BY15" s="69"/>
      <c r="BZ15" s="69"/>
      <c r="CA15" s="69"/>
      <c r="CB15" s="69"/>
    </row>
    <row r="16" spans="1:99" ht="15" customHeight="1" x14ac:dyDescent="0.25">
      <c r="A16" s="69"/>
      <c r="B16" s="540"/>
      <c r="C16" s="540"/>
      <c r="D16" s="541"/>
      <c r="E16" s="497"/>
      <c r="F16" s="498"/>
      <c r="G16" s="498"/>
      <c r="H16" s="498"/>
      <c r="I16" s="498"/>
      <c r="J16" s="466" t="str">
        <f>IF(AND('Mapa final'!$P$31="Alta",'Mapa final'!$T$31="Leve"),CONCATENATE("R",'Mapa final'!$A$31),"")</f>
        <v/>
      </c>
      <c r="K16" s="467"/>
      <c r="L16" s="467" t="str">
        <f>IF(AND('Mapa final'!$P$37="Alta",'Mapa final'!$T$37="Leve"),CONCATENATE("R",'Mapa final'!$A$37),"")</f>
        <v/>
      </c>
      <c r="M16" s="467"/>
      <c r="N16" s="467" t="str">
        <f>IF(AND('Mapa final'!$P$43="Alta",'Mapa final'!$T$43="Leve"),CONCATENATE("R",'Mapa final'!$A$43),"")</f>
        <v/>
      </c>
      <c r="O16" s="468"/>
      <c r="P16" s="466" t="str">
        <f>IF(AND('Mapa final'!$P$31="Alta",'Mapa final'!$T$31="Menor"),CONCATENATE("R",'Mapa final'!$A$31),"")</f>
        <v/>
      </c>
      <c r="Q16" s="467"/>
      <c r="R16" s="467" t="str">
        <f>IF(AND('Mapa final'!$P$37="Alta",'Mapa final'!$T$37="Menor"),CONCATENATE("R",'Mapa final'!$A$37),"")</f>
        <v/>
      </c>
      <c r="S16" s="467"/>
      <c r="T16" s="467" t="str">
        <f>IF(AND('Mapa final'!$P$43="Alta",'Mapa final'!$T$43="Menor"),CONCATENATE("R",'Mapa final'!$A$43),"")</f>
        <v/>
      </c>
      <c r="U16" s="468"/>
      <c r="V16" s="475" t="str">
        <f>IF(AND('Mapa final'!$P$31="Alta",'Mapa final'!$T$31="Moderado"),CONCATENATE("R",'Mapa final'!$A$31),"")</f>
        <v/>
      </c>
      <c r="W16" s="476"/>
      <c r="X16" s="476" t="str">
        <f>IF(AND('Mapa final'!$P$37="Alta",'Mapa final'!$T$37="Moderado"),CONCATENATE("R",'Mapa final'!$A$37),"")</f>
        <v/>
      </c>
      <c r="Y16" s="476"/>
      <c r="Z16" s="476" t="str">
        <f>IF(AND('Mapa final'!$P$43="Alta",'Mapa final'!$T$43="Moderado"),CONCATENATE("R",'Mapa final'!$A$43),"")</f>
        <v/>
      </c>
      <c r="AA16" s="477"/>
      <c r="AB16" s="475" t="str">
        <f>IF(AND('Mapa final'!$P$31="Alta",'Mapa final'!$T$31="Mayor"),CONCATENATE("R",'Mapa final'!$A$31),"")</f>
        <v/>
      </c>
      <c r="AC16" s="476"/>
      <c r="AD16" s="476" t="str">
        <f>IF(AND('Mapa final'!$P$37="Alta",'Mapa final'!$T$37="Mayor"),CONCATENATE("R",'Mapa final'!$A$37),"")</f>
        <v/>
      </c>
      <c r="AE16" s="476"/>
      <c r="AF16" s="476" t="str">
        <f>IF(AND('Mapa final'!$P$43="Alta",'Mapa final'!$T$43="Mayor"),CONCATENATE("R",'Mapa final'!$A$43),"")</f>
        <v/>
      </c>
      <c r="AG16" s="477"/>
      <c r="AH16" s="486" t="str">
        <f>IF(AND('Mapa final'!$P$31="Alta",'Mapa final'!$T$31="Catastrófico"),CONCATENATE("R",'Mapa final'!$A$31),"")</f>
        <v/>
      </c>
      <c r="AI16" s="484"/>
      <c r="AJ16" s="484" t="str">
        <f>IF(AND('Mapa final'!$P$37="Alta",'Mapa final'!$T$37="Catastrófico"),CONCATENATE("R",'Mapa final'!$A$37),"")</f>
        <v/>
      </c>
      <c r="AK16" s="484"/>
      <c r="AL16" s="484" t="str">
        <f>IF(AND('Mapa final'!$P$43="Alta",'Mapa final'!$T$43="Catastrófico"),CONCATENATE("R",'Mapa final'!$A$43),"")</f>
        <v/>
      </c>
      <c r="AM16" s="485"/>
      <c r="AN16" s="69"/>
      <c r="AO16" s="516"/>
      <c r="AP16" s="517"/>
      <c r="AQ16" s="517"/>
      <c r="AR16" s="517"/>
      <c r="AS16" s="517"/>
      <c r="AT16" s="518"/>
      <c r="AU16" s="69"/>
      <c r="AV16" s="69"/>
      <c r="AW16" s="69"/>
      <c r="AX16" s="69"/>
      <c r="AY16" s="69"/>
      <c r="AZ16" s="69"/>
      <c r="BA16" s="69"/>
      <c r="BB16" s="69"/>
      <c r="BC16" s="69"/>
      <c r="BD16" s="69"/>
      <c r="BE16" s="69"/>
      <c r="BF16" s="69"/>
      <c r="BG16" s="69"/>
      <c r="BH16" s="69"/>
      <c r="BI16" s="69"/>
      <c r="BJ16" s="69"/>
      <c r="BK16" s="69"/>
      <c r="BL16" s="69"/>
      <c r="BM16" s="69"/>
      <c r="BN16" s="69"/>
      <c r="BO16" s="69"/>
      <c r="BP16" s="69"/>
      <c r="BQ16" s="69"/>
      <c r="BR16" s="69"/>
      <c r="BS16" s="69"/>
      <c r="BT16" s="69"/>
      <c r="BU16" s="69"/>
      <c r="BV16" s="69"/>
      <c r="BW16" s="69"/>
      <c r="BX16" s="69"/>
      <c r="BY16" s="69"/>
      <c r="BZ16" s="69"/>
      <c r="CA16" s="69"/>
      <c r="CB16" s="69"/>
    </row>
    <row r="17" spans="1:80" ht="15" customHeight="1" x14ac:dyDescent="0.25">
      <c r="A17" s="69"/>
      <c r="B17" s="540"/>
      <c r="C17" s="540"/>
      <c r="D17" s="541"/>
      <c r="E17" s="497"/>
      <c r="F17" s="498"/>
      <c r="G17" s="498"/>
      <c r="H17" s="498"/>
      <c r="I17" s="498"/>
      <c r="J17" s="466"/>
      <c r="K17" s="467"/>
      <c r="L17" s="467"/>
      <c r="M17" s="467"/>
      <c r="N17" s="467"/>
      <c r="O17" s="468"/>
      <c r="P17" s="466"/>
      <c r="Q17" s="467"/>
      <c r="R17" s="467"/>
      <c r="S17" s="467"/>
      <c r="T17" s="467"/>
      <c r="U17" s="468"/>
      <c r="V17" s="475"/>
      <c r="W17" s="476"/>
      <c r="X17" s="476"/>
      <c r="Y17" s="476"/>
      <c r="Z17" s="476"/>
      <c r="AA17" s="477"/>
      <c r="AB17" s="475"/>
      <c r="AC17" s="476"/>
      <c r="AD17" s="476"/>
      <c r="AE17" s="476"/>
      <c r="AF17" s="476"/>
      <c r="AG17" s="477"/>
      <c r="AH17" s="486"/>
      <c r="AI17" s="484"/>
      <c r="AJ17" s="484"/>
      <c r="AK17" s="484"/>
      <c r="AL17" s="484"/>
      <c r="AM17" s="485"/>
      <c r="AN17" s="69"/>
      <c r="AO17" s="516"/>
      <c r="AP17" s="517"/>
      <c r="AQ17" s="517"/>
      <c r="AR17" s="517"/>
      <c r="AS17" s="517"/>
      <c r="AT17" s="518"/>
      <c r="AU17" s="69"/>
      <c r="AV17" s="69"/>
      <c r="AW17" s="69"/>
      <c r="AX17" s="69"/>
      <c r="AY17" s="69"/>
      <c r="AZ17" s="69"/>
      <c r="BA17" s="69"/>
      <c r="BB17" s="69"/>
      <c r="BC17" s="69"/>
      <c r="BD17" s="69"/>
      <c r="BE17" s="69"/>
      <c r="BF17" s="69"/>
      <c r="BG17" s="69"/>
      <c r="BH17" s="69"/>
      <c r="BI17" s="69"/>
      <c r="BJ17" s="69"/>
      <c r="BK17" s="69"/>
      <c r="BL17" s="69"/>
      <c r="BM17" s="69"/>
      <c r="BN17" s="69"/>
      <c r="BO17" s="69"/>
      <c r="BP17" s="69"/>
      <c r="BQ17" s="69"/>
      <c r="BR17" s="69"/>
      <c r="BS17" s="69"/>
      <c r="BT17" s="69"/>
      <c r="BU17" s="69"/>
      <c r="BV17" s="69"/>
      <c r="BW17" s="69"/>
      <c r="BX17" s="69"/>
      <c r="BY17" s="69"/>
      <c r="BZ17" s="69"/>
      <c r="CA17" s="69"/>
      <c r="CB17" s="69"/>
    </row>
    <row r="18" spans="1:80" ht="15" customHeight="1" x14ac:dyDescent="0.25">
      <c r="A18" s="69"/>
      <c r="B18" s="540"/>
      <c r="C18" s="540"/>
      <c r="D18" s="541"/>
      <c r="E18" s="497"/>
      <c r="F18" s="498"/>
      <c r="G18" s="498"/>
      <c r="H18" s="498"/>
      <c r="I18" s="498"/>
      <c r="J18" s="466" t="str">
        <f>IF(AND('Mapa final'!$P$49="Alta",'Mapa final'!$T$49="Leve"),CONCATENATE("R",'Mapa final'!$A$49),"")</f>
        <v/>
      </c>
      <c r="K18" s="467"/>
      <c r="L18" s="467" t="str">
        <f>IF(AND('Mapa final'!$P$55="Alta",'Mapa final'!$T$55="Leve"),CONCATENATE("R",'Mapa final'!$A$55),"")</f>
        <v/>
      </c>
      <c r="M18" s="467"/>
      <c r="N18" s="467" t="str">
        <f>IF(AND('Mapa final'!$P$61="Alta",'Mapa final'!$T$61="Leve"),CONCATENATE("R",'Mapa final'!$A$61),"")</f>
        <v/>
      </c>
      <c r="O18" s="468"/>
      <c r="P18" s="466" t="str">
        <f>IF(AND('Mapa final'!$P$49="Alta",'Mapa final'!$T$49="Menor"),CONCATENATE("R",'Mapa final'!$A$49),"")</f>
        <v/>
      </c>
      <c r="Q18" s="467"/>
      <c r="R18" s="467" t="str">
        <f>IF(AND('Mapa final'!$P$55="Alta",'Mapa final'!$T$55="Menor"),CONCATENATE("R",'Mapa final'!$A$55),"")</f>
        <v/>
      </c>
      <c r="S18" s="467"/>
      <c r="T18" s="467" t="str">
        <f>IF(AND('Mapa final'!$P$61="Alta",'Mapa final'!$T$61="Menor"),CONCATENATE("R",'Mapa final'!$A$61),"")</f>
        <v/>
      </c>
      <c r="U18" s="468"/>
      <c r="V18" s="475" t="str">
        <f>IF(AND('Mapa final'!$P$49="Alta",'Mapa final'!$T$49="Moderado"),CONCATENATE("R",'Mapa final'!$A$49),"")</f>
        <v/>
      </c>
      <c r="W18" s="476"/>
      <c r="X18" s="476" t="str">
        <f>IF(AND('Mapa final'!$P$55="Alta",'Mapa final'!$T$55="Moderado"),CONCATENATE("R",'Mapa final'!$A$55),"")</f>
        <v/>
      </c>
      <c r="Y18" s="476"/>
      <c r="Z18" s="476" t="str">
        <f>IF(AND('Mapa final'!$P$61="Alta",'Mapa final'!$T$61="Moderado"),CONCATENATE("R",'Mapa final'!$A$61),"")</f>
        <v/>
      </c>
      <c r="AA18" s="477"/>
      <c r="AB18" s="475" t="str">
        <f>IF(AND('Mapa final'!$P$49="Alta",'Mapa final'!$T$49="Mayor"),CONCATENATE("R",'Mapa final'!$A$49),"")</f>
        <v/>
      </c>
      <c r="AC18" s="476"/>
      <c r="AD18" s="476" t="str">
        <f>IF(AND('Mapa final'!$P$55="Alta",'Mapa final'!$T$55="Mayor"),CONCATENATE("R",'Mapa final'!$A$55),"")</f>
        <v/>
      </c>
      <c r="AE18" s="476"/>
      <c r="AF18" s="476" t="str">
        <f>IF(AND('Mapa final'!$P$61="Alta",'Mapa final'!$T$61="Mayor"),CONCATENATE("R",'Mapa final'!$A$61),"")</f>
        <v/>
      </c>
      <c r="AG18" s="477"/>
      <c r="AH18" s="486" t="str">
        <f>IF(AND('Mapa final'!$P$49="Alta",'Mapa final'!$T$49="Catastrófico"),CONCATENATE("R",'Mapa final'!$A$49),"")</f>
        <v/>
      </c>
      <c r="AI18" s="484"/>
      <c r="AJ18" s="484" t="str">
        <f>IF(AND('Mapa final'!$P$55="Alta",'Mapa final'!$T$55="Catastrófico"),CONCATENATE("R",'Mapa final'!$A$55),"")</f>
        <v/>
      </c>
      <c r="AK18" s="484"/>
      <c r="AL18" s="484" t="str">
        <f>IF(AND('Mapa final'!$P$61="Alta",'Mapa final'!$T$61="Catastrófico"),CONCATENATE("R",'Mapa final'!$A$61),"")</f>
        <v/>
      </c>
      <c r="AM18" s="485"/>
      <c r="AN18" s="69"/>
      <c r="AO18" s="516"/>
      <c r="AP18" s="517"/>
      <c r="AQ18" s="517"/>
      <c r="AR18" s="517"/>
      <c r="AS18" s="517"/>
      <c r="AT18" s="518"/>
      <c r="AU18" s="69"/>
      <c r="AV18" s="69"/>
      <c r="AW18" s="69"/>
      <c r="AX18" s="69"/>
      <c r="AY18" s="69"/>
      <c r="AZ18" s="69"/>
      <c r="BA18" s="69"/>
      <c r="BB18" s="69"/>
      <c r="BC18" s="69"/>
      <c r="BD18" s="69"/>
      <c r="BE18" s="69"/>
      <c r="BF18" s="69"/>
      <c r="BG18" s="69"/>
      <c r="BH18" s="69"/>
      <c r="BI18" s="69"/>
      <c r="BJ18" s="69"/>
      <c r="BK18" s="69"/>
      <c r="BL18" s="69"/>
      <c r="BM18" s="69"/>
      <c r="BN18" s="69"/>
      <c r="BO18" s="69"/>
      <c r="BP18" s="69"/>
      <c r="BQ18" s="69"/>
      <c r="BR18" s="69"/>
      <c r="BS18" s="69"/>
      <c r="BT18" s="69"/>
      <c r="BU18" s="69"/>
      <c r="BV18" s="69"/>
      <c r="BW18" s="69"/>
      <c r="BX18" s="69"/>
      <c r="BY18" s="69"/>
      <c r="BZ18" s="69"/>
      <c r="CA18" s="69"/>
      <c r="CB18" s="69"/>
    </row>
    <row r="19" spans="1:80" ht="15" customHeight="1" x14ac:dyDescent="0.25">
      <c r="A19" s="69"/>
      <c r="B19" s="540"/>
      <c r="C19" s="540"/>
      <c r="D19" s="541"/>
      <c r="E19" s="497"/>
      <c r="F19" s="498"/>
      <c r="G19" s="498"/>
      <c r="H19" s="498"/>
      <c r="I19" s="498"/>
      <c r="J19" s="466"/>
      <c r="K19" s="467"/>
      <c r="L19" s="467"/>
      <c r="M19" s="467"/>
      <c r="N19" s="467"/>
      <c r="O19" s="468"/>
      <c r="P19" s="466"/>
      <c r="Q19" s="467"/>
      <c r="R19" s="467"/>
      <c r="S19" s="467"/>
      <c r="T19" s="467"/>
      <c r="U19" s="468"/>
      <c r="V19" s="475"/>
      <c r="W19" s="476"/>
      <c r="X19" s="476"/>
      <c r="Y19" s="476"/>
      <c r="Z19" s="476"/>
      <c r="AA19" s="477"/>
      <c r="AB19" s="475"/>
      <c r="AC19" s="476"/>
      <c r="AD19" s="476"/>
      <c r="AE19" s="476"/>
      <c r="AF19" s="476"/>
      <c r="AG19" s="477"/>
      <c r="AH19" s="486"/>
      <c r="AI19" s="484"/>
      <c r="AJ19" s="484"/>
      <c r="AK19" s="484"/>
      <c r="AL19" s="484"/>
      <c r="AM19" s="485"/>
      <c r="AN19" s="69"/>
      <c r="AO19" s="516"/>
      <c r="AP19" s="517"/>
      <c r="AQ19" s="517"/>
      <c r="AR19" s="517"/>
      <c r="AS19" s="517"/>
      <c r="AT19" s="518"/>
      <c r="AU19" s="69"/>
      <c r="AV19" s="69"/>
      <c r="AW19" s="69"/>
      <c r="AX19" s="69"/>
      <c r="AY19" s="69"/>
      <c r="AZ19" s="69"/>
      <c r="BA19" s="69"/>
      <c r="BB19" s="69"/>
      <c r="BC19" s="69"/>
      <c r="BD19" s="69"/>
      <c r="BE19" s="69"/>
      <c r="BF19" s="69"/>
      <c r="BG19" s="69"/>
      <c r="BH19" s="69"/>
      <c r="BI19" s="69"/>
      <c r="BJ19" s="69"/>
      <c r="BK19" s="69"/>
      <c r="BL19" s="69"/>
      <c r="BM19" s="69"/>
      <c r="BN19" s="69"/>
      <c r="BO19" s="69"/>
      <c r="BP19" s="69"/>
      <c r="BQ19" s="69"/>
      <c r="BR19" s="69"/>
      <c r="BS19" s="69"/>
      <c r="BT19" s="69"/>
      <c r="BU19" s="69"/>
      <c r="BV19" s="69"/>
      <c r="BW19" s="69"/>
      <c r="BX19" s="69"/>
      <c r="BY19" s="69"/>
      <c r="BZ19" s="69"/>
      <c r="CA19" s="69"/>
      <c r="CB19" s="69"/>
    </row>
    <row r="20" spans="1:80" ht="15" customHeight="1" x14ac:dyDescent="0.25">
      <c r="A20" s="69"/>
      <c r="B20" s="540"/>
      <c r="C20" s="540"/>
      <c r="D20" s="541"/>
      <c r="E20" s="497"/>
      <c r="F20" s="498"/>
      <c r="G20" s="498"/>
      <c r="H20" s="498"/>
      <c r="I20" s="498"/>
      <c r="J20" s="466" t="str">
        <f>IF(AND('Mapa final'!$P$67="Alta",'Mapa final'!$T$67="Leve"),CONCATENATE("R",'Mapa final'!$A$67),"")</f>
        <v/>
      </c>
      <c r="K20" s="467"/>
      <c r="L20" s="467" t="str">
        <f>IF(AND('Mapa final'!$P$553="Alta",'Mapa final'!$T$553="Leve"),CONCATENATE("R",'Mapa final'!$A$553),"")</f>
        <v/>
      </c>
      <c r="M20" s="467"/>
      <c r="N20" s="467" t="str">
        <f>IF(AND('Mapa final'!$P$559="Alta",'Mapa final'!$T$559="Leve"),CONCATENATE("R",'Mapa final'!$A$559),"")</f>
        <v/>
      </c>
      <c r="O20" s="468"/>
      <c r="P20" s="466" t="str">
        <f>IF(AND('Mapa final'!$P$67="Alta",'Mapa final'!$T$67="Menor"),CONCATENATE("R",'Mapa final'!$A$67),"")</f>
        <v/>
      </c>
      <c r="Q20" s="467"/>
      <c r="R20" s="467" t="str">
        <f>IF(AND('Mapa final'!$P$553="Alta",'Mapa final'!$T$553="Menor"),CONCATENATE("R",'Mapa final'!$A$553),"")</f>
        <v/>
      </c>
      <c r="S20" s="467"/>
      <c r="T20" s="467" t="str">
        <f>IF(AND('Mapa final'!$P$559="Alta",'Mapa final'!$T$559="Menor"),CONCATENATE("R",'Mapa final'!$A$559),"")</f>
        <v/>
      </c>
      <c r="U20" s="468"/>
      <c r="V20" s="475" t="str">
        <f>IF(AND('Mapa final'!$P$67="Alta",'Mapa final'!$T$67="Moderado"),CONCATENATE("R",'Mapa final'!$A$67),"")</f>
        <v/>
      </c>
      <c r="W20" s="476"/>
      <c r="X20" s="476" t="str">
        <f>IF(AND('Mapa final'!$P$553="Alta",'Mapa final'!$T$553="Moderado"),CONCATENATE("R",'Mapa final'!$A$553),"")</f>
        <v/>
      </c>
      <c r="Y20" s="476"/>
      <c r="Z20" s="476" t="str">
        <f>IF(AND('Mapa final'!$P$559="Alta",'Mapa final'!$T$559="Moderado"),CONCATENATE("R",'Mapa final'!$A$559),"")</f>
        <v/>
      </c>
      <c r="AA20" s="477"/>
      <c r="AB20" s="475" t="str">
        <f>IF(AND('Mapa final'!$P$67="Alta",'Mapa final'!$T$67="Mayor"),CONCATENATE("R",'Mapa final'!$A$67),"")</f>
        <v/>
      </c>
      <c r="AC20" s="476"/>
      <c r="AD20" s="476" t="str">
        <f>IF(AND('Mapa final'!$P$553="Alta",'Mapa final'!$T$553="Mayor"),CONCATENATE("R",'Mapa final'!$A$553),"")</f>
        <v/>
      </c>
      <c r="AE20" s="476"/>
      <c r="AF20" s="476" t="str">
        <f>IF(AND('Mapa final'!$P$559="Alta",'Mapa final'!$T$559="Mayor"),CONCATENATE("R",'Mapa final'!$A$559),"")</f>
        <v/>
      </c>
      <c r="AG20" s="477"/>
      <c r="AH20" s="486" t="str">
        <f>IF(AND('Mapa final'!$P$67="Alta",'Mapa final'!$T$67="Catastrófico"),CONCATENATE("R",'Mapa final'!$A$67),"")</f>
        <v/>
      </c>
      <c r="AI20" s="484"/>
      <c r="AJ20" s="484" t="str">
        <f>IF(AND('Mapa final'!$P$553="Alta",'Mapa final'!$T$553="Catastrófico"),CONCATENATE("R",'Mapa final'!$A$553),"")</f>
        <v/>
      </c>
      <c r="AK20" s="484"/>
      <c r="AL20" s="484" t="str">
        <f>IF(AND('Mapa final'!$P$559="Alta",'Mapa final'!$T$559="Catastrófico"),CONCATENATE("R",'Mapa final'!$A$559),"")</f>
        <v/>
      </c>
      <c r="AM20" s="485"/>
      <c r="AN20" s="69"/>
      <c r="AO20" s="516"/>
      <c r="AP20" s="517"/>
      <c r="AQ20" s="517"/>
      <c r="AR20" s="517"/>
      <c r="AS20" s="517"/>
      <c r="AT20" s="518"/>
      <c r="AU20" s="69"/>
      <c r="AV20" s="69"/>
      <c r="AW20" s="69"/>
      <c r="AX20" s="69"/>
      <c r="AY20" s="69"/>
      <c r="AZ20" s="69"/>
      <c r="BA20" s="69"/>
      <c r="BB20" s="69"/>
      <c r="BC20" s="69"/>
      <c r="BD20" s="69"/>
      <c r="BE20" s="69"/>
      <c r="BF20" s="69"/>
      <c r="BG20" s="69"/>
      <c r="BH20" s="69"/>
      <c r="BI20" s="69"/>
      <c r="BJ20" s="69"/>
      <c r="BK20" s="69"/>
      <c r="BL20" s="69"/>
      <c r="BM20" s="69"/>
      <c r="BN20" s="69"/>
      <c r="BO20" s="69"/>
      <c r="BP20" s="69"/>
      <c r="BQ20" s="69"/>
      <c r="BR20" s="69"/>
      <c r="BS20" s="69"/>
      <c r="BT20" s="69"/>
      <c r="BU20" s="69"/>
      <c r="BV20" s="69"/>
      <c r="BW20" s="69"/>
      <c r="BX20" s="69"/>
      <c r="BY20" s="69"/>
      <c r="BZ20" s="69"/>
      <c r="CA20" s="69"/>
      <c r="CB20" s="69"/>
    </row>
    <row r="21" spans="1:80" ht="15.75" customHeight="1" thickBot="1" x14ac:dyDescent="0.3">
      <c r="A21" s="69"/>
      <c r="B21" s="540"/>
      <c r="C21" s="540"/>
      <c r="D21" s="541"/>
      <c r="E21" s="500"/>
      <c r="F21" s="501"/>
      <c r="G21" s="501"/>
      <c r="H21" s="501"/>
      <c r="I21" s="501"/>
      <c r="J21" s="469"/>
      <c r="K21" s="470"/>
      <c r="L21" s="470"/>
      <c r="M21" s="470"/>
      <c r="N21" s="470"/>
      <c r="O21" s="471"/>
      <c r="P21" s="469"/>
      <c r="Q21" s="470"/>
      <c r="R21" s="470"/>
      <c r="S21" s="470"/>
      <c r="T21" s="470"/>
      <c r="U21" s="471"/>
      <c r="V21" s="478"/>
      <c r="W21" s="479"/>
      <c r="X21" s="479"/>
      <c r="Y21" s="479"/>
      <c r="Z21" s="479"/>
      <c r="AA21" s="480"/>
      <c r="AB21" s="478"/>
      <c r="AC21" s="479"/>
      <c r="AD21" s="479"/>
      <c r="AE21" s="479"/>
      <c r="AF21" s="479"/>
      <c r="AG21" s="480"/>
      <c r="AH21" s="487"/>
      <c r="AI21" s="488"/>
      <c r="AJ21" s="488"/>
      <c r="AK21" s="488"/>
      <c r="AL21" s="488"/>
      <c r="AM21" s="489"/>
      <c r="AN21" s="69"/>
      <c r="AO21" s="519"/>
      <c r="AP21" s="520"/>
      <c r="AQ21" s="520"/>
      <c r="AR21" s="520"/>
      <c r="AS21" s="520"/>
      <c r="AT21" s="521"/>
      <c r="AU21" s="69"/>
      <c r="AV21" s="69"/>
      <c r="AW21" s="69"/>
      <c r="AX21" s="69"/>
      <c r="AY21" s="69"/>
      <c r="AZ21" s="69"/>
      <c r="BA21" s="69"/>
      <c r="BB21" s="69"/>
      <c r="BC21" s="69"/>
      <c r="BD21" s="69"/>
      <c r="BE21" s="69"/>
      <c r="BF21" s="69"/>
      <c r="BG21" s="69"/>
      <c r="BH21" s="69"/>
      <c r="BI21" s="69"/>
      <c r="BJ21" s="69"/>
      <c r="BK21" s="69"/>
      <c r="BL21" s="69"/>
      <c r="BM21" s="69"/>
      <c r="BN21" s="69"/>
      <c r="BO21" s="69"/>
      <c r="BP21" s="69"/>
      <c r="BQ21" s="69"/>
      <c r="BR21" s="69"/>
      <c r="BS21" s="69"/>
      <c r="BT21" s="69"/>
      <c r="BU21" s="69"/>
      <c r="BV21" s="69"/>
      <c r="BW21" s="69"/>
      <c r="BX21" s="69"/>
      <c r="BY21" s="69"/>
      <c r="BZ21" s="69"/>
      <c r="CA21" s="69"/>
      <c r="CB21" s="69"/>
    </row>
    <row r="22" spans="1:80" x14ac:dyDescent="0.25">
      <c r="A22" s="69"/>
      <c r="B22" s="540"/>
      <c r="C22" s="540"/>
      <c r="D22" s="541"/>
      <c r="E22" s="494" t="s">
        <v>140</v>
      </c>
      <c r="F22" s="495"/>
      <c r="G22" s="495"/>
      <c r="H22" s="495"/>
      <c r="I22" s="496"/>
      <c r="J22" s="472" t="str">
        <f>IF(AND('Mapa final'!$P$13="Media",'Mapa final'!$T$13="Leve"),CONCATENATE("R",'Mapa final'!$A$13),"")</f>
        <v/>
      </c>
      <c r="K22" s="473"/>
      <c r="L22" s="473" t="str">
        <f>IF(AND('Mapa final'!$P$19="Media",'Mapa final'!$T$19="Leve"),CONCATENATE("R",'Mapa final'!$A$19),"")</f>
        <v/>
      </c>
      <c r="M22" s="473"/>
      <c r="N22" s="473" t="str">
        <f>IF(AND('Mapa final'!$P$25="Media",'Mapa final'!$T$25="Leve"),CONCATENATE("R",'Mapa final'!$A$25),"")</f>
        <v/>
      </c>
      <c r="O22" s="474"/>
      <c r="P22" s="472" t="str">
        <f>IF(AND('Mapa final'!$P$13="Media",'Mapa final'!$T$13="Menor"),CONCATENATE("R",'Mapa final'!$A$13),"")</f>
        <v/>
      </c>
      <c r="Q22" s="473"/>
      <c r="R22" s="473" t="str">
        <f>IF(AND('Mapa final'!$P$19="Media",'Mapa final'!$T$19="Menor"),CONCATENATE("R",'Mapa final'!$A$19),"")</f>
        <v/>
      </c>
      <c r="S22" s="473"/>
      <c r="T22" s="473" t="str">
        <f>IF(AND('Mapa final'!$P$25="Media",'Mapa final'!$T$25="Menor"),CONCATENATE("R",'Mapa final'!$A$25),"")</f>
        <v/>
      </c>
      <c r="U22" s="474"/>
      <c r="V22" s="472" t="str">
        <f>IF(AND('Mapa final'!$P$13="Media",'Mapa final'!$T$13="Moderado"),CONCATENATE("R",'Mapa final'!$A$13),"")</f>
        <v/>
      </c>
      <c r="W22" s="473"/>
      <c r="X22" s="473" t="str">
        <f>IF(AND('Mapa final'!$P$19="Media",'Mapa final'!$T$19="Moderado"),CONCATENATE("R",'Mapa final'!$A$19),"")</f>
        <v>R2</v>
      </c>
      <c r="Y22" s="473"/>
      <c r="Z22" s="473" t="str">
        <f>IF(AND('Mapa final'!$P$25="Media",'Mapa final'!$T$25="Moderado"),CONCATENATE("R",'Mapa final'!$A$25),"")</f>
        <v/>
      </c>
      <c r="AA22" s="474"/>
      <c r="AB22" s="481" t="str">
        <f>IF(AND('Mapa final'!$P$13="Media",'Mapa final'!$T$13="Mayor"),CONCATENATE("R",'Mapa final'!$A$13),"")</f>
        <v/>
      </c>
      <c r="AC22" s="482"/>
      <c r="AD22" s="482" t="str">
        <f>IF(AND('Mapa final'!$P$19="Media",'Mapa final'!$T$19="Mayor"),CONCATENATE("R",'Mapa final'!$A$19),"")</f>
        <v/>
      </c>
      <c r="AE22" s="482"/>
      <c r="AF22" s="482" t="str">
        <f>IF(AND('Mapa final'!$P$25="Media",'Mapa final'!$T$25="Mayor"),CONCATENATE("R",'Mapa final'!$A$25),"")</f>
        <v/>
      </c>
      <c r="AG22" s="483"/>
      <c r="AH22" s="490" t="str">
        <f>IF(AND('Mapa final'!$P$13="Media",'Mapa final'!$T$13="Catastrófico"),CONCATENATE("R",'Mapa final'!$A$13),"")</f>
        <v/>
      </c>
      <c r="AI22" s="491"/>
      <c r="AJ22" s="491" t="str">
        <f>IF(AND('Mapa final'!$P$19="Media",'Mapa final'!$T$19="Catastrófico"),CONCATENATE("R",'Mapa final'!$A$19),"")</f>
        <v/>
      </c>
      <c r="AK22" s="491"/>
      <c r="AL22" s="491" t="str">
        <f>IF(AND('Mapa final'!$P$25="Media",'Mapa final'!$T$25="Catastrófico"),CONCATENATE("R",'Mapa final'!$A$25),"")</f>
        <v/>
      </c>
      <c r="AM22" s="492"/>
      <c r="AN22" s="69"/>
      <c r="AO22" s="522" t="s">
        <v>141</v>
      </c>
      <c r="AP22" s="523"/>
      <c r="AQ22" s="523"/>
      <c r="AR22" s="523"/>
      <c r="AS22" s="523"/>
      <c r="AT22" s="524"/>
      <c r="AU22" s="69"/>
      <c r="AV22" s="69"/>
      <c r="AW22" s="69"/>
      <c r="AX22" s="69"/>
      <c r="AY22" s="69"/>
      <c r="AZ22" s="69"/>
      <c r="BA22" s="69"/>
      <c r="BB22" s="69"/>
      <c r="BC22" s="69"/>
      <c r="BD22" s="69"/>
      <c r="BE22" s="69"/>
      <c r="BF22" s="69"/>
      <c r="BG22" s="69"/>
      <c r="BH22" s="69"/>
      <c r="BI22" s="69"/>
      <c r="BJ22" s="69"/>
      <c r="BK22" s="69"/>
      <c r="BL22" s="69"/>
      <c r="BM22" s="69"/>
      <c r="BN22" s="69"/>
      <c r="BO22" s="69"/>
      <c r="BP22" s="69"/>
      <c r="BQ22" s="69"/>
      <c r="BR22" s="69"/>
      <c r="BS22" s="69"/>
      <c r="BT22" s="69"/>
      <c r="BU22" s="69"/>
      <c r="BV22" s="69"/>
      <c r="BW22" s="69"/>
      <c r="BX22" s="69"/>
      <c r="BY22" s="69"/>
      <c r="BZ22" s="69"/>
      <c r="CA22" s="69"/>
      <c r="CB22" s="69"/>
    </row>
    <row r="23" spans="1:80" x14ac:dyDescent="0.25">
      <c r="A23" s="69"/>
      <c r="B23" s="540"/>
      <c r="C23" s="540"/>
      <c r="D23" s="541"/>
      <c r="E23" s="497"/>
      <c r="F23" s="498"/>
      <c r="G23" s="498"/>
      <c r="H23" s="498"/>
      <c r="I23" s="499"/>
      <c r="J23" s="466"/>
      <c r="K23" s="467"/>
      <c r="L23" s="467"/>
      <c r="M23" s="467"/>
      <c r="N23" s="467"/>
      <c r="O23" s="468"/>
      <c r="P23" s="466"/>
      <c r="Q23" s="467"/>
      <c r="R23" s="467"/>
      <c r="S23" s="467"/>
      <c r="T23" s="467"/>
      <c r="U23" s="468"/>
      <c r="V23" s="466"/>
      <c r="W23" s="467"/>
      <c r="X23" s="467"/>
      <c r="Y23" s="467"/>
      <c r="Z23" s="467"/>
      <c r="AA23" s="468"/>
      <c r="AB23" s="475"/>
      <c r="AC23" s="476"/>
      <c r="AD23" s="476"/>
      <c r="AE23" s="476"/>
      <c r="AF23" s="476"/>
      <c r="AG23" s="477"/>
      <c r="AH23" s="486"/>
      <c r="AI23" s="484"/>
      <c r="AJ23" s="484"/>
      <c r="AK23" s="484"/>
      <c r="AL23" s="484"/>
      <c r="AM23" s="485"/>
      <c r="AN23" s="69"/>
      <c r="AO23" s="525"/>
      <c r="AP23" s="526"/>
      <c r="AQ23" s="526"/>
      <c r="AR23" s="526"/>
      <c r="AS23" s="526"/>
      <c r="AT23" s="527"/>
      <c r="AU23" s="69"/>
      <c r="AV23" s="69"/>
      <c r="AW23" s="69"/>
      <c r="AX23" s="69"/>
      <c r="AY23" s="69"/>
      <c r="AZ23" s="69"/>
      <c r="BA23" s="69"/>
      <c r="BB23" s="69"/>
      <c r="BC23" s="69"/>
      <c r="BD23" s="69"/>
      <c r="BE23" s="69"/>
      <c r="BF23" s="69"/>
      <c r="BG23" s="69"/>
      <c r="BH23" s="69"/>
      <c r="BI23" s="69"/>
      <c r="BJ23" s="69"/>
      <c r="BK23" s="69"/>
      <c r="BL23" s="69"/>
      <c r="BM23" s="69"/>
      <c r="BN23" s="69"/>
      <c r="BO23" s="69"/>
      <c r="BP23" s="69"/>
      <c r="BQ23" s="69"/>
      <c r="BR23" s="69"/>
      <c r="BS23" s="69"/>
      <c r="BT23" s="69"/>
      <c r="BU23" s="69"/>
      <c r="BV23" s="69"/>
      <c r="BW23" s="69"/>
      <c r="BX23" s="69"/>
      <c r="BY23" s="69"/>
      <c r="BZ23" s="69"/>
      <c r="CA23" s="69"/>
      <c r="CB23" s="69"/>
    </row>
    <row r="24" spans="1:80" x14ac:dyDescent="0.25">
      <c r="A24" s="69"/>
      <c r="B24" s="540"/>
      <c r="C24" s="540"/>
      <c r="D24" s="541"/>
      <c r="E24" s="497"/>
      <c r="F24" s="498"/>
      <c r="G24" s="498"/>
      <c r="H24" s="498"/>
      <c r="I24" s="499"/>
      <c r="J24" s="466" t="str">
        <f>IF(AND('Mapa final'!$P$31="Media",'Mapa final'!$T$31="Leve"),CONCATENATE("R",'Mapa final'!$A$31),"")</f>
        <v/>
      </c>
      <c r="K24" s="467"/>
      <c r="L24" s="467" t="str">
        <f>IF(AND('Mapa final'!$P$37="Media",'Mapa final'!$T$37="Leve"),CONCATENATE("R",'Mapa final'!$A$37),"")</f>
        <v/>
      </c>
      <c r="M24" s="467"/>
      <c r="N24" s="467" t="str">
        <f>IF(AND('Mapa final'!$P$43="Media",'Mapa final'!$T$43="Leve"),CONCATENATE("R",'Mapa final'!$A$43),"")</f>
        <v/>
      </c>
      <c r="O24" s="468"/>
      <c r="P24" s="466" t="str">
        <f>IF(AND('Mapa final'!$P$31="Media",'Mapa final'!$T$31="Menor"),CONCATENATE("R",'Mapa final'!$A$31),"")</f>
        <v/>
      </c>
      <c r="Q24" s="467"/>
      <c r="R24" s="467" t="str">
        <f>IF(AND('Mapa final'!$P$37="Media",'Mapa final'!$T$37="Menor"),CONCATENATE("R",'Mapa final'!$A$37),"")</f>
        <v/>
      </c>
      <c r="S24" s="467"/>
      <c r="T24" s="467" t="str">
        <f>IF(AND('Mapa final'!$P$43="Media",'Mapa final'!$T$43="Menor"),CONCATENATE("R",'Mapa final'!$A$43),"")</f>
        <v/>
      </c>
      <c r="U24" s="468"/>
      <c r="V24" s="466" t="str">
        <f>IF(AND('Mapa final'!$P$31="Media",'Mapa final'!$T$31="Moderado"),CONCATENATE("R",'Mapa final'!$A$31),"")</f>
        <v/>
      </c>
      <c r="W24" s="467"/>
      <c r="X24" s="467" t="str">
        <f>IF(AND('Mapa final'!$P$37="Media",'Mapa final'!$T$37="Moderado"),CONCATENATE("R",'Mapa final'!$A$37),"")</f>
        <v/>
      </c>
      <c r="Y24" s="467"/>
      <c r="Z24" s="467" t="str">
        <f>IF(AND('Mapa final'!$P$43="Media",'Mapa final'!$T$43="Moderado"),CONCATENATE("R",'Mapa final'!$A$43),"")</f>
        <v>R6</v>
      </c>
      <c r="AA24" s="468"/>
      <c r="AB24" s="475" t="str">
        <f>IF(AND('Mapa final'!$P$31="Media",'Mapa final'!$T$31="Mayor"),CONCATENATE("R",'Mapa final'!$A$31),"")</f>
        <v/>
      </c>
      <c r="AC24" s="476"/>
      <c r="AD24" s="476" t="str">
        <f>IF(AND('Mapa final'!$P$37="Media",'Mapa final'!$T$37="Mayor"),CONCATENATE("R",'Mapa final'!$A$37),"")</f>
        <v/>
      </c>
      <c r="AE24" s="476"/>
      <c r="AF24" s="476" t="str">
        <f>IF(AND('Mapa final'!$P$43="Media",'Mapa final'!$T$43="Mayor"),CONCATENATE("R",'Mapa final'!$A$43),"")</f>
        <v/>
      </c>
      <c r="AG24" s="477"/>
      <c r="AH24" s="486" t="str">
        <f>IF(AND('Mapa final'!$P$31="Media",'Mapa final'!$T$31="Catastrófico"),CONCATENATE("R",'Mapa final'!$A$31),"")</f>
        <v/>
      </c>
      <c r="AI24" s="484"/>
      <c r="AJ24" s="484" t="str">
        <f>IF(AND('Mapa final'!$P$37="Media",'Mapa final'!$T$37="Catastrófico"),CONCATENATE("R",'Mapa final'!$A$37),"")</f>
        <v/>
      </c>
      <c r="AK24" s="484"/>
      <c r="AL24" s="484" t="str">
        <f>IF(AND('Mapa final'!$P$43="Media",'Mapa final'!$T$43="Catastrófico"),CONCATENATE("R",'Mapa final'!$A$43),"")</f>
        <v/>
      </c>
      <c r="AM24" s="485"/>
      <c r="AN24" s="69"/>
      <c r="AO24" s="525"/>
      <c r="AP24" s="526"/>
      <c r="AQ24" s="526"/>
      <c r="AR24" s="526"/>
      <c r="AS24" s="526"/>
      <c r="AT24" s="527"/>
      <c r="AU24" s="69"/>
      <c r="AV24" s="69"/>
      <c r="AW24" s="69"/>
      <c r="AX24" s="69"/>
      <c r="AY24" s="69"/>
      <c r="AZ24" s="69"/>
      <c r="BA24" s="69"/>
      <c r="BB24" s="69"/>
      <c r="BC24" s="69"/>
      <c r="BD24" s="69"/>
      <c r="BE24" s="69"/>
      <c r="BF24" s="69"/>
      <c r="BG24" s="69"/>
      <c r="BH24" s="69"/>
      <c r="BI24" s="69"/>
      <c r="BJ24" s="69"/>
      <c r="BK24" s="69"/>
      <c r="BL24" s="69"/>
      <c r="BM24" s="69"/>
      <c r="BN24" s="69"/>
      <c r="BO24" s="69"/>
      <c r="BP24" s="69"/>
      <c r="BQ24" s="69"/>
      <c r="BR24" s="69"/>
      <c r="BS24" s="69"/>
      <c r="BT24" s="69"/>
      <c r="BU24" s="69"/>
      <c r="BV24" s="69"/>
      <c r="BW24" s="69"/>
      <c r="BX24" s="69"/>
      <c r="BY24" s="69"/>
      <c r="BZ24" s="69"/>
      <c r="CA24" s="69"/>
      <c r="CB24" s="69"/>
    </row>
    <row r="25" spans="1:80" x14ac:dyDescent="0.25">
      <c r="A25" s="69"/>
      <c r="B25" s="540"/>
      <c r="C25" s="540"/>
      <c r="D25" s="541"/>
      <c r="E25" s="497"/>
      <c r="F25" s="498"/>
      <c r="G25" s="498"/>
      <c r="H25" s="498"/>
      <c r="I25" s="499"/>
      <c r="J25" s="466"/>
      <c r="K25" s="467"/>
      <c r="L25" s="467"/>
      <c r="M25" s="467"/>
      <c r="N25" s="467"/>
      <c r="O25" s="468"/>
      <c r="P25" s="466"/>
      <c r="Q25" s="467"/>
      <c r="R25" s="467"/>
      <c r="S25" s="467"/>
      <c r="T25" s="467"/>
      <c r="U25" s="468"/>
      <c r="V25" s="466"/>
      <c r="W25" s="467"/>
      <c r="X25" s="467"/>
      <c r="Y25" s="467"/>
      <c r="Z25" s="467"/>
      <c r="AA25" s="468"/>
      <c r="AB25" s="475"/>
      <c r="AC25" s="476"/>
      <c r="AD25" s="476"/>
      <c r="AE25" s="476"/>
      <c r="AF25" s="476"/>
      <c r="AG25" s="477"/>
      <c r="AH25" s="486"/>
      <c r="AI25" s="484"/>
      <c r="AJ25" s="484"/>
      <c r="AK25" s="484"/>
      <c r="AL25" s="484"/>
      <c r="AM25" s="485"/>
      <c r="AN25" s="69"/>
      <c r="AO25" s="525"/>
      <c r="AP25" s="526"/>
      <c r="AQ25" s="526"/>
      <c r="AR25" s="526"/>
      <c r="AS25" s="526"/>
      <c r="AT25" s="527"/>
      <c r="AU25" s="69"/>
      <c r="AV25" s="69"/>
      <c r="AW25" s="69"/>
      <c r="AX25" s="69"/>
      <c r="AY25" s="69"/>
      <c r="AZ25" s="69"/>
      <c r="BA25" s="69"/>
      <c r="BB25" s="69"/>
      <c r="BC25" s="69"/>
      <c r="BD25" s="69"/>
      <c r="BE25" s="69"/>
      <c r="BF25" s="69"/>
      <c r="BG25" s="69"/>
      <c r="BH25" s="69"/>
      <c r="BI25" s="69"/>
      <c r="BJ25" s="69"/>
      <c r="BK25" s="69"/>
      <c r="BL25" s="69"/>
      <c r="BM25" s="69"/>
      <c r="BN25" s="69"/>
      <c r="BO25" s="69"/>
      <c r="BP25" s="69"/>
      <c r="BQ25" s="69"/>
      <c r="BR25" s="69"/>
      <c r="BS25" s="69"/>
      <c r="BT25" s="69"/>
      <c r="BU25" s="69"/>
      <c r="BV25" s="69"/>
      <c r="BW25" s="69"/>
      <c r="BX25" s="69"/>
      <c r="BY25" s="69"/>
      <c r="BZ25" s="69"/>
      <c r="CA25" s="69"/>
      <c r="CB25" s="69"/>
    </row>
    <row r="26" spans="1:80" x14ac:dyDescent="0.25">
      <c r="A26" s="69"/>
      <c r="B26" s="540"/>
      <c r="C26" s="540"/>
      <c r="D26" s="541"/>
      <c r="E26" s="497"/>
      <c r="F26" s="498"/>
      <c r="G26" s="498"/>
      <c r="H26" s="498"/>
      <c r="I26" s="499"/>
      <c r="J26" s="466" t="str">
        <f>IF(AND('Mapa final'!$P$49="Media",'Mapa final'!$T$49="Leve"),CONCATENATE("R",'Mapa final'!$A$49),"")</f>
        <v/>
      </c>
      <c r="K26" s="467"/>
      <c r="L26" s="467" t="str">
        <f>IF(AND('Mapa final'!$P$55="Media",'Mapa final'!$T$55="Leve"),CONCATENATE("R",'Mapa final'!$A$55),"")</f>
        <v/>
      </c>
      <c r="M26" s="467"/>
      <c r="N26" s="467" t="str">
        <f>IF(AND('Mapa final'!$P$61="Media",'Mapa final'!$T$61="Leve"),CONCATENATE("R",'Mapa final'!$A$61),"")</f>
        <v/>
      </c>
      <c r="O26" s="468"/>
      <c r="P26" s="466" t="str">
        <f>IF(AND('Mapa final'!$P$49="Media",'Mapa final'!$T$49="Menor"),CONCATENATE("R",'Mapa final'!$A$49),"")</f>
        <v/>
      </c>
      <c r="Q26" s="467"/>
      <c r="R26" s="467" t="str">
        <f>IF(AND('Mapa final'!$P$55="Media",'Mapa final'!$T$55="Menor"),CONCATENATE("R",'Mapa final'!$A$55),"")</f>
        <v/>
      </c>
      <c r="S26" s="467"/>
      <c r="T26" s="467" t="str">
        <f>IF(AND('Mapa final'!$P$61="Media",'Mapa final'!$T$61="Menor"),CONCATENATE("R",'Mapa final'!$A$61),"")</f>
        <v/>
      </c>
      <c r="U26" s="468"/>
      <c r="V26" s="466" t="str">
        <f>IF(AND('Mapa final'!$P$49="Media",'Mapa final'!$T$49="Moderado"),CONCATENATE("R",'Mapa final'!$A$49),"")</f>
        <v>R7</v>
      </c>
      <c r="W26" s="467"/>
      <c r="X26" s="467" t="str">
        <f>IF(AND('Mapa final'!$P$55="Media",'Mapa final'!$T$55="Moderado"),CONCATENATE("R",'Mapa final'!$A$55),"")</f>
        <v/>
      </c>
      <c r="Y26" s="467"/>
      <c r="Z26" s="467" t="str">
        <f>IF(AND('Mapa final'!$P$61="Media",'Mapa final'!$T$61="Moderado"),CONCATENATE("R",'Mapa final'!$A$61),"")</f>
        <v/>
      </c>
      <c r="AA26" s="468"/>
      <c r="AB26" s="475" t="str">
        <f>IF(AND('Mapa final'!$P$49="Media",'Mapa final'!$T$49="Mayor"),CONCATENATE("R",'Mapa final'!$A$49),"")</f>
        <v/>
      </c>
      <c r="AC26" s="476"/>
      <c r="AD26" s="476" t="str">
        <f>IF(AND('Mapa final'!$P$55="Media",'Mapa final'!$T$55="Mayor"),CONCATENATE("R",'Mapa final'!$A$55),"")</f>
        <v/>
      </c>
      <c r="AE26" s="476"/>
      <c r="AF26" s="476" t="str">
        <f>IF(AND('Mapa final'!$P$61="Media",'Mapa final'!$T$61="Mayor"),CONCATENATE("R",'Mapa final'!$A$61),"")</f>
        <v/>
      </c>
      <c r="AG26" s="477"/>
      <c r="AH26" s="486" t="str">
        <f>IF(AND('Mapa final'!$P$49="Media",'Mapa final'!$T$49="Catastrófico"),CONCATENATE("R",'Mapa final'!$A$49),"")</f>
        <v/>
      </c>
      <c r="AI26" s="484"/>
      <c r="AJ26" s="484" t="str">
        <f>IF(AND('Mapa final'!$P$55="Media",'Mapa final'!$T$55="Catastrófico"),CONCATENATE("R",'Mapa final'!$A$55),"")</f>
        <v/>
      </c>
      <c r="AK26" s="484"/>
      <c r="AL26" s="484" t="str">
        <f>IF(AND('Mapa final'!$P$61="Media",'Mapa final'!$T$61="Catastrófico"),CONCATENATE("R",'Mapa final'!$A$61),"")</f>
        <v>R9</v>
      </c>
      <c r="AM26" s="485"/>
      <c r="AN26" s="69"/>
      <c r="AO26" s="525"/>
      <c r="AP26" s="526"/>
      <c r="AQ26" s="526"/>
      <c r="AR26" s="526"/>
      <c r="AS26" s="526"/>
      <c r="AT26" s="527"/>
      <c r="AU26" s="69"/>
      <c r="AV26" s="69"/>
      <c r="AW26" s="69"/>
      <c r="AX26" s="69"/>
      <c r="AY26" s="69"/>
      <c r="AZ26" s="69"/>
      <c r="BA26" s="69"/>
      <c r="BB26" s="69"/>
      <c r="BC26" s="69"/>
      <c r="BD26" s="69"/>
      <c r="BE26" s="69"/>
      <c r="BF26" s="69"/>
      <c r="BG26" s="69"/>
      <c r="BH26" s="69"/>
      <c r="BI26" s="69"/>
      <c r="BJ26" s="69"/>
      <c r="BK26" s="69"/>
      <c r="BL26" s="69"/>
      <c r="BM26" s="69"/>
      <c r="BN26" s="69"/>
      <c r="BO26" s="69"/>
      <c r="BP26" s="69"/>
      <c r="BQ26" s="69"/>
      <c r="BR26" s="69"/>
      <c r="BS26" s="69"/>
      <c r="BT26" s="69"/>
      <c r="BU26" s="69"/>
      <c r="BV26" s="69"/>
      <c r="BW26" s="69"/>
      <c r="BX26" s="69"/>
      <c r="BY26" s="69"/>
      <c r="BZ26" s="69"/>
      <c r="CA26" s="69"/>
      <c r="CB26" s="69"/>
    </row>
    <row r="27" spans="1:80" x14ac:dyDescent="0.25">
      <c r="A27" s="69"/>
      <c r="B27" s="540"/>
      <c r="C27" s="540"/>
      <c r="D27" s="541"/>
      <c r="E27" s="497"/>
      <c r="F27" s="498"/>
      <c r="G27" s="498"/>
      <c r="H27" s="498"/>
      <c r="I27" s="499"/>
      <c r="J27" s="466"/>
      <c r="K27" s="467"/>
      <c r="L27" s="467"/>
      <c r="M27" s="467"/>
      <c r="N27" s="467"/>
      <c r="O27" s="468"/>
      <c r="P27" s="466"/>
      <c r="Q27" s="467"/>
      <c r="R27" s="467"/>
      <c r="S27" s="467"/>
      <c r="T27" s="467"/>
      <c r="U27" s="468"/>
      <c r="V27" s="466"/>
      <c r="W27" s="467"/>
      <c r="X27" s="467"/>
      <c r="Y27" s="467"/>
      <c r="Z27" s="467"/>
      <c r="AA27" s="468"/>
      <c r="AB27" s="475"/>
      <c r="AC27" s="476"/>
      <c r="AD27" s="476"/>
      <c r="AE27" s="476"/>
      <c r="AF27" s="476"/>
      <c r="AG27" s="477"/>
      <c r="AH27" s="486"/>
      <c r="AI27" s="484"/>
      <c r="AJ27" s="484"/>
      <c r="AK27" s="484"/>
      <c r="AL27" s="484"/>
      <c r="AM27" s="485"/>
      <c r="AN27" s="69"/>
      <c r="AO27" s="525"/>
      <c r="AP27" s="526"/>
      <c r="AQ27" s="526"/>
      <c r="AR27" s="526"/>
      <c r="AS27" s="526"/>
      <c r="AT27" s="527"/>
      <c r="AU27" s="69"/>
      <c r="AV27" s="69"/>
      <c r="AW27" s="69"/>
      <c r="AX27" s="69"/>
      <c r="AY27" s="69"/>
      <c r="AZ27" s="69"/>
      <c r="BA27" s="69"/>
      <c r="BB27" s="69"/>
      <c r="BC27" s="69"/>
      <c r="BD27" s="69"/>
      <c r="BE27" s="69"/>
      <c r="BF27" s="69"/>
      <c r="BG27" s="69"/>
      <c r="BH27" s="69"/>
      <c r="BI27" s="69"/>
      <c r="BJ27" s="69"/>
      <c r="BK27" s="69"/>
      <c r="BL27" s="69"/>
      <c r="BM27" s="69"/>
      <c r="BN27" s="69"/>
      <c r="BO27" s="69"/>
      <c r="BP27" s="69"/>
      <c r="BQ27" s="69"/>
      <c r="BR27" s="69"/>
      <c r="BS27" s="69"/>
      <c r="BT27" s="69"/>
      <c r="BU27" s="69"/>
      <c r="BV27" s="69"/>
      <c r="BW27" s="69"/>
      <c r="BX27" s="69"/>
      <c r="BY27" s="69"/>
      <c r="BZ27" s="69"/>
      <c r="CA27" s="69"/>
      <c r="CB27" s="69"/>
    </row>
    <row r="28" spans="1:80" x14ac:dyDescent="0.25">
      <c r="A28" s="69"/>
      <c r="B28" s="540"/>
      <c r="C28" s="540"/>
      <c r="D28" s="541"/>
      <c r="E28" s="497"/>
      <c r="F28" s="498"/>
      <c r="G28" s="498"/>
      <c r="H28" s="498"/>
      <c r="I28" s="499"/>
      <c r="J28" s="466" t="str">
        <f>IF(AND('Mapa final'!$P$67="Media",'Mapa final'!$T$67="Leve"),CONCATENATE("R",'Mapa final'!$A$67),"")</f>
        <v/>
      </c>
      <c r="K28" s="467"/>
      <c r="L28" s="467" t="str">
        <f>IF(AND('Mapa final'!$P$553="Media",'Mapa final'!$T$553="Leve"),CONCATENATE("R",'Mapa final'!$A$553),"")</f>
        <v/>
      </c>
      <c r="M28" s="467"/>
      <c r="N28" s="467" t="str">
        <f>IF(AND('Mapa final'!$P$559="Media",'Mapa final'!$T$559="Leve"),CONCATENATE("R",'Mapa final'!$A$559),"")</f>
        <v/>
      </c>
      <c r="O28" s="468"/>
      <c r="P28" s="466" t="str">
        <f>IF(AND('Mapa final'!$P$67="Media",'Mapa final'!$T$67="Menor"),CONCATENATE("R",'Mapa final'!$A$67),"")</f>
        <v/>
      </c>
      <c r="Q28" s="467"/>
      <c r="R28" s="467" t="str">
        <f>IF(AND('Mapa final'!$P$553="Media",'Mapa final'!$T$553="Menor"),CONCATENATE("R",'Mapa final'!$A$553),"")</f>
        <v/>
      </c>
      <c r="S28" s="467"/>
      <c r="T28" s="467" t="str">
        <f>IF(AND('Mapa final'!$P$559="Media",'Mapa final'!$T$559="Menor"),CONCATENATE("R",'Mapa final'!$A$559),"")</f>
        <v/>
      </c>
      <c r="U28" s="468"/>
      <c r="V28" s="466" t="str">
        <f>IF(AND('Mapa final'!$P$67="Media",'Mapa final'!$T$67="Moderado"),CONCATENATE("R",'Mapa final'!$A$67),"")</f>
        <v/>
      </c>
      <c r="W28" s="467"/>
      <c r="X28" s="467" t="str">
        <f>IF(AND('Mapa final'!$P$553="Media",'Mapa final'!$T$553="Moderado"),CONCATENATE("R",'Mapa final'!$A$553),"")</f>
        <v/>
      </c>
      <c r="Y28" s="467"/>
      <c r="Z28" s="467" t="str">
        <f>IF(AND('Mapa final'!$P$559="Media",'Mapa final'!$T$559="Moderado"),CONCATENATE("R",'Mapa final'!$A$559),"")</f>
        <v/>
      </c>
      <c r="AA28" s="468"/>
      <c r="AB28" s="475" t="str">
        <f>IF(AND('Mapa final'!$P$67="Media",'Mapa final'!$T$67="Mayor"),CONCATENATE("R",'Mapa final'!$A$67),"")</f>
        <v/>
      </c>
      <c r="AC28" s="476"/>
      <c r="AD28" s="476" t="str">
        <f>IF(AND('Mapa final'!$P$553="Media",'Mapa final'!$T$553="Mayor"),CONCATENATE("R",'Mapa final'!$A$553),"")</f>
        <v/>
      </c>
      <c r="AE28" s="476"/>
      <c r="AF28" s="476" t="str">
        <f>IF(AND('Mapa final'!$P$559="Media",'Mapa final'!$T$559="Mayor"),CONCATENATE("R",'Mapa final'!$A$559),"")</f>
        <v/>
      </c>
      <c r="AG28" s="477"/>
      <c r="AH28" s="486" t="str">
        <f>IF(AND('Mapa final'!$P$67="Media",'Mapa final'!$T$67="Catastrófico"),CONCATENATE("R",'Mapa final'!$A$67),"")</f>
        <v/>
      </c>
      <c r="AI28" s="484"/>
      <c r="AJ28" s="484" t="str">
        <f>IF(AND('Mapa final'!$P$553="Media",'Mapa final'!$T$553="Catastrófico"),CONCATENATE("R",'Mapa final'!$A$553),"")</f>
        <v/>
      </c>
      <c r="AK28" s="484"/>
      <c r="AL28" s="484" t="str">
        <f>IF(AND('Mapa final'!$P$559="Media",'Mapa final'!$T$559="Catastrófico"),CONCATENATE("R",'Mapa final'!$A$559),"")</f>
        <v/>
      </c>
      <c r="AM28" s="485"/>
      <c r="AN28" s="69"/>
      <c r="AO28" s="525"/>
      <c r="AP28" s="526"/>
      <c r="AQ28" s="526"/>
      <c r="AR28" s="526"/>
      <c r="AS28" s="526"/>
      <c r="AT28" s="527"/>
      <c r="AU28" s="69"/>
      <c r="AV28" s="69"/>
      <c r="AW28" s="69"/>
      <c r="AX28" s="69"/>
      <c r="AY28" s="69"/>
      <c r="AZ28" s="69"/>
      <c r="BA28" s="69"/>
      <c r="BB28" s="69"/>
      <c r="BC28" s="69"/>
      <c r="BD28" s="69"/>
      <c r="BE28" s="69"/>
      <c r="BF28" s="69"/>
      <c r="BG28" s="69"/>
      <c r="BH28" s="69"/>
      <c r="BI28" s="69"/>
      <c r="BJ28" s="69"/>
      <c r="BK28" s="69"/>
      <c r="BL28" s="69"/>
      <c r="BM28" s="69"/>
      <c r="BN28" s="69"/>
      <c r="BO28" s="69"/>
      <c r="BP28" s="69"/>
      <c r="BQ28" s="69"/>
      <c r="BR28" s="69"/>
      <c r="BS28" s="69"/>
      <c r="BT28" s="69"/>
      <c r="BU28" s="69"/>
      <c r="BV28" s="69"/>
      <c r="BW28" s="69"/>
      <c r="BX28" s="69"/>
      <c r="BY28" s="69"/>
      <c r="BZ28" s="69"/>
      <c r="CA28" s="69"/>
      <c r="CB28" s="69"/>
    </row>
    <row r="29" spans="1:80" ht="15.75" thickBot="1" x14ac:dyDescent="0.3">
      <c r="A29" s="69"/>
      <c r="B29" s="540"/>
      <c r="C29" s="540"/>
      <c r="D29" s="541"/>
      <c r="E29" s="500"/>
      <c r="F29" s="501"/>
      <c r="G29" s="501"/>
      <c r="H29" s="501"/>
      <c r="I29" s="502"/>
      <c r="J29" s="466"/>
      <c r="K29" s="467"/>
      <c r="L29" s="467"/>
      <c r="M29" s="467"/>
      <c r="N29" s="467"/>
      <c r="O29" s="468"/>
      <c r="P29" s="469"/>
      <c r="Q29" s="470"/>
      <c r="R29" s="470"/>
      <c r="S29" s="470"/>
      <c r="T29" s="470"/>
      <c r="U29" s="471"/>
      <c r="V29" s="469"/>
      <c r="W29" s="470"/>
      <c r="X29" s="470"/>
      <c r="Y29" s="470"/>
      <c r="Z29" s="470"/>
      <c r="AA29" s="471"/>
      <c r="AB29" s="478"/>
      <c r="AC29" s="479"/>
      <c r="AD29" s="479"/>
      <c r="AE29" s="479"/>
      <c r="AF29" s="479"/>
      <c r="AG29" s="480"/>
      <c r="AH29" s="487"/>
      <c r="AI29" s="488"/>
      <c r="AJ29" s="488"/>
      <c r="AK29" s="488"/>
      <c r="AL29" s="488"/>
      <c r="AM29" s="489"/>
      <c r="AN29" s="69"/>
      <c r="AO29" s="528"/>
      <c r="AP29" s="529"/>
      <c r="AQ29" s="529"/>
      <c r="AR29" s="529"/>
      <c r="AS29" s="529"/>
      <c r="AT29" s="530"/>
      <c r="AU29" s="69"/>
      <c r="AV29" s="69"/>
      <c r="AW29" s="69"/>
      <c r="AX29" s="69"/>
      <c r="AY29" s="69"/>
      <c r="AZ29" s="69"/>
      <c r="BA29" s="69"/>
      <c r="BB29" s="69"/>
      <c r="BC29" s="69"/>
      <c r="BD29" s="69"/>
      <c r="BE29" s="69"/>
      <c r="BF29" s="69"/>
      <c r="BG29" s="69"/>
      <c r="BH29" s="69"/>
      <c r="BI29" s="69"/>
      <c r="BJ29" s="69"/>
      <c r="BK29" s="69"/>
      <c r="BL29" s="69"/>
      <c r="BM29" s="69"/>
      <c r="BN29" s="69"/>
      <c r="BO29" s="69"/>
      <c r="BP29" s="69"/>
      <c r="BQ29" s="69"/>
      <c r="BR29" s="69"/>
      <c r="BS29" s="69"/>
      <c r="BT29" s="69"/>
      <c r="BU29" s="69"/>
      <c r="BV29" s="69"/>
      <c r="BW29" s="69"/>
      <c r="BX29" s="69"/>
      <c r="BY29" s="69"/>
      <c r="BZ29" s="69"/>
      <c r="CA29" s="69"/>
      <c r="CB29" s="69"/>
    </row>
    <row r="30" spans="1:80" x14ac:dyDescent="0.25">
      <c r="A30" s="69"/>
      <c r="B30" s="540"/>
      <c r="C30" s="540"/>
      <c r="D30" s="541"/>
      <c r="E30" s="494" t="s">
        <v>142</v>
      </c>
      <c r="F30" s="495"/>
      <c r="G30" s="495"/>
      <c r="H30" s="495"/>
      <c r="I30" s="495"/>
      <c r="J30" s="463" t="str">
        <f>IF(AND('Mapa final'!$P$13="Baja",'Mapa final'!$T$13="Leve"),CONCATENATE("R",'Mapa final'!$A$13),"")</f>
        <v/>
      </c>
      <c r="K30" s="464"/>
      <c r="L30" s="464" t="str">
        <f>IF(AND('Mapa final'!$P$19="Baja",'Mapa final'!$T$19="Leve"),CONCATENATE("R",'Mapa final'!$A$19),"")</f>
        <v/>
      </c>
      <c r="M30" s="464"/>
      <c r="N30" s="464" t="str">
        <f>IF(AND('Mapa final'!$P$25="Baja",'Mapa final'!$T$25="Leve"),CONCATENATE("R",'Mapa final'!$A$25),"")</f>
        <v/>
      </c>
      <c r="O30" s="465"/>
      <c r="P30" s="473" t="str">
        <f>IF(AND('Mapa final'!$P$13="Baja",'Mapa final'!$T$13="Menor"),CONCATENATE("R",'Mapa final'!$A$13),"")</f>
        <v/>
      </c>
      <c r="Q30" s="473"/>
      <c r="R30" s="473" t="str">
        <f>IF(AND('Mapa final'!$P$19="Baja",'Mapa final'!$T$19="Menor"),CONCATENATE("R",'Mapa final'!$A$19),"")</f>
        <v/>
      </c>
      <c r="S30" s="473"/>
      <c r="T30" s="473" t="str">
        <f>IF(AND('Mapa final'!$P$25="Baja",'Mapa final'!$T$25="Menor"),CONCATENATE("R",'Mapa final'!$A$25),"")</f>
        <v/>
      </c>
      <c r="U30" s="474"/>
      <c r="V30" s="472" t="str">
        <f>IF(AND('Mapa final'!$P$13="Baja",'Mapa final'!$T$13="Moderado"),CONCATENATE("R",'Mapa final'!$A$13),"")</f>
        <v/>
      </c>
      <c r="W30" s="473"/>
      <c r="X30" s="473" t="str">
        <f>IF(AND('Mapa final'!$P$19="Baja",'Mapa final'!$T$19="Moderado"),CONCATENATE("R",'Mapa final'!$A$19),"")</f>
        <v/>
      </c>
      <c r="Y30" s="473"/>
      <c r="Z30" s="473" t="str">
        <f>IF(AND('Mapa final'!$P$25="Baja",'Mapa final'!$T$25="Moderado"),CONCATENATE("R",'Mapa final'!$A$25),"")</f>
        <v/>
      </c>
      <c r="AA30" s="474"/>
      <c r="AB30" s="481" t="str">
        <f>IF(AND('Mapa final'!$P$13="Baja",'Mapa final'!$T$13="Mayor"),CONCATENATE("R",'Mapa final'!$A$13),"")</f>
        <v/>
      </c>
      <c r="AC30" s="482"/>
      <c r="AD30" s="482" t="str">
        <f>IF(AND('Mapa final'!$P$19="Baja",'Mapa final'!$T$19="Mayor"),CONCATENATE("R",'Mapa final'!$A$19),"")</f>
        <v/>
      </c>
      <c r="AE30" s="482"/>
      <c r="AF30" s="482" t="str">
        <f>IF(AND('Mapa final'!$P$25="Baja",'Mapa final'!$T$25="Mayor"),CONCATENATE("R",'Mapa final'!$A$25),"")</f>
        <v/>
      </c>
      <c r="AG30" s="483"/>
      <c r="AH30" s="490" t="str">
        <f>IF(AND('Mapa final'!$P$13="Baja",'Mapa final'!$T$13="Catastrófico"),CONCATENATE("R",'Mapa final'!$A$13),"")</f>
        <v/>
      </c>
      <c r="AI30" s="491"/>
      <c r="AJ30" s="491" t="str">
        <f>IF(AND('Mapa final'!$P$19="Baja",'Mapa final'!$T$19="Catastrófico"),CONCATENATE("R",'Mapa final'!$A$19),"")</f>
        <v/>
      </c>
      <c r="AK30" s="491"/>
      <c r="AL30" s="491" t="str">
        <f>IF(AND('Mapa final'!$P$25="Baja",'Mapa final'!$T$25="Catastrófico"),CONCATENATE("R",'Mapa final'!$A$25),"")</f>
        <v/>
      </c>
      <c r="AM30" s="492"/>
      <c r="AN30" s="69"/>
      <c r="AO30" s="531" t="s">
        <v>143</v>
      </c>
      <c r="AP30" s="532"/>
      <c r="AQ30" s="532"/>
      <c r="AR30" s="532"/>
      <c r="AS30" s="532"/>
      <c r="AT30" s="533"/>
      <c r="AU30" s="69"/>
      <c r="AV30" s="69"/>
      <c r="AW30" s="69"/>
      <c r="AX30" s="69"/>
      <c r="AY30" s="69"/>
      <c r="AZ30" s="69"/>
      <c r="BA30" s="69"/>
      <c r="BB30" s="69"/>
      <c r="BC30" s="69"/>
      <c r="BD30" s="69"/>
      <c r="BE30" s="69"/>
      <c r="BF30" s="69"/>
      <c r="BG30" s="69"/>
      <c r="BH30" s="69"/>
      <c r="BI30" s="69"/>
      <c r="BJ30" s="69"/>
      <c r="BK30" s="69"/>
      <c r="BL30" s="69"/>
      <c r="BM30" s="69"/>
      <c r="BN30" s="69"/>
      <c r="BO30" s="69"/>
      <c r="BP30" s="69"/>
      <c r="BQ30" s="69"/>
      <c r="BR30" s="69"/>
      <c r="BS30" s="69"/>
      <c r="BT30" s="69"/>
      <c r="BU30" s="69"/>
      <c r="BV30" s="69"/>
      <c r="BW30" s="69"/>
      <c r="BX30" s="69"/>
      <c r="BY30" s="69"/>
      <c r="BZ30" s="69"/>
      <c r="CA30" s="69"/>
      <c r="CB30" s="69"/>
    </row>
    <row r="31" spans="1:80" x14ac:dyDescent="0.25">
      <c r="A31" s="69"/>
      <c r="B31" s="540"/>
      <c r="C31" s="540"/>
      <c r="D31" s="541"/>
      <c r="E31" s="497"/>
      <c r="F31" s="498"/>
      <c r="G31" s="498"/>
      <c r="H31" s="498"/>
      <c r="I31" s="498"/>
      <c r="J31" s="457"/>
      <c r="K31" s="458"/>
      <c r="L31" s="458"/>
      <c r="M31" s="458"/>
      <c r="N31" s="458"/>
      <c r="O31" s="459"/>
      <c r="P31" s="467"/>
      <c r="Q31" s="467"/>
      <c r="R31" s="467"/>
      <c r="S31" s="467"/>
      <c r="T31" s="467"/>
      <c r="U31" s="468"/>
      <c r="V31" s="466"/>
      <c r="W31" s="467"/>
      <c r="X31" s="467"/>
      <c r="Y31" s="467"/>
      <c r="Z31" s="467"/>
      <c r="AA31" s="468"/>
      <c r="AB31" s="475"/>
      <c r="AC31" s="476"/>
      <c r="AD31" s="476"/>
      <c r="AE31" s="476"/>
      <c r="AF31" s="476"/>
      <c r="AG31" s="477"/>
      <c r="AH31" s="486"/>
      <c r="AI31" s="484"/>
      <c r="AJ31" s="484"/>
      <c r="AK31" s="484"/>
      <c r="AL31" s="484"/>
      <c r="AM31" s="485"/>
      <c r="AN31" s="69"/>
      <c r="AO31" s="534"/>
      <c r="AP31" s="535"/>
      <c r="AQ31" s="535"/>
      <c r="AR31" s="535"/>
      <c r="AS31" s="535"/>
      <c r="AT31" s="536"/>
      <c r="AU31" s="69"/>
      <c r="AV31" s="69"/>
      <c r="AW31" s="69"/>
      <c r="AX31" s="69"/>
      <c r="AY31" s="69"/>
      <c r="AZ31" s="69"/>
      <c r="BA31" s="69"/>
      <c r="BB31" s="69"/>
      <c r="BC31" s="69"/>
      <c r="BD31" s="69"/>
      <c r="BE31" s="69"/>
      <c r="BF31" s="69"/>
      <c r="BG31" s="69"/>
      <c r="BH31" s="69"/>
      <c r="BI31" s="69"/>
      <c r="BJ31" s="69"/>
      <c r="BK31" s="69"/>
      <c r="BL31" s="69"/>
      <c r="BM31" s="69"/>
      <c r="BN31" s="69"/>
      <c r="BO31" s="69"/>
      <c r="BP31" s="69"/>
      <c r="BQ31" s="69"/>
      <c r="BR31" s="69"/>
      <c r="BS31" s="69"/>
      <c r="BT31" s="69"/>
      <c r="BU31" s="69"/>
      <c r="BV31" s="69"/>
      <c r="BW31" s="69"/>
      <c r="BX31" s="69"/>
      <c r="BY31" s="69"/>
      <c r="BZ31" s="69"/>
      <c r="CA31" s="69"/>
      <c r="CB31" s="69"/>
    </row>
    <row r="32" spans="1:80" x14ac:dyDescent="0.25">
      <c r="A32" s="69"/>
      <c r="B32" s="540"/>
      <c r="C32" s="540"/>
      <c r="D32" s="541"/>
      <c r="E32" s="497"/>
      <c r="F32" s="498"/>
      <c r="G32" s="498"/>
      <c r="H32" s="498"/>
      <c r="I32" s="498"/>
      <c r="J32" s="457" t="str">
        <f>IF(AND('Mapa final'!$P$31="Baja",'Mapa final'!$T$31="Leve"),CONCATENATE("R",'Mapa final'!$A$31),"")</f>
        <v/>
      </c>
      <c r="K32" s="458"/>
      <c r="L32" s="458" t="str">
        <f>IF(AND('Mapa final'!$P$37="Baja",'Mapa final'!$T$37="Leve"),CONCATENATE("R",'Mapa final'!$A$37),"")</f>
        <v/>
      </c>
      <c r="M32" s="458"/>
      <c r="N32" s="458" t="str">
        <f>IF(AND('Mapa final'!$P$43="Baja",'Mapa final'!$T$43="Leve"),CONCATENATE("R",'Mapa final'!$A$43),"")</f>
        <v/>
      </c>
      <c r="O32" s="459"/>
      <c r="P32" s="467" t="str">
        <f>IF(AND('Mapa final'!$P$31="Baja",'Mapa final'!$T$31="Menor"),CONCATENATE("R",'Mapa final'!$A$31),"")</f>
        <v/>
      </c>
      <c r="Q32" s="467"/>
      <c r="R32" s="467" t="str">
        <f>IF(AND('Mapa final'!$P$37="Baja",'Mapa final'!$T$37="Menor"),CONCATENATE("R",'Mapa final'!$A$37),"")</f>
        <v/>
      </c>
      <c r="S32" s="467"/>
      <c r="T32" s="467" t="str">
        <f>IF(AND('Mapa final'!$P$43="Baja",'Mapa final'!$T$43="Menor"),CONCATENATE("R",'Mapa final'!$A$43),"")</f>
        <v/>
      </c>
      <c r="U32" s="468"/>
      <c r="V32" s="466" t="str">
        <f>IF(AND('Mapa final'!$P$31="Baja",'Mapa final'!$T$31="Moderado"),CONCATENATE("R",'Mapa final'!$A$31),"")</f>
        <v>R4</v>
      </c>
      <c r="W32" s="467"/>
      <c r="X32" s="467" t="str">
        <f>IF(AND('Mapa final'!$P$37="Baja",'Mapa final'!$T$37="Moderado"),CONCATENATE("R",'Mapa final'!$A$37),"")</f>
        <v/>
      </c>
      <c r="Y32" s="467"/>
      <c r="Z32" s="467" t="str">
        <f>IF(AND('Mapa final'!$P$43="Baja",'Mapa final'!$T$43="Moderado"),CONCATENATE("R",'Mapa final'!$A$43),"")</f>
        <v/>
      </c>
      <c r="AA32" s="468"/>
      <c r="AB32" s="475" t="str">
        <f>IF(AND('Mapa final'!$P$31="Baja",'Mapa final'!$T$31="Mayor"),CONCATENATE("R",'Mapa final'!$A$31),"")</f>
        <v/>
      </c>
      <c r="AC32" s="476"/>
      <c r="AD32" s="476" t="str">
        <f>IF(AND('Mapa final'!$P$37="Baja",'Mapa final'!$T$37="Mayor"),CONCATENATE("R",'Mapa final'!$A$37),"")</f>
        <v/>
      </c>
      <c r="AE32" s="476"/>
      <c r="AF32" s="476" t="str">
        <f>IF(AND('Mapa final'!$P$43="Baja",'Mapa final'!$T$43="Mayor"),CONCATENATE("R",'Mapa final'!$A$43),"")</f>
        <v/>
      </c>
      <c r="AG32" s="477"/>
      <c r="AH32" s="486" t="str">
        <f>IF(AND('Mapa final'!$P$31="Baja",'Mapa final'!$T$31="Catastrófico"),CONCATENATE("R",'Mapa final'!$A$31),"")</f>
        <v/>
      </c>
      <c r="AI32" s="484"/>
      <c r="AJ32" s="484" t="str">
        <f>IF(AND('Mapa final'!$P$37="Baja",'Mapa final'!$T$37="Catastrófico"),CONCATENATE("R",'Mapa final'!$A$37),"")</f>
        <v/>
      </c>
      <c r="AK32" s="484"/>
      <c r="AL32" s="484" t="str">
        <f>IF(AND('Mapa final'!$P$43="Baja",'Mapa final'!$T$43="Catastrófico"),CONCATENATE("R",'Mapa final'!$A$43),"")</f>
        <v/>
      </c>
      <c r="AM32" s="485"/>
      <c r="AN32" s="69"/>
      <c r="AO32" s="534"/>
      <c r="AP32" s="535"/>
      <c r="AQ32" s="535"/>
      <c r="AR32" s="535"/>
      <c r="AS32" s="535"/>
      <c r="AT32" s="536"/>
      <c r="AU32" s="69"/>
      <c r="AV32" s="69"/>
      <c r="AW32" s="69"/>
      <c r="AX32" s="69"/>
      <c r="AY32" s="69"/>
      <c r="AZ32" s="69"/>
      <c r="BA32" s="69"/>
      <c r="BB32" s="69"/>
      <c r="BC32" s="69"/>
      <c r="BD32" s="69"/>
      <c r="BE32" s="69"/>
      <c r="BF32" s="69"/>
      <c r="BG32" s="69"/>
      <c r="BH32" s="69"/>
      <c r="BI32" s="69"/>
      <c r="BJ32" s="69"/>
      <c r="BK32" s="69"/>
      <c r="BL32" s="69"/>
      <c r="BM32" s="69"/>
      <c r="BN32" s="69"/>
      <c r="BO32" s="69"/>
      <c r="BP32" s="69"/>
      <c r="BQ32" s="69"/>
      <c r="BR32" s="69"/>
      <c r="BS32" s="69"/>
      <c r="BT32" s="69"/>
      <c r="BU32" s="69"/>
      <c r="BV32" s="69"/>
      <c r="BW32" s="69"/>
      <c r="BX32" s="69"/>
      <c r="BY32" s="69"/>
      <c r="BZ32" s="69"/>
      <c r="CA32" s="69"/>
      <c r="CB32" s="69"/>
    </row>
    <row r="33" spans="1:80" x14ac:dyDescent="0.25">
      <c r="A33" s="69"/>
      <c r="B33" s="540"/>
      <c r="C33" s="540"/>
      <c r="D33" s="541"/>
      <c r="E33" s="497"/>
      <c r="F33" s="498"/>
      <c r="G33" s="498"/>
      <c r="H33" s="498"/>
      <c r="I33" s="498"/>
      <c r="J33" s="457"/>
      <c r="K33" s="458"/>
      <c r="L33" s="458"/>
      <c r="M33" s="458"/>
      <c r="N33" s="458"/>
      <c r="O33" s="459"/>
      <c r="P33" s="467"/>
      <c r="Q33" s="467"/>
      <c r="R33" s="467"/>
      <c r="S33" s="467"/>
      <c r="T33" s="467"/>
      <c r="U33" s="468"/>
      <c r="V33" s="466"/>
      <c r="W33" s="467"/>
      <c r="X33" s="467"/>
      <c r="Y33" s="467"/>
      <c r="Z33" s="467"/>
      <c r="AA33" s="468"/>
      <c r="AB33" s="475"/>
      <c r="AC33" s="476"/>
      <c r="AD33" s="476"/>
      <c r="AE33" s="476"/>
      <c r="AF33" s="476"/>
      <c r="AG33" s="477"/>
      <c r="AH33" s="486"/>
      <c r="AI33" s="484"/>
      <c r="AJ33" s="484"/>
      <c r="AK33" s="484"/>
      <c r="AL33" s="484"/>
      <c r="AM33" s="485"/>
      <c r="AN33" s="69"/>
      <c r="AO33" s="534"/>
      <c r="AP33" s="535"/>
      <c r="AQ33" s="535"/>
      <c r="AR33" s="535"/>
      <c r="AS33" s="535"/>
      <c r="AT33" s="536"/>
      <c r="AU33" s="69"/>
      <c r="AV33" s="69"/>
      <c r="AW33" s="69"/>
      <c r="AX33" s="69"/>
      <c r="AY33" s="69"/>
      <c r="AZ33" s="69"/>
      <c r="BA33" s="69"/>
      <c r="BB33" s="69"/>
      <c r="BC33" s="69"/>
      <c r="BD33" s="69"/>
      <c r="BE33" s="69"/>
      <c r="BF33" s="69"/>
      <c r="BG33" s="69"/>
      <c r="BH33" s="69"/>
      <c r="BI33" s="69"/>
      <c r="BJ33" s="69"/>
      <c r="BK33" s="69"/>
      <c r="BL33" s="69"/>
      <c r="BM33" s="69"/>
      <c r="BN33" s="69"/>
      <c r="BO33" s="69"/>
      <c r="BP33" s="69"/>
      <c r="BQ33" s="69"/>
      <c r="BR33" s="69"/>
      <c r="BS33" s="69"/>
      <c r="BT33" s="69"/>
      <c r="BU33" s="69"/>
      <c r="BV33" s="69"/>
      <c r="BW33" s="69"/>
      <c r="BX33" s="69"/>
      <c r="BY33" s="69"/>
      <c r="BZ33" s="69"/>
      <c r="CA33" s="69"/>
      <c r="CB33" s="69"/>
    </row>
    <row r="34" spans="1:80" x14ac:dyDescent="0.25">
      <c r="A34" s="69"/>
      <c r="B34" s="540"/>
      <c r="C34" s="540"/>
      <c r="D34" s="541"/>
      <c r="E34" s="497"/>
      <c r="F34" s="498"/>
      <c r="G34" s="498"/>
      <c r="H34" s="498"/>
      <c r="I34" s="498"/>
      <c r="J34" s="457" t="str">
        <f>IF(AND('Mapa final'!$P$49="Baja",'Mapa final'!$T$49="Leve"),CONCATENATE("R",'Mapa final'!$A$49),"")</f>
        <v/>
      </c>
      <c r="K34" s="458"/>
      <c r="L34" s="458" t="str">
        <f>IF(AND('Mapa final'!$P$55="Baja",'Mapa final'!$T$55="Leve"),CONCATENATE("R",'Mapa final'!$A$55),"")</f>
        <v/>
      </c>
      <c r="M34" s="458"/>
      <c r="N34" s="458" t="str">
        <f>IF(AND('Mapa final'!$P$61="Baja",'Mapa final'!$T$61="Leve"),CONCATENATE("R",'Mapa final'!$A$61),"")</f>
        <v/>
      </c>
      <c r="O34" s="459"/>
      <c r="P34" s="467" t="str">
        <f>IF(AND('Mapa final'!$P$49="Baja",'Mapa final'!$T$49="Menor"),CONCATENATE("R",'Mapa final'!$A$49),"")</f>
        <v/>
      </c>
      <c r="Q34" s="467"/>
      <c r="R34" s="467" t="str">
        <f>IF(AND('Mapa final'!$P$55="Baja",'Mapa final'!$T$55="Menor"),CONCATENATE("R",'Mapa final'!$A$55),"")</f>
        <v/>
      </c>
      <c r="S34" s="467"/>
      <c r="T34" s="467" t="str">
        <f>IF(AND('Mapa final'!$P$61="Baja",'Mapa final'!$T$61="Menor"),CONCATENATE("R",'Mapa final'!$A$61),"")</f>
        <v/>
      </c>
      <c r="U34" s="468"/>
      <c r="V34" s="466" t="str">
        <f>IF(AND('Mapa final'!$P$49="Baja",'Mapa final'!$T$49="Moderado"),CONCATENATE("R",'Mapa final'!$A$49),"")</f>
        <v/>
      </c>
      <c r="W34" s="467"/>
      <c r="X34" s="467" t="str">
        <f>IF(AND('Mapa final'!$P$55="Baja",'Mapa final'!$T$55="Moderado"),CONCATENATE("R",'Mapa final'!$A$55),"")</f>
        <v/>
      </c>
      <c r="Y34" s="467"/>
      <c r="Z34" s="467" t="str">
        <f>IF(AND('Mapa final'!$P$61="Baja",'Mapa final'!$T$61="Moderado"),CONCATENATE("R",'Mapa final'!$A$61),"")</f>
        <v/>
      </c>
      <c r="AA34" s="468"/>
      <c r="AB34" s="475" t="str">
        <f>IF(AND('Mapa final'!$P$49="Baja",'Mapa final'!$T$49="Mayor"),CONCATENATE("R",'Mapa final'!$A$49),"")</f>
        <v/>
      </c>
      <c r="AC34" s="476"/>
      <c r="AD34" s="476" t="str">
        <f>IF(AND('Mapa final'!$P$55="Baja",'Mapa final'!$T$55="Mayor"),CONCATENATE("R",'Mapa final'!$A$55),"")</f>
        <v/>
      </c>
      <c r="AE34" s="476"/>
      <c r="AF34" s="476" t="str">
        <f>IF(AND('Mapa final'!$P$61="Baja",'Mapa final'!$T$61="Mayor"),CONCATENATE("R",'Mapa final'!$A$61),"")</f>
        <v/>
      </c>
      <c r="AG34" s="477"/>
      <c r="AH34" s="486" t="str">
        <f>IF(AND('Mapa final'!$P$49="Baja",'Mapa final'!$T$49="Catastrófico"),CONCATENATE("R",'Mapa final'!$A$49),"")</f>
        <v/>
      </c>
      <c r="AI34" s="484"/>
      <c r="AJ34" s="484" t="str">
        <f>IF(AND('Mapa final'!$P$55="Baja",'Mapa final'!$T$55="Catastrófico"),CONCATENATE("R",'Mapa final'!$A$55),"")</f>
        <v/>
      </c>
      <c r="AK34" s="484"/>
      <c r="AL34" s="484" t="str">
        <f>IF(AND('Mapa final'!$P$61="Baja",'Mapa final'!$T$61="Catastrófico"),CONCATENATE("R",'Mapa final'!$A$61),"")</f>
        <v/>
      </c>
      <c r="AM34" s="485"/>
      <c r="AN34" s="69"/>
      <c r="AO34" s="534"/>
      <c r="AP34" s="535"/>
      <c r="AQ34" s="535"/>
      <c r="AR34" s="535"/>
      <c r="AS34" s="535"/>
      <c r="AT34" s="536"/>
      <c r="AU34" s="69"/>
      <c r="AV34" s="69"/>
      <c r="AW34" s="69"/>
      <c r="AX34" s="69"/>
      <c r="AY34" s="69"/>
      <c r="AZ34" s="69"/>
      <c r="BA34" s="69"/>
      <c r="BB34" s="69"/>
      <c r="BC34" s="69"/>
      <c r="BD34" s="69"/>
      <c r="BE34" s="69"/>
      <c r="BF34" s="69"/>
      <c r="BG34" s="69"/>
      <c r="BH34" s="69"/>
      <c r="BI34" s="69"/>
      <c r="BJ34" s="69"/>
      <c r="BK34" s="69"/>
      <c r="BL34" s="69"/>
      <c r="BM34" s="69"/>
      <c r="BN34" s="69"/>
      <c r="BO34" s="69"/>
      <c r="BP34" s="69"/>
      <c r="BQ34" s="69"/>
      <c r="BR34" s="69"/>
      <c r="BS34" s="69"/>
      <c r="BT34" s="69"/>
      <c r="BU34" s="69"/>
      <c r="BV34" s="69"/>
      <c r="BW34" s="69"/>
      <c r="BX34" s="69"/>
      <c r="BY34" s="69"/>
      <c r="BZ34" s="69"/>
      <c r="CA34" s="69"/>
      <c r="CB34" s="69"/>
    </row>
    <row r="35" spans="1:80" x14ac:dyDescent="0.25">
      <c r="A35" s="69"/>
      <c r="B35" s="540"/>
      <c r="C35" s="540"/>
      <c r="D35" s="541"/>
      <c r="E35" s="497"/>
      <c r="F35" s="498"/>
      <c r="G35" s="498"/>
      <c r="H35" s="498"/>
      <c r="I35" s="498"/>
      <c r="J35" s="457"/>
      <c r="K35" s="458"/>
      <c r="L35" s="458"/>
      <c r="M35" s="458"/>
      <c r="N35" s="458"/>
      <c r="O35" s="459"/>
      <c r="P35" s="467"/>
      <c r="Q35" s="467"/>
      <c r="R35" s="467"/>
      <c r="S35" s="467"/>
      <c r="T35" s="467"/>
      <c r="U35" s="468"/>
      <c r="V35" s="466"/>
      <c r="W35" s="467"/>
      <c r="X35" s="467"/>
      <c r="Y35" s="467"/>
      <c r="Z35" s="467"/>
      <c r="AA35" s="468"/>
      <c r="AB35" s="475"/>
      <c r="AC35" s="476"/>
      <c r="AD35" s="476"/>
      <c r="AE35" s="476"/>
      <c r="AF35" s="476"/>
      <c r="AG35" s="477"/>
      <c r="AH35" s="486"/>
      <c r="AI35" s="484"/>
      <c r="AJ35" s="484"/>
      <c r="AK35" s="484"/>
      <c r="AL35" s="484"/>
      <c r="AM35" s="485"/>
      <c r="AN35" s="69"/>
      <c r="AO35" s="534"/>
      <c r="AP35" s="535"/>
      <c r="AQ35" s="535"/>
      <c r="AR35" s="535"/>
      <c r="AS35" s="535"/>
      <c r="AT35" s="536"/>
      <c r="AU35" s="69"/>
      <c r="AV35" s="69"/>
      <c r="AW35" s="69"/>
      <c r="AX35" s="69"/>
      <c r="AY35" s="69"/>
      <c r="AZ35" s="69"/>
      <c r="BA35" s="69"/>
      <c r="BB35" s="69"/>
      <c r="BC35" s="69"/>
      <c r="BD35" s="69"/>
      <c r="BE35" s="69"/>
      <c r="BF35" s="69"/>
      <c r="BG35" s="69"/>
      <c r="BH35" s="69"/>
      <c r="BI35" s="69"/>
      <c r="BJ35" s="69"/>
      <c r="BK35" s="69"/>
      <c r="BL35" s="69"/>
      <c r="BM35" s="69"/>
      <c r="BN35" s="69"/>
      <c r="BO35" s="69"/>
      <c r="BP35" s="69"/>
      <c r="BQ35" s="69"/>
      <c r="BR35" s="69"/>
      <c r="BS35" s="69"/>
      <c r="BT35" s="69"/>
      <c r="BU35" s="69"/>
      <c r="BV35" s="69"/>
      <c r="BW35" s="69"/>
      <c r="BX35" s="69"/>
      <c r="BY35" s="69"/>
      <c r="BZ35" s="69"/>
      <c r="CA35" s="69"/>
      <c r="CB35" s="69"/>
    </row>
    <row r="36" spans="1:80" x14ac:dyDescent="0.25">
      <c r="A36" s="69"/>
      <c r="B36" s="540"/>
      <c r="C36" s="540"/>
      <c r="D36" s="541"/>
      <c r="E36" s="497"/>
      <c r="F36" s="498"/>
      <c r="G36" s="498"/>
      <c r="H36" s="498"/>
      <c r="I36" s="498"/>
      <c r="J36" s="457" t="str">
        <f>IF(AND('Mapa final'!$P$67="Baja",'Mapa final'!$T$67="Leve"),CONCATENATE("R",'Mapa final'!$A$67),"")</f>
        <v/>
      </c>
      <c r="K36" s="458"/>
      <c r="L36" s="458" t="str">
        <f>IF(AND('Mapa final'!$P$553="Baja",'Mapa final'!$T$553="Leve"),CONCATENATE("R",'Mapa final'!$A$553),"")</f>
        <v/>
      </c>
      <c r="M36" s="458"/>
      <c r="N36" s="458" t="str">
        <f>IF(AND('Mapa final'!$P$559="Baja",'Mapa final'!$T$559="Leve"),CONCATENATE("R",'Mapa final'!$A$559),"")</f>
        <v/>
      </c>
      <c r="O36" s="459"/>
      <c r="P36" s="467" t="str">
        <f>IF(AND('Mapa final'!$P$67="Baja",'Mapa final'!$T$67="Menor"),CONCATENATE("R",'Mapa final'!$A$67),"")</f>
        <v/>
      </c>
      <c r="Q36" s="467"/>
      <c r="R36" s="467" t="str">
        <f>IF(AND('Mapa final'!$P$553="Baja",'Mapa final'!$T$553="Menor"),CONCATENATE("R",'Mapa final'!$A$553),"")</f>
        <v/>
      </c>
      <c r="S36" s="467"/>
      <c r="T36" s="467" t="str">
        <f>IF(AND('Mapa final'!$P$559="Baja",'Mapa final'!$T$559="Menor"),CONCATENATE("R",'Mapa final'!$A$559),"")</f>
        <v/>
      </c>
      <c r="U36" s="468"/>
      <c r="V36" s="466" t="str">
        <f>IF(AND('Mapa final'!$P$67="Baja",'Mapa final'!$T$67="Moderado"),CONCATENATE("R",'Mapa final'!$A$67),"")</f>
        <v/>
      </c>
      <c r="W36" s="467"/>
      <c r="X36" s="467" t="str">
        <f>IF(AND('Mapa final'!$P$553="Baja",'Mapa final'!$T$553="Moderado"),CONCATENATE("R",'Mapa final'!$A$553),"")</f>
        <v/>
      </c>
      <c r="Y36" s="467"/>
      <c r="Z36" s="467" t="str">
        <f>IF(AND('Mapa final'!$P$559="Baja",'Mapa final'!$T$559="Moderado"),CONCATENATE("R",'Mapa final'!$A$559),"")</f>
        <v/>
      </c>
      <c r="AA36" s="468"/>
      <c r="AB36" s="475" t="str">
        <f>IF(AND('Mapa final'!$P$67="Baja",'Mapa final'!$T$67="Mayor"),CONCATENATE("R",'Mapa final'!$A$67),"")</f>
        <v/>
      </c>
      <c r="AC36" s="476"/>
      <c r="AD36" s="476" t="str">
        <f>IF(AND('Mapa final'!$P$553="Baja",'Mapa final'!$T$553="Mayor"),CONCATENATE("R",'Mapa final'!$A$553),"")</f>
        <v/>
      </c>
      <c r="AE36" s="476"/>
      <c r="AF36" s="476" t="str">
        <f>IF(AND('Mapa final'!$P$559="Baja",'Mapa final'!$T$559="Mayor"),CONCATENATE("R",'Mapa final'!$A$559),"")</f>
        <v/>
      </c>
      <c r="AG36" s="477"/>
      <c r="AH36" s="486" t="str">
        <f>IF(AND('Mapa final'!$P$67="Baja",'Mapa final'!$T$67="Catastrófico"),CONCATENATE("R",'Mapa final'!$A$67),"")</f>
        <v/>
      </c>
      <c r="AI36" s="484"/>
      <c r="AJ36" s="484" t="str">
        <f>IF(AND('Mapa final'!$P$553="Baja",'Mapa final'!$T$553="Catastrófico"),CONCATENATE("R",'Mapa final'!$A$553),"")</f>
        <v/>
      </c>
      <c r="AK36" s="484"/>
      <c r="AL36" s="484" t="str">
        <f>IF(AND('Mapa final'!$P$559="Baja",'Mapa final'!$T$559="Catastrófico"),CONCATENATE("R",'Mapa final'!$A$559),"")</f>
        <v/>
      </c>
      <c r="AM36" s="485"/>
      <c r="AN36" s="69"/>
      <c r="AO36" s="534"/>
      <c r="AP36" s="535"/>
      <c r="AQ36" s="535"/>
      <c r="AR36" s="535"/>
      <c r="AS36" s="535"/>
      <c r="AT36" s="536"/>
      <c r="AU36" s="69"/>
      <c r="AV36" s="69"/>
      <c r="AW36" s="69"/>
      <c r="AX36" s="69"/>
      <c r="AY36" s="69"/>
      <c r="AZ36" s="69"/>
      <c r="BA36" s="69"/>
      <c r="BB36" s="69"/>
      <c r="BC36" s="69"/>
      <c r="BD36" s="69"/>
      <c r="BE36" s="69"/>
      <c r="BF36" s="69"/>
      <c r="BG36" s="69"/>
      <c r="BH36" s="69"/>
      <c r="BI36" s="69"/>
      <c r="BJ36" s="69"/>
      <c r="BK36" s="69"/>
      <c r="BL36" s="69"/>
      <c r="BM36" s="69"/>
      <c r="BN36" s="69"/>
      <c r="BO36" s="69"/>
      <c r="BP36" s="69"/>
      <c r="BQ36" s="69"/>
      <c r="BR36" s="69"/>
      <c r="BS36" s="69"/>
      <c r="BT36" s="69"/>
      <c r="BU36" s="69"/>
      <c r="BV36" s="69"/>
      <c r="BW36" s="69"/>
      <c r="BX36" s="69"/>
      <c r="BY36" s="69"/>
      <c r="BZ36" s="69"/>
      <c r="CA36" s="69"/>
      <c r="CB36" s="69"/>
    </row>
    <row r="37" spans="1:80" ht="15.75" thickBot="1" x14ac:dyDescent="0.3">
      <c r="A37" s="69"/>
      <c r="B37" s="540"/>
      <c r="C37" s="540"/>
      <c r="D37" s="541"/>
      <c r="E37" s="500"/>
      <c r="F37" s="501"/>
      <c r="G37" s="501"/>
      <c r="H37" s="501"/>
      <c r="I37" s="501"/>
      <c r="J37" s="460"/>
      <c r="K37" s="461"/>
      <c r="L37" s="461"/>
      <c r="M37" s="461"/>
      <c r="N37" s="461"/>
      <c r="O37" s="462"/>
      <c r="P37" s="470"/>
      <c r="Q37" s="470"/>
      <c r="R37" s="470"/>
      <c r="S37" s="470"/>
      <c r="T37" s="470"/>
      <c r="U37" s="471"/>
      <c r="V37" s="469"/>
      <c r="W37" s="470"/>
      <c r="X37" s="470"/>
      <c r="Y37" s="470"/>
      <c r="Z37" s="470"/>
      <c r="AA37" s="471"/>
      <c r="AB37" s="478"/>
      <c r="AC37" s="479"/>
      <c r="AD37" s="479"/>
      <c r="AE37" s="479"/>
      <c r="AF37" s="479"/>
      <c r="AG37" s="480"/>
      <c r="AH37" s="487"/>
      <c r="AI37" s="488"/>
      <c r="AJ37" s="488"/>
      <c r="AK37" s="488"/>
      <c r="AL37" s="488"/>
      <c r="AM37" s="489"/>
      <c r="AN37" s="69"/>
      <c r="AO37" s="537"/>
      <c r="AP37" s="538"/>
      <c r="AQ37" s="538"/>
      <c r="AR37" s="538"/>
      <c r="AS37" s="538"/>
      <c r="AT37" s="539"/>
      <c r="AU37" s="69"/>
      <c r="AV37" s="69"/>
      <c r="AW37" s="69"/>
      <c r="AX37" s="69"/>
      <c r="AY37" s="69"/>
      <c r="AZ37" s="69"/>
      <c r="BA37" s="69"/>
      <c r="BB37" s="69"/>
      <c r="BC37" s="69"/>
      <c r="BD37" s="69"/>
      <c r="BE37" s="69"/>
      <c r="BF37" s="69"/>
      <c r="BG37" s="69"/>
      <c r="BH37" s="69"/>
      <c r="BI37" s="69"/>
      <c r="BJ37" s="69"/>
      <c r="BK37" s="69"/>
      <c r="BL37" s="69"/>
      <c r="BM37" s="69"/>
      <c r="BN37" s="69"/>
      <c r="BO37" s="69"/>
      <c r="BP37" s="69"/>
      <c r="BQ37" s="69"/>
      <c r="BR37" s="69"/>
      <c r="BS37" s="69"/>
      <c r="BT37" s="69"/>
      <c r="BU37" s="69"/>
      <c r="BV37" s="69"/>
      <c r="BW37" s="69"/>
      <c r="BX37" s="69"/>
      <c r="BY37" s="69"/>
      <c r="BZ37" s="69"/>
      <c r="CA37" s="69"/>
      <c r="CB37" s="69"/>
    </row>
    <row r="38" spans="1:80" x14ac:dyDescent="0.25">
      <c r="A38" s="69"/>
      <c r="B38" s="540"/>
      <c r="C38" s="540"/>
      <c r="D38" s="541"/>
      <c r="E38" s="494" t="s">
        <v>144</v>
      </c>
      <c r="F38" s="495"/>
      <c r="G38" s="495"/>
      <c r="H38" s="495"/>
      <c r="I38" s="496"/>
      <c r="J38" s="463" t="str">
        <f>IF(AND('Mapa final'!$P$13="Muy Baja",'Mapa final'!$T$13="Leve"),CONCATENATE("R",'Mapa final'!$A$13),"")</f>
        <v/>
      </c>
      <c r="K38" s="464"/>
      <c r="L38" s="464" t="str">
        <f>IF(AND('Mapa final'!$P$19="Muy Baja",'Mapa final'!$T$19="Leve"),CONCATENATE("R",'Mapa final'!$A$19),"")</f>
        <v/>
      </c>
      <c r="M38" s="464"/>
      <c r="N38" s="464" t="str">
        <f>IF(AND('Mapa final'!$P$25="Muy Baja",'Mapa final'!$T$25="Leve"),CONCATENATE("R",'Mapa final'!$A$25),"")</f>
        <v/>
      </c>
      <c r="O38" s="465"/>
      <c r="P38" s="463" t="str">
        <f>IF(AND('Mapa final'!$P$13="Muy Baja",'Mapa final'!$T$13="Menor"),CONCATENATE("R",'Mapa final'!$A$13),"")</f>
        <v/>
      </c>
      <c r="Q38" s="464"/>
      <c r="R38" s="464" t="str">
        <f>IF(AND('Mapa final'!$P$19="Muy Baja",'Mapa final'!$T$19="Menor"),CONCATENATE("R",'Mapa final'!$A$19),"")</f>
        <v/>
      </c>
      <c r="S38" s="464"/>
      <c r="T38" s="464" t="str">
        <f>IF(AND('Mapa final'!$P$25="Muy Baja",'Mapa final'!$T$25="Menor"),CONCATENATE("R",'Mapa final'!$A$25),"")</f>
        <v/>
      </c>
      <c r="U38" s="465"/>
      <c r="V38" s="472" t="str">
        <f>IF(AND('Mapa final'!$P$13="Muy Baja",'Mapa final'!$T$13="Moderado"),CONCATENATE("R",'Mapa final'!$A$13),"")</f>
        <v/>
      </c>
      <c r="W38" s="473"/>
      <c r="X38" s="473" t="str">
        <f>IF(AND('Mapa final'!$P$19="Muy Baja",'Mapa final'!$T$19="Moderado"),CONCATENATE("R",'Mapa final'!$A$19),"")</f>
        <v/>
      </c>
      <c r="Y38" s="473"/>
      <c r="Z38" s="473" t="str">
        <f>IF(AND('Mapa final'!$P$25="Muy Baja",'Mapa final'!$T$25="Moderado"),CONCATENATE("R",'Mapa final'!$A$25),"")</f>
        <v/>
      </c>
      <c r="AA38" s="474"/>
      <c r="AB38" s="481" t="str">
        <f>IF(AND('Mapa final'!$P$13="Muy Baja",'Mapa final'!$T$13="Mayor"),CONCATENATE("R",'Mapa final'!$A$13),"")</f>
        <v/>
      </c>
      <c r="AC38" s="482"/>
      <c r="AD38" s="482" t="str">
        <f>IF(AND('Mapa final'!$P$19="Muy Baja",'Mapa final'!$T$19="Mayor"),CONCATENATE("R",'Mapa final'!$A$19),"")</f>
        <v/>
      </c>
      <c r="AE38" s="482"/>
      <c r="AF38" s="482" t="str">
        <f>IF(AND('Mapa final'!$P$25="Muy Baja",'Mapa final'!$T$25="Mayor"),CONCATENATE("R",'Mapa final'!$A$25),"")</f>
        <v>R3</v>
      </c>
      <c r="AG38" s="483"/>
      <c r="AH38" s="490" t="str">
        <f>IF(AND('Mapa final'!$P$13="Muy Baja",'Mapa final'!$T$13="Catastrófico"),CONCATENATE("R",'Mapa final'!$A$13),"")</f>
        <v/>
      </c>
      <c r="AI38" s="491"/>
      <c r="AJ38" s="491" t="str">
        <f>IF(AND('Mapa final'!$P$19="Muy Baja",'Mapa final'!$T$19="Catastrófico"),CONCATENATE("R",'Mapa final'!$A$19),"")</f>
        <v/>
      </c>
      <c r="AK38" s="491"/>
      <c r="AL38" s="491" t="str">
        <f>IF(AND('Mapa final'!$P$25="Muy Baja",'Mapa final'!$T$25="Catastrófico"),CONCATENATE("R",'Mapa final'!$A$25),"")</f>
        <v/>
      </c>
      <c r="AM38" s="492"/>
      <c r="AN38" s="69"/>
      <c r="AO38" s="69"/>
      <c r="AP38" s="69"/>
      <c r="AQ38" s="69"/>
      <c r="AR38" s="69"/>
      <c r="AS38" s="69"/>
      <c r="AT38" s="69"/>
      <c r="AU38" s="69"/>
      <c r="AV38" s="69"/>
      <c r="AW38" s="69"/>
      <c r="AX38" s="69"/>
      <c r="AY38" s="69"/>
      <c r="AZ38" s="69"/>
      <c r="BA38" s="69"/>
      <c r="BB38" s="69"/>
      <c r="BC38" s="69"/>
      <c r="BD38" s="69"/>
      <c r="BE38" s="69"/>
      <c r="BF38" s="69"/>
      <c r="BG38" s="69"/>
      <c r="BH38" s="69"/>
      <c r="BI38" s="69"/>
      <c r="BJ38" s="69"/>
      <c r="BK38" s="69"/>
      <c r="BL38" s="69"/>
      <c r="BM38" s="69"/>
      <c r="BN38" s="69"/>
      <c r="BO38" s="69"/>
      <c r="BP38" s="69"/>
      <c r="BQ38" s="69"/>
      <c r="BR38" s="69"/>
      <c r="BS38" s="69"/>
      <c r="BT38" s="69"/>
      <c r="BU38" s="69"/>
      <c r="BV38" s="69"/>
      <c r="BW38" s="69"/>
      <c r="BX38" s="69"/>
      <c r="BY38" s="69"/>
      <c r="BZ38" s="69"/>
      <c r="CA38" s="69"/>
      <c r="CB38" s="69"/>
    </row>
    <row r="39" spans="1:80" x14ac:dyDescent="0.25">
      <c r="A39" s="69"/>
      <c r="B39" s="540"/>
      <c r="C39" s="540"/>
      <c r="D39" s="541"/>
      <c r="E39" s="497"/>
      <c r="F39" s="498"/>
      <c r="G39" s="498"/>
      <c r="H39" s="498"/>
      <c r="I39" s="499"/>
      <c r="J39" s="457"/>
      <c r="K39" s="458"/>
      <c r="L39" s="458"/>
      <c r="M39" s="458"/>
      <c r="N39" s="458"/>
      <c r="O39" s="459"/>
      <c r="P39" s="457"/>
      <c r="Q39" s="458"/>
      <c r="R39" s="458"/>
      <c r="S39" s="458"/>
      <c r="T39" s="458"/>
      <c r="U39" s="459"/>
      <c r="V39" s="466"/>
      <c r="W39" s="467"/>
      <c r="X39" s="467"/>
      <c r="Y39" s="467"/>
      <c r="Z39" s="467"/>
      <c r="AA39" s="468"/>
      <c r="AB39" s="475"/>
      <c r="AC39" s="476"/>
      <c r="AD39" s="476"/>
      <c r="AE39" s="476"/>
      <c r="AF39" s="476"/>
      <c r="AG39" s="477"/>
      <c r="AH39" s="486"/>
      <c r="AI39" s="484"/>
      <c r="AJ39" s="484"/>
      <c r="AK39" s="484"/>
      <c r="AL39" s="484"/>
      <c r="AM39" s="485"/>
      <c r="AN39" s="69"/>
      <c r="AO39" s="69"/>
      <c r="AP39" s="69"/>
      <c r="AQ39" s="69"/>
      <c r="AR39" s="69"/>
      <c r="AS39" s="69"/>
      <c r="AT39" s="69"/>
      <c r="AU39" s="69"/>
      <c r="AV39" s="69"/>
      <c r="AW39" s="69"/>
      <c r="AX39" s="69"/>
      <c r="AY39" s="69"/>
      <c r="AZ39" s="69"/>
      <c r="BA39" s="69"/>
      <c r="BB39" s="69"/>
      <c r="BC39" s="69"/>
      <c r="BD39" s="69"/>
      <c r="BE39" s="69"/>
      <c r="BF39" s="69"/>
      <c r="BG39" s="69"/>
      <c r="BH39" s="69"/>
      <c r="BI39" s="69"/>
      <c r="BJ39" s="69"/>
      <c r="BK39" s="69"/>
      <c r="BL39" s="69"/>
      <c r="BM39" s="69"/>
      <c r="BN39" s="69"/>
      <c r="BO39" s="69"/>
      <c r="BP39" s="69"/>
      <c r="BQ39" s="69"/>
      <c r="BR39" s="69"/>
      <c r="BS39" s="69"/>
      <c r="BT39" s="69"/>
      <c r="BU39" s="69"/>
      <c r="BV39" s="69"/>
      <c r="BW39" s="69"/>
      <c r="BX39" s="69"/>
      <c r="BY39" s="69"/>
      <c r="BZ39" s="69"/>
      <c r="CA39" s="69"/>
      <c r="CB39" s="69"/>
    </row>
    <row r="40" spans="1:80" x14ac:dyDescent="0.25">
      <c r="A40" s="69"/>
      <c r="B40" s="540"/>
      <c r="C40" s="540"/>
      <c r="D40" s="541"/>
      <c r="E40" s="497"/>
      <c r="F40" s="498"/>
      <c r="G40" s="498"/>
      <c r="H40" s="498"/>
      <c r="I40" s="499"/>
      <c r="J40" s="457" t="str">
        <f>IF(AND('Mapa final'!$P$31="Muy Baja",'Mapa final'!$T$31="Leve"),CONCATENATE("R",'Mapa final'!$A$31),"")</f>
        <v/>
      </c>
      <c r="K40" s="458"/>
      <c r="L40" s="458" t="str">
        <f>IF(AND('Mapa final'!$P$37="Muy Baja",'Mapa final'!$T$37="Leve"),CONCATENATE("R",'Mapa final'!$A$37),"")</f>
        <v/>
      </c>
      <c r="M40" s="458"/>
      <c r="N40" s="458" t="str">
        <f>IF(AND('Mapa final'!$P$43="Muy Baja",'Mapa final'!$T$43="Leve"),CONCATENATE("R",'Mapa final'!$A$43),"")</f>
        <v/>
      </c>
      <c r="O40" s="459"/>
      <c r="P40" s="457" t="str">
        <f>IF(AND('Mapa final'!$P$31="Muy Baja",'Mapa final'!$T$31="Menor"),CONCATENATE("R",'Mapa final'!$A$31),"")</f>
        <v/>
      </c>
      <c r="Q40" s="458"/>
      <c r="R40" s="458" t="str">
        <f>IF(AND('Mapa final'!$P$37="Muy Baja",'Mapa final'!$T$37="Menor"),CONCATENATE("R",'Mapa final'!$A$37),"")</f>
        <v/>
      </c>
      <c r="S40" s="458"/>
      <c r="T40" s="458" t="str">
        <f>IF(AND('Mapa final'!$P$43="Muy Baja",'Mapa final'!$T$43="Menor"),CONCATENATE("R",'Mapa final'!$A$43),"")</f>
        <v/>
      </c>
      <c r="U40" s="459"/>
      <c r="V40" s="466" t="str">
        <f>IF(AND('Mapa final'!$P$31="Muy Baja",'Mapa final'!$T$31="Moderado"),CONCATENATE("R",'Mapa final'!$A$31),"")</f>
        <v/>
      </c>
      <c r="W40" s="467"/>
      <c r="X40" s="467" t="str">
        <f>IF(AND('Mapa final'!$P$37="Muy Baja",'Mapa final'!$T$37="Moderado"),CONCATENATE("R",'Mapa final'!$A$37),"")</f>
        <v/>
      </c>
      <c r="Y40" s="467"/>
      <c r="Z40" s="467" t="str">
        <f>IF(AND('Mapa final'!$P$43="Muy Baja",'Mapa final'!$T$43="Moderado"),CONCATENATE("R",'Mapa final'!$A$43),"")</f>
        <v/>
      </c>
      <c r="AA40" s="468"/>
      <c r="AB40" s="475" t="str">
        <f>IF(AND('Mapa final'!$P$31="Muy Baja",'Mapa final'!$T$31="Mayor"),CONCATENATE("R",'Mapa final'!$A$31),"")</f>
        <v/>
      </c>
      <c r="AC40" s="476"/>
      <c r="AD40" s="476" t="str">
        <f>IF(AND('Mapa final'!$P$37="Muy Baja",'Mapa final'!$T$37="Mayor"),CONCATENATE("R",'Mapa final'!$A$37),"")</f>
        <v>R5</v>
      </c>
      <c r="AE40" s="476"/>
      <c r="AF40" s="476" t="str">
        <f>IF(AND('Mapa final'!$P$43="Muy Baja",'Mapa final'!$T$43="Mayor"),CONCATENATE("R",'Mapa final'!$A$43),"")</f>
        <v/>
      </c>
      <c r="AG40" s="477"/>
      <c r="AH40" s="486" t="str">
        <f>IF(AND('Mapa final'!$P$31="Muy Baja",'Mapa final'!$T$31="Catastrófico"),CONCATENATE("R",'Mapa final'!$A$31),"")</f>
        <v/>
      </c>
      <c r="AI40" s="484"/>
      <c r="AJ40" s="484" t="str">
        <f>IF(AND('Mapa final'!$P$37="Muy Baja",'Mapa final'!$T$37="Catastrófico"),CONCATENATE("R",'Mapa final'!$A$37),"")</f>
        <v/>
      </c>
      <c r="AK40" s="484"/>
      <c r="AL40" s="484" t="str">
        <f>IF(AND('Mapa final'!$P$43="Muy Baja",'Mapa final'!$T$43="Catastrófico"),CONCATENATE("R",'Mapa final'!$A$43),"")</f>
        <v/>
      </c>
      <c r="AM40" s="485"/>
      <c r="AN40" s="69"/>
      <c r="AO40" s="69"/>
      <c r="AP40" s="69"/>
      <c r="AQ40" s="69"/>
      <c r="AR40" s="69"/>
      <c r="AS40" s="69"/>
      <c r="AT40" s="69"/>
      <c r="AU40" s="69"/>
      <c r="AV40" s="69"/>
      <c r="AW40" s="69"/>
      <c r="AX40" s="69"/>
      <c r="AY40" s="69"/>
      <c r="AZ40" s="69"/>
      <c r="BA40" s="69"/>
      <c r="BB40" s="69"/>
      <c r="BC40" s="69"/>
      <c r="BD40" s="69"/>
      <c r="BE40" s="69"/>
      <c r="BF40" s="69"/>
      <c r="BG40" s="69"/>
      <c r="BH40" s="69"/>
      <c r="BI40" s="69"/>
      <c r="BJ40" s="69"/>
      <c r="BK40" s="69"/>
      <c r="BL40" s="69"/>
      <c r="BM40" s="69"/>
      <c r="BN40" s="69"/>
      <c r="BO40" s="69"/>
      <c r="BP40" s="69"/>
      <c r="BQ40" s="69"/>
      <c r="BR40" s="69"/>
      <c r="BS40" s="69"/>
      <c r="BT40" s="69"/>
      <c r="BU40" s="69"/>
      <c r="BV40" s="69"/>
      <c r="BW40" s="69"/>
      <c r="BX40" s="69"/>
      <c r="BY40" s="69"/>
      <c r="BZ40" s="69"/>
      <c r="CA40" s="69"/>
      <c r="CB40" s="69"/>
    </row>
    <row r="41" spans="1:80" x14ac:dyDescent="0.25">
      <c r="A41" s="69"/>
      <c r="B41" s="540"/>
      <c r="C41" s="540"/>
      <c r="D41" s="541"/>
      <c r="E41" s="497"/>
      <c r="F41" s="498"/>
      <c r="G41" s="498"/>
      <c r="H41" s="498"/>
      <c r="I41" s="499"/>
      <c r="J41" s="457"/>
      <c r="K41" s="458"/>
      <c r="L41" s="458"/>
      <c r="M41" s="458"/>
      <c r="N41" s="458"/>
      <c r="O41" s="459"/>
      <c r="P41" s="457"/>
      <c r="Q41" s="458"/>
      <c r="R41" s="458"/>
      <c r="S41" s="458"/>
      <c r="T41" s="458"/>
      <c r="U41" s="459"/>
      <c r="V41" s="466"/>
      <c r="W41" s="467"/>
      <c r="X41" s="467"/>
      <c r="Y41" s="467"/>
      <c r="Z41" s="467"/>
      <c r="AA41" s="468"/>
      <c r="AB41" s="475"/>
      <c r="AC41" s="476"/>
      <c r="AD41" s="476"/>
      <c r="AE41" s="476"/>
      <c r="AF41" s="476"/>
      <c r="AG41" s="477"/>
      <c r="AH41" s="486"/>
      <c r="AI41" s="484"/>
      <c r="AJ41" s="484"/>
      <c r="AK41" s="484"/>
      <c r="AL41" s="484"/>
      <c r="AM41" s="485"/>
      <c r="AN41" s="69"/>
      <c r="AO41" s="69"/>
      <c r="AP41" s="69"/>
      <c r="AQ41" s="69"/>
      <c r="AR41" s="69"/>
      <c r="AS41" s="69"/>
      <c r="AT41" s="69"/>
      <c r="AU41" s="69"/>
      <c r="AV41" s="69"/>
      <c r="AW41" s="69"/>
      <c r="AX41" s="69"/>
      <c r="AY41" s="69"/>
      <c r="AZ41" s="69"/>
      <c r="BA41" s="69"/>
      <c r="BB41" s="69"/>
      <c r="BC41" s="69"/>
      <c r="BD41" s="69"/>
      <c r="BE41" s="69"/>
      <c r="BF41" s="69"/>
      <c r="BG41" s="69"/>
      <c r="BH41" s="69"/>
      <c r="BI41" s="69"/>
      <c r="BJ41" s="69"/>
      <c r="BK41" s="69"/>
      <c r="BL41" s="69"/>
      <c r="BM41" s="69"/>
      <c r="BN41" s="69"/>
      <c r="BO41" s="69"/>
      <c r="BP41" s="69"/>
      <c r="BQ41" s="69"/>
      <c r="BR41" s="69"/>
      <c r="BS41" s="69"/>
      <c r="BT41" s="69"/>
      <c r="BU41" s="69"/>
      <c r="BV41" s="69"/>
      <c r="BW41" s="69"/>
      <c r="BX41" s="69"/>
      <c r="BY41" s="69"/>
      <c r="BZ41" s="69"/>
      <c r="CA41" s="69"/>
      <c r="CB41" s="69"/>
    </row>
    <row r="42" spans="1:80" x14ac:dyDescent="0.25">
      <c r="A42" s="69"/>
      <c r="B42" s="540"/>
      <c r="C42" s="540"/>
      <c r="D42" s="541"/>
      <c r="E42" s="497"/>
      <c r="F42" s="498"/>
      <c r="G42" s="498"/>
      <c r="H42" s="498"/>
      <c r="I42" s="499"/>
      <c r="J42" s="457" t="str">
        <f>IF(AND('Mapa final'!$P$49="Muy Baja",'Mapa final'!$T$49="Leve"),CONCATENATE("R",'Mapa final'!$A$49),"")</f>
        <v/>
      </c>
      <c r="K42" s="458"/>
      <c r="L42" s="458" t="str">
        <f>IF(AND('Mapa final'!$P$55="Muy Baja",'Mapa final'!$T$55="Leve"),CONCATENATE("R",'Mapa final'!$A$55),"")</f>
        <v/>
      </c>
      <c r="M42" s="458"/>
      <c r="N42" s="458" t="str">
        <f>IF(AND('Mapa final'!$P$61="Muy Baja",'Mapa final'!$T$61="Leve"),CONCATENATE("R",'Mapa final'!$A$61),"")</f>
        <v/>
      </c>
      <c r="O42" s="459"/>
      <c r="P42" s="457" t="str">
        <f>IF(AND('Mapa final'!$P$49="Muy Baja",'Mapa final'!$T$49="Menor"),CONCATENATE("R",'Mapa final'!$A$49),"")</f>
        <v/>
      </c>
      <c r="Q42" s="458"/>
      <c r="R42" s="458" t="str">
        <f>IF(AND('Mapa final'!$P$55="Muy Baja",'Mapa final'!$T$55="Menor"),CONCATENATE("R",'Mapa final'!$A$55),"")</f>
        <v/>
      </c>
      <c r="S42" s="458"/>
      <c r="T42" s="458" t="str">
        <f>IF(AND('Mapa final'!$P$61="Muy Baja",'Mapa final'!$T$61="Menor"),CONCATENATE("R",'Mapa final'!$A$61),"")</f>
        <v/>
      </c>
      <c r="U42" s="459"/>
      <c r="V42" s="466" t="str">
        <f>IF(AND('Mapa final'!$P$49="Muy Baja",'Mapa final'!$T$49="Moderado"),CONCATENATE("R",'Mapa final'!$A$49),"")</f>
        <v/>
      </c>
      <c r="W42" s="467"/>
      <c r="X42" s="467" t="str">
        <f>IF(AND('Mapa final'!$P$55="Muy Baja",'Mapa final'!$T$55="Moderado"),CONCATENATE("R",'Mapa final'!$A$55),"")</f>
        <v/>
      </c>
      <c r="Y42" s="467"/>
      <c r="Z42" s="467" t="str">
        <f>IF(AND('Mapa final'!$P$61="Muy Baja",'Mapa final'!$T$61="Moderado"),CONCATENATE("R",'Mapa final'!$A$61),"")</f>
        <v/>
      </c>
      <c r="AA42" s="468"/>
      <c r="AB42" s="475" t="str">
        <f>IF(AND('Mapa final'!$P$49="Muy Baja",'Mapa final'!$T$49="Mayor"),CONCATENATE("R",'Mapa final'!$A$49),"")</f>
        <v/>
      </c>
      <c r="AC42" s="476"/>
      <c r="AD42" s="476" t="str">
        <f>IF(AND('Mapa final'!$P$55="Muy Baja",'Mapa final'!$T$55="Mayor"),CONCATENATE("R",'Mapa final'!$A$55),"")</f>
        <v/>
      </c>
      <c r="AE42" s="476"/>
      <c r="AF42" s="476" t="str">
        <f>IF(AND('Mapa final'!$P$61="Muy Baja",'Mapa final'!$T$61="Mayor"),CONCATENATE("R",'Mapa final'!$A$61),"")</f>
        <v/>
      </c>
      <c r="AG42" s="477"/>
      <c r="AH42" s="486" t="str">
        <f>IF(AND('Mapa final'!$P$49="Muy Baja",'Mapa final'!$T$49="Catastrófico"),CONCATENATE("R",'Mapa final'!$A$49),"")</f>
        <v/>
      </c>
      <c r="AI42" s="484"/>
      <c r="AJ42" s="484" t="str">
        <f>IF(AND('Mapa final'!$P$55="Muy Baja",'Mapa final'!$T$55="Catastrófico"),CONCATENATE("R",'Mapa final'!$A$55),"")</f>
        <v/>
      </c>
      <c r="AK42" s="484"/>
      <c r="AL42" s="484" t="str">
        <f>IF(AND('Mapa final'!$P$61="Muy Baja",'Mapa final'!$T$61="Catastrófico"),CONCATENATE("R",'Mapa final'!$A$61),"")</f>
        <v/>
      </c>
      <c r="AM42" s="485"/>
      <c r="AN42" s="69"/>
      <c r="AO42" s="69"/>
      <c r="AP42" s="69"/>
      <c r="AQ42" s="69"/>
      <c r="AR42" s="69"/>
      <c r="AS42" s="69"/>
      <c r="AT42" s="69"/>
      <c r="AU42" s="69"/>
      <c r="AV42" s="69"/>
      <c r="AW42" s="69"/>
      <c r="AX42" s="69"/>
      <c r="AY42" s="69"/>
      <c r="AZ42" s="69"/>
      <c r="BA42" s="69"/>
      <c r="BB42" s="69"/>
      <c r="BC42" s="69"/>
      <c r="BD42" s="69"/>
      <c r="BE42" s="69"/>
      <c r="BF42" s="69"/>
      <c r="BG42" s="69"/>
      <c r="BH42" s="69"/>
      <c r="BI42" s="69"/>
      <c r="BJ42" s="69"/>
      <c r="BK42" s="69"/>
      <c r="BL42" s="69"/>
      <c r="BM42" s="69"/>
      <c r="BN42" s="69"/>
      <c r="BO42" s="69"/>
      <c r="BP42" s="69"/>
      <c r="BQ42" s="69"/>
      <c r="BR42" s="69"/>
      <c r="BS42" s="69"/>
      <c r="BT42" s="69"/>
      <c r="BU42" s="69"/>
      <c r="BV42" s="69"/>
      <c r="BW42" s="69"/>
      <c r="BX42" s="69"/>
      <c r="BY42" s="69"/>
      <c r="BZ42" s="69"/>
      <c r="CA42" s="69"/>
      <c r="CB42" s="69"/>
    </row>
    <row r="43" spans="1:80" x14ac:dyDescent="0.25">
      <c r="A43" s="69"/>
      <c r="B43" s="540"/>
      <c r="C43" s="540"/>
      <c r="D43" s="541"/>
      <c r="E43" s="497"/>
      <c r="F43" s="498"/>
      <c r="G43" s="498"/>
      <c r="H43" s="498"/>
      <c r="I43" s="499"/>
      <c r="J43" s="457"/>
      <c r="K43" s="458"/>
      <c r="L43" s="458"/>
      <c r="M43" s="458"/>
      <c r="N43" s="458"/>
      <c r="O43" s="459"/>
      <c r="P43" s="457"/>
      <c r="Q43" s="458"/>
      <c r="R43" s="458"/>
      <c r="S43" s="458"/>
      <c r="T43" s="458"/>
      <c r="U43" s="459"/>
      <c r="V43" s="466"/>
      <c r="W43" s="467"/>
      <c r="X43" s="467"/>
      <c r="Y43" s="467"/>
      <c r="Z43" s="467"/>
      <c r="AA43" s="468"/>
      <c r="AB43" s="475"/>
      <c r="AC43" s="476"/>
      <c r="AD43" s="476"/>
      <c r="AE43" s="476"/>
      <c r="AF43" s="476"/>
      <c r="AG43" s="477"/>
      <c r="AH43" s="486"/>
      <c r="AI43" s="484"/>
      <c r="AJ43" s="484"/>
      <c r="AK43" s="484"/>
      <c r="AL43" s="484"/>
      <c r="AM43" s="485"/>
      <c r="AN43" s="69"/>
      <c r="AO43" s="69"/>
      <c r="AP43" s="69"/>
      <c r="AQ43" s="69"/>
      <c r="AR43" s="69"/>
      <c r="AS43" s="69"/>
      <c r="AT43" s="69"/>
      <c r="AU43" s="69"/>
      <c r="AV43" s="69"/>
      <c r="AW43" s="69"/>
      <c r="AX43" s="69"/>
      <c r="AY43" s="69"/>
      <c r="AZ43" s="69"/>
      <c r="BA43" s="69"/>
      <c r="BB43" s="69"/>
      <c r="BC43" s="69"/>
      <c r="BD43" s="69"/>
      <c r="BE43" s="69"/>
      <c r="BF43" s="69"/>
      <c r="BG43" s="69"/>
      <c r="BH43" s="69"/>
      <c r="BI43" s="69"/>
      <c r="BJ43" s="69"/>
      <c r="BK43" s="69"/>
      <c r="BL43" s="69"/>
      <c r="BM43" s="69"/>
      <c r="BN43" s="69"/>
      <c r="BO43" s="69"/>
      <c r="BP43" s="69"/>
      <c r="BQ43" s="69"/>
      <c r="BR43" s="69"/>
      <c r="BS43" s="69"/>
      <c r="BT43" s="69"/>
      <c r="BU43" s="69"/>
      <c r="BV43" s="69"/>
      <c r="BW43" s="69"/>
      <c r="BX43" s="69"/>
      <c r="BY43" s="69"/>
      <c r="BZ43" s="69"/>
      <c r="CA43" s="69"/>
      <c r="CB43" s="69"/>
    </row>
    <row r="44" spans="1:80" x14ac:dyDescent="0.25">
      <c r="A44" s="69"/>
      <c r="B44" s="540"/>
      <c r="C44" s="540"/>
      <c r="D44" s="541"/>
      <c r="E44" s="497"/>
      <c r="F44" s="498"/>
      <c r="G44" s="498"/>
      <c r="H44" s="498"/>
      <c r="I44" s="499"/>
      <c r="J44" s="457" t="str">
        <f>IF(AND('Mapa final'!$P$67="Muy Baja",'Mapa final'!$T$67="Leve"),CONCATENATE("R",'Mapa final'!$A$67),"")</f>
        <v/>
      </c>
      <c r="K44" s="458"/>
      <c r="L44" s="458" t="str">
        <f>IF(AND('Mapa final'!$P$553="Muy Baja",'Mapa final'!$T$553="Leve"),CONCATENATE("R",'Mapa final'!$A$553),"")</f>
        <v/>
      </c>
      <c r="M44" s="458"/>
      <c r="N44" s="458" t="str">
        <f>IF(AND('Mapa final'!$P$559="Muy Baja",'Mapa final'!$T$559="Leve"),CONCATENATE("R",'Mapa final'!$A$559),"")</f>
        <v/>
      </c>
      <c r="O44" s="459"/>
      <c r="P44" s="457" t="str">
        <f>IF(AND('Mapa final'!$P$67="Muy Baja",'Mapa final'!$T$67="Menor"),CONCATENATE("R",'Mapa final'!$A$67),"")</f>
        <v/>
      </c>
      <c r="Q44" s="458"/>
      <c r="R44" s="458" t="str">
        <f>IF(AND('Mapa final'!$P$553="Muy Baja",'Mapa final'!$T$553="Menor"),CONCATENATE("R",'Mapa final'!$A$553),"")</f>
        <v/>
      </c>
      <c r="S44" s="458"/>
      <c r="T44" s="458" t="str">
        <f>IF(AND('Mapa final'!$P$559="Muy Baja",'Mapa final'!$T$559="Menor"),CONCATENATE("R",'Mapa final'!$A$559),"")</f>
        <v/>
      </c>
      <c r="U44" s="459"/>
      <c r="V44" s="466" t="str">
        <f>IF(AND('Mapa final'!$P$67="Muy Baja",'Mapa final'!$T$67="Moderado"),CONCATENATE("R",'Mapa final'!$A$67),"")</f>
        <v/>
      </c>
      <c r="W44" s="467"/>
      <c r="X44" s="467" t="str">
        <f>IF(AND('Mapa final'!$P$553="Muy Baja",'Mapa final'!$T$553="Moderado"),CONCATENATE("R",'Mapa final'!$A$553),"")</f>
        <v/>
      </c>
      <c r="Y44" s="467"/>
      <c r="Z44" s="467" t="str">
        <f>IF(AND('Mapa final'!$P$559="Muy Baja",'Mapa final'!$T$559="Moderado"),CONCATENATE("R",'Mapa final'!$A$559),"")</f>
        <v/>
      </c>
      <c r="AA44" s="468"/>
      <c r="AB44" s="475" t="str">
        <f>IF(AND('Mapa final'!$P$67="Muy Baja",'Mapa final'!$T$67="Mayor"),CONCATENATE("R",'Mapa final'!$A$67),"")</f>
        <v/>
      </c>
      <c r="AC44" s="476"/>
      <c r="AD44" s="476" t="str">
        <f>IF(AND('Mapa final'!$P$553="Muy Baja",'Mapa final'!$T$553="Mayor"),CONCATENATE("R",'Mapa final'!$A$553),"")</f>
        <v/>
      </c>
      <c r="AE44" s="476"/>
      <c r="AF44" s="476" t="str">
        <f>IF(AND('Mapa final'!$P$559="Muy Baja",'Mapa final'!$T$559="Mayor"),CONCATENATE("R",'Mapa final'!$A$559),"")</f>
        <v/>
      </c>
      <c r="AG44" s="477"/>
      <c r="AH44" s="486" t="str">
        <f>IF(AND('Mapa final'!$P$67="Muy Baja",'Mapa final'!$T$67="Catastrófico"),CONCATENATE("R",'Mapa final'!$A$67),"")</f>
        <v/>
      </c>
      <c r="AI44" s="484"/>
      <c r="AJ44" s="484" t="str">
        <f>IF(AND('Mapa final'!$P$553="Muy Baja",'Mapa final'!$T$553="Catastrófico"),CONCATENATE("R",'Mapa final'!$A$553),"")</f>
        <v/>
      </c>
      <c r="AK44" s="484"/>
      <c r="AL44" s="484" t="str">
        <f>IF(AND('Mapa final'!$P$559="Muy Baja",'Mapa final'!$T$559="Catastrófico"),CONCATENATE("R",'Mapa final'!$A$559),"")</f>
        <v/>
      </c>
      <c r="AM44" s="485"/>
      <c r="AN44" s="69"/>
      <c r="AO44" s="69"/>
      <c r="AP44" s="69"/>
      <c r="AQ44" s="69"/>
      <c r="AR44" s="69"/>
      <c r="AS44" s="69"/>
      <c r="AT44" s="69"/>
      <c r="AU44" s="69"/>
      <c r="AV44" s="69"/>
      <c r="AW44" s="69"/>
      <c r="AX44" s="69"/>
      <c r="AY44" s="69"/>
      <c r="AZ44" s="69"/>
      <c r="BA44" s="69"/>
      <c r="BB44" s="69"/>
      <c r="BC44" s="69"/>
      <c r="BD44" s="69"/>
      <c r="BE44" s="69"/>
      <c r="BF44" s="69"/>
      <c r="BG44" s="69"/>
      <c r="BH44" s="69"/>
      <c r="BI44" s="69"/>
      <c r="BJ44" s="69"/>
      <c r="BK44" s="69"/>
      <c r="BL44" s="69"/>
      <c r="BM44" s="69"/>
      <c r="BN44" s="69"/>
      <c r="BO44" s="69"/>
      <c r="BP44" s="69"/>
      <c r="BQ44" s="69"/>
      <c r="BR44" s="69"/>
      <c r="BS44" s="69"/>
      <c r="BT44" s="69"/>
      <c r="BU44" s="69"/>
      <c r="BV44" s="69"/>
      <c r="BW44" s="69"/>
      <c r="BX44" s="69"/>
      <c r="BY44" s="69"/>
      <c r="BZ44" s="69"/>
      <c r="CA44" s="69"/>
      <c r="CB44" s="69"/>
    </row>
    <row r="45" spans="1:80" ht="15.75" thickBot="1" x14ac:dyDescent="0.3">
      <c r="A45" s="69"/>
      <c r="B45" s="540"/>
      <c r="C45" s="540"/>
      <c r="D45" s="541"/>
      <c r="E45" s="500"/>
      <c r="F45" s="501"/>
      <c r="G45" s="501"/>
      <c r="H45" s="501"/>
      <c r="I45" s="502"/>
      <c r="J45" s="460"/>
      <c r="K45" s="461"/>
      <c r="L45" s="461"/>
      <c r="M45" s="461"/>
      <c r="N45" s="461"/>
      <c r="O45" s="462"/>
      <c r="P45" s="460"/>
      <c r="Q45" s="461"/>
      <c r="R45" s="461"/>
      <c r="S45" s="461"/>
      <c r="T45" s="461"/>
      <c r="U45" s="462"/>
      <c r="V45" s="469"/>
      <c r="W45" s="470"/>
      <c r="X45" s="470"/>
      <c r="Y45" s="470"/>
      <c r="Z45" s="470"/>
      <c r="AA45" s="471"/>
      <c r="AB45" s="478"/>
      <c r="AC45" s="479"/>
      <c r="AD45" s="479"/>
      <c r="AE45" s="479"/>
      <c r="AF45" s="479"/>
      <c r="AG45" s="480"/>
      <c r="AH45" s="487"/>
      <c r="AI45" s="488"/>
      <c r="AJ45" s="488"/>
      <c r="AK45" s="488"/>
      <c r="AL45" s="488"/>
      <c r="AM45" s="489"/>
      <c r="AN45" s="69"/>
      <c r="AO45" s="69"/>
      <c r="AP45" s="69"/>
      <c r="AQ45" s="69"/>
      <c r="AR45" s="69"/>
      <c r="AS45" s="69"/>
      <c r="AT45" s="69"/>
      <c r="AU45" s="69"/>
      <c r="AV45" s="69"/>
      <c r="AW45" s="69"/>
      <c r="AX45" s="69"/>
      <c r="AY45" s="69"/>
      <c r="AZ45" s="69"/>
      <c r="BA45" s="69"/>
      <c r="BB45" s="69"/>
      <c r="BC45" s="69"/>
      <c r="BD45" s="69"/>
      <c r="BE45" s="69"/>
      <c r="BF45" s="69"/>
      <c r="BG45" s="69"/>
      <c r="BH45" s="69"/>
      <c r="BI45" s="69"/>
      <c r="BJ45" s="69"/>
      <c r="BK45" s="69"/>
      <c r="BL45" s="69"/>
      <c r="BM45" s="69"/>
      <c r="BN45" s="69"/>
      <c r="BO45" s="69"/>
      <c r="BP45" s="69"/>
      <c r="BQ45" s="69"/>
      <c r="BR45" s="69"/>
      <c r="BS45" s="69"/>
      <c r="BT45" s="69"/>
      <c r="BU45" s="69"/>
      <c r="BV45" s="69"/>
      <c r="BW45" s="69"/>
      <c r="BX45" s="69"/>
      <c r="BY45" s="69"/>
      <c r="BZ45" s="69"/>
      <c r="CA45" s="69"/>
      <c r="CB45" s="69"/>
    </row>
    <row r="46" spans="1:80" x14ac:dyDescent="0.25">
      <c r="A46" s="69"/>
      <c r="B46" s="69"/>
      <c r="C46" s="69"/>
      <c r="D46" s="69"/>
      <c r="E46" s="69"/>
      <c r="F46" s="69"/>
      <c r="G46" s="69"/>
      <c r="H46" s="69"/>
      <c r="I46" s="69"/>
      <c r="J46" s="494" t="s">
        <v>145</v>
      </c>
      <c r="K46" s="495"/>
      <c r="L46" s="495"/>
      <c r="M46" s="495"/>
      <c r="N46" s="495"/>
      <c r="O46" s="496"/>
      <c r="P46" s="494" t="s">
        <v>146</v>
      </c>
      <c r="Q46" s="495"/>
      <c r="R46" s="495"/>
      <c r="S46" s="495"/>
      <c r="T46" s="495"/>
      <c r="U46" s="496"/>
      <c r="V46" s="494" t="s">
        <v>147</v>
      </c>
      <c r="W46" s="495"/>
      <c r="X46" s="495"/>
      <c r="Y46" s="495"/>
      <c r="Z46" s="495"/>
      <c r="AA46" s="496"/>
      <c r="AB46" s="494" t="s">
        <v>148</v>
      </c>
      <c r="AC46" s="503"/>
      <c r="AD46" s="495"/>
      <c r="AE46" s="495"/>
      <c r="AF46" s="495"/>
      <c r="AG46" s="496"/>
      <c r="AH46" s="494" t="s">
        <v>149</v>
      </c>
      <c r="AI46" s="495"/>
      <c r="AJ46" s="495"/>
      <c r="AK46" s="495"/>
      <c r="AL46" s="495"/>
      <c r="AM46" s="496"/>
      <c r="AN46" s="69"/>
      <c r="AO46" s="69"/>
      <c r="AP46" s="69"/>
      <c r="AQ46" s="69"/>
      <c r="AR46" s="69"/>
      <c r="AS46" s="69"/>
      <c r="AT46" s="69"/>
      <c r="AU46" s="69"/>
      <c r="AV46" s="69"/>
      <c r="AW46" s="69"/>
      <c r="AX46" s="69"/>
      <c r="AY46" s="69"/>
      <c r="AZ46" s="69"/>
      <c r="BA46" s="69"/>
      <c r="BB46" s="69"/>
      <c r="BC46" s="69"/>
      <c r="BD46" s="69"/>
      <c r="BE46" s="69"/>
      <c r="BF46" s="69"/>
      <c r="BG46" s="69"/>
      <c r="BH46" s="69"/>
      <c r="BI46" s="69"/>
      <c r="BJ46" s="69"/>
      <c r="BK46" s="69"/>
      <c r="BL46" s="69"/>
      <c r="BM46" s="69"/>
      <c r="BN46" s="69"/>
      <c r="BO46" s="69"/>
      <c r="BP46" s="69"/>
      <c r="BQ46" s="69"/>
      <c r="BR46" s="69"/>
      <c r="BS46" s="69"/>
      <c r="BT46" s="69"/>
      <c r="BU46" s="69"/>
      <c r="BV46" s="69"/>
      <c r="BW46" s="69"/>
      <c r="BX46" s="69"/>
      <c r="BY46" s="69"/>
      <c r="BZ46" s="69"/>
      <c r="CA46" s="69"/>
      <c r="CB46" s="69"/>
    </row>
    <row r="47" spans="1:80" x14ac:dyDescent="0.25">
      <c r="A47" s="69"/>
      <c r="B47" s="69"/>
      <c r="C47" s="69"/>
      <c r="D47" s="69"/>
      <c r="E47" s="69"/>
      <c r="F47" s="69"/>
      <c r="G47" s="69"/>
      <c r="H47" s="69"/>
      <c r="I47" s="69"/>
      <c r="J47" s="497"/>
      <c r="K47" s="498"/>
      <c r="L47" s="498"/>
      <c r="M47" s="498"/>
      <c r="N47" s="498"/>
      <c r="O47" s="499"/>
      <c r="P47" s="497"/>
      <c r="Q47" s="498"/>
      <c r="R47" s="498"/>
      <c r="S47" s="498"/>
      <c r="T47" s="498"/>
      <c r="U47" s="499"/>
      <c r="V47" s="497"/>
      <c r="W47" s="498"/>
      <c r="X47" s="498"/>
      <c r="Y47" s="498"/>
      <c r="Z47" s="498"/>
      <c r="AA47" s="499"/>
      <c r="AB47" s="497"/>
      <c r="AC47" s="498"/>
      <c r="AD47" s="498"/>
      <c r="AE47" s="498"/>
      <c r="AF47" s="498"/>
      <c r="AG47" s="499"/>
      <c r="AH47" s="497"/>
      <c r="AI47" s="498"/>
      <c r="AJ47" s="498"/>
      <c r="AK47" s="498"/>
      <c r="AL47" s="498"/>
      <c r="AM47" s="499"/>
      <c r="AN47" s="69"/>
      <c r="AO47" s="69"/>
      <c r="AP47" s="69"/>
      <c r="AQ47" s="69"/>
      <c r="AR47" s="69"/>
      <c r="AS47" s="69"/>
      <c r="AT47" s="69"/>
      <c r="AU47" s="69"/>
      <c r="AV47" s="69"/>
      <c r="AW47" s="69"/>
      <c r="AX47" s="69"/>
      <c r="AY47" s="69"/>
      <c r="AZ47" s="69"/>
      <c r="BA47" s="69"/>
      <c r="BB47" s="69"/>
      <c r="BC47" s="69"/>
      <c r="BD47" s="69"/>
      <c r="BE47" s="69"/>
      <c r="BF47" s="69"/>
      <c r="BG47" s="69"/>
      <c r="BH47" s="69"/>
      <c r="BI47" s="69"/>
      <c r="BJ47" s="69"/>
      <c r="BK47" s="69"/>
      <c r="BL47" s="69"/>
      <c r="BM47" s="69"/>
      <c r="BN47" s="69"/>
      <c r="BO47" s="69"/>
      <c r="BP47" s="69"/>
      <c r="BQ47" s="69"/>
      <c r="BR47" s="69"/>
      <c r="BS47" s="69"/>
      <c r="BT47" s="69"/>
      <c r="BU47" s="69"/>
      <c r="BV47" s="69"/>
      <c r="BW47" s="69"/>
      <c r="BX47" s="69"/>
      <c r="BY47" s="69"/>
      <c r="BZ47" s="69"/>
      <c r="CA47" s="69"/>
      <c r="CB47" s="69"/>
    </row>
    <row r="48" spans="1:80" x14ac:dyDescent="0.25">
      <c r="A48" s="69"/>
      <c r="B48" s="69"/>
      <c r="C48" s="69"/>
      <c r="D48" s="69"/>
      <c r="E48" s="69"/>
      <c r="F48" s="69"/>
      <c r="G48" s="69"/>
      <c r="H48" s="69"/>
      <c r="I48" s="69"/>
      <c r="J48" s="497"/>
      <c r="K48" s="498"/>
      <c r="L48" s="498"/>
      <c r="M48" s="498"/>
      <c r="N48" s="498"/>
      <c r="O48" s="499"/>
      <c r="P48" s="497"/>
      <c r="Q48" s="498"/>
      <c r="R48" s="498"/>
      <c r="S48" s="498"/>
      <c r="T48" s="498"/>
      <c r="U48" s="499"/>
      <c r="V48" s="497"/>
      <c r="W48" s="498"/>
      <c r="X48" s="498"/>
      <c r="Y48" s="498"/>
      <c r="Z48" s="498"/>
      <c r="AA48" s="499"/>
      <c r="AB48" s="497"/>
      <c r="AC48" s="498"/>
      <c r="AD48" s="498"/>
      <c r="AE48" s="498"/>
      <c r="AF48" s="498"/>
      <c r="AG48" s="499"/>
      <c r="AH48" s="497"/>
      <c r="AI48" s="498"/>
      <c r="AJ48" s="498"/>
      <c r="AK48" s="498"/>
      <c r="AL48" s="498"/>
      <c r="AM48" s="499"/>
      <c r="AN48" s="69"/>
      <c r="AO48" s="69"/>
      <c r="AP48" s="69"/>
      <c r="AQ48" s="69"/>
      <c r="AR48" s="69"/>
      <c r="AS48" s="69"/>
      <c r="AT48" s="69"/>
      <c r="AU48" s="69"/>
      <c r="AV48" s="69"/>
      <c r="AW48" s="69"/>
      <c r="AX48" s="69"/>
      <c r="AY48" s="69"/>
      <c r="AZ48" s="69"/>
      <c r="BA48" s="69"/>
      <c r="BB48" s="69"/>
      <c r="BC48" s="69"/>
      <c r="BD48" s="69"/>
      <c r="BE48" s="69"/>
      <c r="BF48" s="69"/>
      <c r="BG48" s="69"/>
      <c r="BH48" s="69"/>
      <c r="BI48" s="69"/>
      <c r="BJ48" s="69"/>
      <c r="BK48" s="69"/>
      <c r="BL48" s="69"/>
      <c r="BM48" s="69"/>
      <c r="BN48" s="69"/>
      <c r="BO48" s="69"/>
      <c r="BP48" s="69"/>
      <c r="BQ48" s="69"/>
      <c r="BR48" s="69"/>
      <c r="BS48" s="69"/>
      <c r="BT48" s="69"/>
      <c r="BU48" s="69"/>
      <c r="BV48" s="69"/>
      <c r="BW48" s="69"/>
      <c r="BX48" s="69"/>
      <c r="BY48" s="69"/>
      <c r="BZ48" s="69"/>
      <c r="CA48" s="69"/>
      <c r="CB48" s="69"/>
    </row>
    <row r="49" spans="1:80" x14ac:dyDescent="0.25">
      <c r="A49" s="69"/>
      <c r="B49" s="69"/>
      <c r="C49" s="69"/>
      <c r="D49" s="69"/>
      <c r="E49" s="69"/>
      <c r="F49" s="69"/>
      <c r="G49" s="69"/>
      <c r="H49" s="69"/>
      <c r="I49" s="69"/>
      <c r="J49" s="497"/>
      <c r="K49" s="498"/>
      <c r="L49" s="498"/>
      <c r="M49" s="498"/>
      <c r="N49" s="498"/>
      <c r="O49" s="499"/>
      <c r="P49" s="497"/>
      <c r="Q49" s="498"/>
      <c r="R49" s="498"/>
      <c r="S49" s="498"/>
      <c r="T49" s="498"/>
      <c r="U49" s="499"/>
      <c r="V49" s="497"/>
      <c r="W49" s="498"/>
      <c r="X49" s="498"/>
      <c r="Y49" s="498"/>
      <c r="Z49" s="498"/>
      <c r="AA49" s="499"/>
      <c r="AB49" s="497"/>
      <c r="AC49" s="498"/>
      <c r="AD49" s="498"/>
      <c r="AE49" s="498"/>
      <c r="AF49" s="498"/>
      <c r="AG49" s="499"/>
      <c r="AH49" s="497"/>
      <c r="AI49" s="498"/>
      <c r="AJ49" s="498"/>
      <c r="AK49" s="498"/>
      <c r="AL49" s="498"/>
      <c r="AM49" s="499"/>
      <c r="AN49" s="69"/>
      <c r="AO49" s="69"/>
      <c r="AP49" s="69"/>
      <c r="AQ49" s="69"/>
      <c r="AR49" s="69"/>
      <c r="AS49" s="69"/>
      <c r="AT49" s="69"/>
      <c r="AU49" s="69"/>
      <c r="AV49" s="69"/>
      <c r="AW49" s="69"/>
      <c r="AX49" s="69"/>
      <c r="AY49" s="69"/>
      <c r="AZ49" s="69"/>
      <c r="BA49" s="69"/>
      <c r="BB49" s="69"/>
      <c r="BC49" s="69"/>
      <c r="BD49" s="69"/>
      <c r="BE49" s="69"/>
      <c r="BF49" s="69"/>
      <c r="BG49" s="69"/>
      <c r="BH49" s="69"/>
      <c r="BI49" s="69"/>
      <c r="BJ49" s="69"/>
      <c r="BK49" s="69"/>
      <c r="BL49" s="69"/>
      <c r="BM49" s="69"/>
      <c r="BN49" s="69"/>
      <c r="BO49" s="69"/>
      <c r="BP49" s="69"/>
      <c r="BQ49" s="69"/>
      <c r="BR49" s="69"/>
      <c r="BS49" s="69"/>
      <c r="BT49" s="69"/>
      <c r="BU49" s="69"/>
      <c r="BV49" s="69"/>
      <c r="BW49" s="69"/>
      <c r="BX49" s="69"/>
      <c r="BY49" s="69"/>
      <c r="BZ49" s="69"/>
      <c r="CA49" s="69"/>
      <c r="CB49" s="69"/>
    </row>
    <row r="50" spans="1:80" x14ac:dyDescent="0.25">
      <c r="A50" s="69"/>
      <c r="B50" s="69"/>
      <c r="C50" s="69"/>
      <c r="D50" s="69"/>
      <c r="E50" s="69"/>
      <c r="F50" s="69"/>
      <c r="G50" s="69"/>
      <c r="H50" s="69"/>
      <c r="I50" s="69"/>
      <c r="J50" s="497"/>
      <c r="K50" s="498"/>
      <c r="L50" s="498"/>
      <c r="M50" s="498"/>
      <c r="N50" s="498"/>
      <c r="O50" s="499"/>
      <c r="P50" s="497"/>
      <c r="Q50" s="498"/>
      <c r="R50" s="498"/>
      <c r="S50" s="498"/>
      <c r="T50" s="498"/>
      <c r="U50" s="499"/>
      <c r="V50" s="497"/>
      <c r="W50" s="498"/>
      <c r="X50" s="498"/>
      <c r="Y50" s="498"/>
      <c r="Z50" s="498"/>
      <c r="AA50" s="499"/>
      <c r="AB50" s="497"/>
      <c r="AC50" s="498"/>
      <c r="AD50" s="498"/>
      <c r="AE50" s="498"/>
      <c r="AF50" s="498"/>
      <c r="AG50" s="499"/>
      <c r="AH50" s="497"/>
      <c r="AI50" s="498"/>
      <c r="AJ50" s="498"/>
      <c r="AK50" s="498"/>
      <c r="AL50" s="498"/>
      <c r="AM50" s="499"/>
      <c r="AN50" s="69"/>
      <c r="AO50" s="69"/>
      <c r="AP50" s="69"/>
      <c r="AQ50" s="69"/>
      <c r="AR50" s="69"/>
      <c r="AS50" s="69"/>
      <c r="AT50" s="69"/>
      <c r="AU50" s="69"/>
      <c r="AV50" s="69"/>
      <c r="AW50" s="69"/>
      <c r="AX50" s="69"/>
      <c r="AY50" s="69"/>
      <c r="AZ50" s="69"/>
      <c r="BA50" s="69"/>
      <c r="BB50" s="69"/>
      <c r="BC50" s="69"/>
      <c r="BD50" s="69"/>
      <c r="BE50" s="69"/>
      <c r="BF50" s="69"/>
      <c r="BG50" s="69"/>
      <c r="BH50" s="69"/>
      <c r="BI50" s="69"/>
      <c r="BJ50" s="69"/>
      <c r="BK50" s="69"/>
      <c r="BL50" s="69"/>
      <c r="BM50" s="69"/>
      <c r="BN50" s="69"/>
      <c r="BO50" s="69"/>
      <c r="BP50" s="69"/>
      <c r="BQ50" s="69"/>
      <c r="BR50" s="69"/>
      <c r="BS50" s="69"/>
      <c r="BT50" s="69"/>
      <c r="BU50" s="69"/>
      <c r="BV50" s="69"/>
      <c r="BW50" s="69"/>
      <c r="BX50" s="69"/>
      <c r="BY50" s="69"/>
      <c r="BZ50" s="69"/>
      <c r="CA50" s="69"/>
      <c r="CB50" s="69"/>
    </row>
    <row r="51" spans="1:80" ht="15.75" thickBot="1" x14ac:dyDescent="0.3">
      <c r="A51" s="69"/>
      <c r="B51" s="69"/>
      <c r="C51" s="69"/>
      <c r="D51" s="69"/>
      <c r="E51" s="69"/>
      <c r="F51" s="69"/>
      <c r="G51" s="69"/>
      <c r="H51" s="69"/>
      <c r="I51" s="69"/>
      <c r="J51" s="500"/>
      <c r="K51" s="501"/>
      <c r="L51" s="501"/>
      <c r="M51" s="501"/>
      <c r="N51" s="501"/>
      <c r="O51" s="502"/>
      <c r="P51" s="500"/>
      <c r="Q51" s="501"/>
      <c r="R51" s="501"/>
      <c r="S51" s="501"/>
      <c r="T51" s="501"/>
      <c r="U51" s="502"/>
      <c r="V51" s="500"/>
      <c r="W51" s="501"/>
      <c r="X51" s="501"/>
      <c r="Y51" s="501"/>
      <c r="Z51" s="501"/>
      <c r="AA51" s="502"/>
      <c r="AB51" s="500"/>
      <c r="AC51" s="501"/>
      <c r="AD51" s="501"/>
      <c r="AE51" s="501"/>
      <c r="AF51" s="501"/>
      <c r="AG51" s="502"/>
      <c r="AH51" s="500"/>
      <c r="AI51" s="501"/>
      <c r="AJ51" s="501"/>
      <c r="AK51" s="501"/>
      <c r="AL51" s="501"/>
      <c r="AM51" s="502"/>
      <c r="AN51" s="69"/>
      <c r="AO51" s="69"/>
      <c r="AP51" s="69"/>
      <c r="AQ51" s="69"/>
      <c r="AR51" s="69"/>
      <c r="AS51" s="69"/>
      <c r="AT51" s="69"/>
      <c r="AU51" s="69"/>
      <c r="AV51" s="69"/>
      <c r="AW51" s="69"/>
      <c r="AX51" s="69"/>
      <c r="AY51" s="69"/>
      <c r="AZ51" s="69"/>
      <c r="BA51" s="69"/>
      <c r="BB51" s="69"/>
      <c r="BC51" s="69"/>
      <c r="BD51" s="69"/>
      <c r="BE51" s="69"/>
      <c r="BF51" s="69"/>
      <c r="BG51" s="69"/>
      <c r="BH51" s="69"/>
      <c r="BI51" s="69"/>
      <c r="BJ51" s="69"/>
      <c r="BK51" s="69"/>
      <c r="BL51" s="69"/>
      <c r="BM51" s="69"/>
      <c r="BN51" s="69"/>
      <c r="BO51" s="69"/>
      <c r="BP51" s="69"/>
      <c r="BQ51" s="69"/>
      <c r="BR51" s="69"/>
      <c r="BS51" s="69"/>
      <c r="BT51" s="69"/>
      <c r="BU51" s="69"/>
      <c r="BV51" s="69"/>
      <c r="BW51" s="69"/>
      <c r="BX51" s="69"/>
      <c r="BY51" s="69"/>
      <c r="BZ51" s="69"/>
      <c r="CA51" s="69"/>
      <c r="CB51" s="69"/>
    </row>
    <row r="52" spans="1:80" x14ac:dyDescent="0.25">
      <c r="A52" s="69"/>
      <c r="B52" s="69"/>
      <c r="C52" s="69"/>
      <c r="D52" s="69"/>
      <c r="E52" s="69"/>
      <c r="F52" s="69"/>
      <c r="G52" s="69"/>
      <c r="H52" s="69"/>
      <c r="I52" s="69"/>
      <c r="J52" s="69"/>
      <c r="K52" s="69"/>
      <c r="L52" s="69"/>
      <c r="M52" s="69"/>
      <c r="N52" s="69"/>
      <c r="O52" s="69"/>
      <c r="P52" s="69"/>
      <c r="Q52" s="69"/>
      <c r="R52" s="69"/>
      <c r="S52" s="69"/>
      <c r="T52" s="69"/>
      <c r="U52" s="69"/>
      <c r="V52" s="69"/>
      <c r="W52" s="69"/>
      <c r="X52" s="69"/>
      <c r="Y52" s="69"/>
      <c r="Z52" s="69"/>
      <c r="AA52" s="69"/>
      <c r="AB52" s="69"/>
      <c r="AC52" s="69"/>
      <c r="AD52" s="69"/>
      <c r="AE52" s="69"/>
      <c r="AF52" s="69"/>
      <c r="AG52" s="69"/>
      <c r="AH52" s="69"/>
      <c r="AI52" s="69"/>
      <c r="AJ52" s="69"/>
      <c r="AK52" s="69"/>
      <c r="AL52" s="69"/>
      <c r="AM52" s="69"/>
      <c r="AN52" s="69"/>
      <c r="AO52" s="69"/>
      <c r="AP52" s="69"/>
      <c r="AQ52" s="69"/>
      <c r="AR52" s="69"/>
      <c r="AS52" s="69"/>
      <c r="AT52" s="69"/>
      <c r="AU52" s="69"/>
      <c r="AV52" s="69"/>
      <c r="AW52" s="69"/>
      <c r="AX52" s="69"/>
      <c r="AY52" s="69"/>
      <c r="AZ52" s="69"/>
      <c r="BA52" s="69"/>
      <c r="BB52" s="69"/>
      <c r="BC52" s="69"/>
      <c r="BD52" s="69"/>
      <c r="BE52" s="69"/>
      <c r="BF52" s="69"/>
      <c r="BG52" s="69"/>
      <c r="BH52" s="69"/>
      <c r="BI52" s="69"/>
      <c r="BJ52" s="69"/>
      <c r="BK52" s="69"/>
      <c r="BL52" s="69"/>
      <c r="BM52" s="69"/>
      <c r="BN52" s="69"/>
      <c r="BO52" s="69"/>
      <c r="BP52" s="69"/>
      <c r="BQ52" s="69"/>
      <c r="BR52" s="69"/>
      <c r="BS52" s="69"/>
      <c r="BT52" s="69"/>
      <c r="BU52" s="69"/>
      <c r="BV52" s="69"/>
      <c r="BW52" s="69"/>
      <c r="BX52" s="69"/>
      <c r="BY52" s="69"/>
      <c r="BZ52" s="69"/>
      <c r="CA52" s="69"/>
      <c r="CB52" s="69"/>
    </row>
    <row r="53" spans="1:80" ht="15" customHeight="1" x14ac:dyDescent="0.25">
      <c r="A53" s="69"/>
      <c r="B53" s="73"/>
      <c r="C53" s="73"/>
      <c r="D53" s="73"/>
      <c r="E53" s="73"/>
      <c r="F53" s="73"/>
      <c r="G53" s="73"/>
      <c r="H53" s="73"/>
      <c r="I53" s="73"/>
      <c r="J53" s="73"/>
      <c r="K53" s="73"/>
      <c r="L53" s="73"/>
      <c r="M53" s="73"/>
      <c r="N53" s="73"/>
      <c r="O53" s="73"/>
      <c r="P53" s="73"/>
      <c r="Q53" s="73"/>
      <c r="R53" s="73"/>
      <c r="S53" s="73"/>
      <c r="T53" s="73"/>
      <c r="U53" s="73"/>
      <c r="V53" s="73"/>
      <c r="W53" s="73"/>
      <c r="X53" s="73"/>
      <c r="Y53" s="73"/>
      <c r="Z53" s="73"/>
      <c r="AA53" s="73"/>
      <c r="AB53" s="73"/>
      <c r="AC53" s="73"/>
      <c r="AD53" s="73"/>
      <c r="AE53" s="73"/>
      <c r="AF53" s="73"/>
      <c r="AG53" s="73"/>
      <c r="AH53" s="73"/>
      <c r="AI53" s="73"/>
      <c r="AJ53" s="73"/>
      <c r="AK53" s="73"/>
      <c r="AL53" s="73"/>
      <c r="AM53" s="73"/>
      <c r="AN53" s="73"/>
      <c r="AO53" s="73"/>
      <c r="AP53" s="73"/>
      <c r="AQ53" s="73"/>
      <c r="AR53" s="73"/>
      <c r="AS53" s="73"/>
      <c r="AT53" s="73"/>
      <c r="AU53" s="69"/>
      <c r="AV53" s="69"/>
      <c r="AW53" s="69"/>
      <c r="AX53" s="69"/>
      <c r="AY53" s="69"/>
      <c r="AZ53" s="69"/>
      <c r="BA53" s="69"/>
      <c r="BB53" s="69"/>
      <c r="BC53" s="69"/>
      <c r="BD53" s="69"/>
      <c r="BE53" s="69"/>
      <c r="BF53" s="69"/>
      <c r="BG53" s="69"/>
      <c r="BH53" s="69"/>
      <c r="BI53" s="69"/>
      <c r="BJ53" s="69"/>
      <c r="BK53" s="69"/>
      <c r="BL53" s="69"/>
      <c r="BM53" s="69"/>
      <c r="BN53" s="69"/>
      <c r="BO53" s="69"/>
      <c r="BP53" s="69"/>
      <c r="BQ53" s="69"/>
      <c r="BR53" s="69"/>
      <c r="BS53" s="69"/>
      <c r="BT53" s="69"/>
      <c r="BU53" s="69"/>
      <c r="BV53" s="69"/>
      <c r="BW53" s="69"/>
      <c r="BX53" s="69"/>
      <c r="BY53" s="69"/>
      <c r="BZ53" s="69"/>
      <c r="CA53" s="69"/>
      <c r="CB53" s="69"/>
    </row>
    <row r="54" spans="1:80" ht="15" customHeight="1" x14ac:dyDescent="0.25">
      <c r="A54" s="69"/>
      <c r="B54" s="73"/>
      <c r="C54" s="73"/>
      <c r="D54" s="73"/>
      <c r="E54" s="73"/>
      <c r="F54" s="73"/>
      <c r="G54" s="73"/>
      <c r="H54" s="73"/>
      <c r="I54" s="73"/>
      <c r="J54" s="73"/>
      <c r="K54" s="73"/>
      <c r="L54" s="73"/>
      <c r="M54" s="73"/>
      <c r="N54" s="73"/>
      <c r="O54" s="73"/>
      <c r="P54" s="73"/>
      <c r="Q54" s="73"/>
      <c r="R54" s="73"/>
      <c r="S54" s="73"/>
      <c r="T54" s="73"/>
      <c r="U54" s="73"/>
      <c r="V54" s="73"/>
      <c r="W54" s="73"/>
      <c r="X54" s="73"/>
      <c r="Y54" s="73"/>
      <c r="Z54" s="73"/>
      <c r="AA54" s="73"/>
      <c r="AB54" s="73"/>
      <c r="AC54" s="73"/>
      <c r="AD54" s="73"/>
      <c r="AE54" s="73"/>
      <c r="AF54" s="73"/>
      <c r="AG54" s="73"/>
      <c r="AH54" s="73"/>
      <c r="AI54" s="73"/>
      <c r="AJ54" s="73"/>
      <c r="AK54" s="73"/>
      <c r="AL54" s="73"/>
      <c r="AM54" s="73"/>
      <c r="AN54" s="73"/>
      <c r="AO54" s="73"/>
      <c r="AP54" s="73"/>
      <c r="AQ54" s="73"/>
      <c r="AR54" s="73"/>
      <c r="AS54" s="73"/>
      <c r="AT54" s="73"/>
      <c r="AU54" s="69"/>
      <c r="AV54" s="69"/>
      <c r="AW54" s="69"/>
      <c r="AX54" s="69"/>
      <c r="AY54" s="69"/>
      <c r="AZ54" s="69"/>
      <c r="BA54" s="69"/>
      <c r="BB54" s="69"/>
      <c r="BC54" s="69"/>
      <c r="BD54" s="69"/>
      <c r="BE54" s="69"/>
      <c r="BF54" s="69"/>
      <c r="BG54" s="69"/>
      <c r="BH54" s="69"/>
      <c r="BI54" s="69"/>
      <c r="BJ54" s="69"/>
      <c r="BK54" s="69"/>
      <c r="BL54" s="69"/>
      <c r="BM54" s="69"/>
      <c r="BN54" s="69"/>
      <c r="BO54" s="69"/>
      <c r="BP54" s="69"/>
      <c r="BQ54" s="69"/>
      <c r="BR54" s="69"/>
      <c r="BS54" s="69"/>
      <c r="BT54" s="69"/>
      <c r="BU54" s="69"/>
      <c r="BV54" s="69"/>
      <c r="BW54" s="69"/>
      <c r="BX54" s="69"/>
      <c r="BY54" s="69"/>
      <c r="BZ54" s="69"/>
      <c r="CA54" s="69"/>
      <c r="CB54" s="69"/>
    </row>
    <row r="55" spans="1:80" x14ac:dyDescent="0.25">
      <c r="A55" s="69"/>
      <c r="B55" s="69"/>
      <c r="C55" s="69"/>
      <c r="D55" s="69"/>
      <c r="E55" s="69"/>
      <c r="F55" s="69"/>
      <c r="G55" s="69"/>
      <c r="H55" s="69"/>
      <c r="I55" s="69"/>
      <c r="J55" s="69"/>
      <c r="K55" s="69"/>
      <c r="L55" s="69"/>
      <c r="M55" s="69"/>
      <c r="N55" s="69"/>
      <c r="O55" s="69"/>
      <c r="P55" s="69"/>
      <c r="Q55" s="69"/>
      <c r="R55" s="69"/>
      <c r="S55" s="69"/>
      <c r="T55" s="69"/>
      <c r="U55" s="69"/>
      <c r="V55" s="69"/>
      <c r="W55" s="69"/>
      <c r="X55" s="69"/>
      <c r="Y55" s="69"/>
      <c r="Z55" s="69"/>
      <c r="AA55" s="69"/>
      <c r="AB55" s="69"/>
      <c r="AC55" s="69"/>
      <c r="AD55" s="69"/>
      <c r="AE55" s="69"/>
      <c r="AF55" s="69"/>
      <c r="AG55" s="69"/>
      <c r="AH55" s="69"/>
      <c r="AI55" s="69"/>
      <c r="AJ55" s="69"/>
      <c r="AK55" s="69"/>
      <c r="AL55" s="69"/>
      <c r="AM55" s="69"/>
      <c r="AN55" s="69"/>
      <c r="AO55" s="69"/>
      <c r="AP55" s="69"/>
      <c r="AQ55" s="69"/>
      <c r="AR55" s="69"/>
      <c r="AS55" s="69"/>
      <c r="AT55" s="69"/>
      <c r="AU55" s="69"/>
      <c r="AV55" s="69"/>
      <c r="AW55" s="69"/>
      <c r="AX55" s="69"/>
      <c r="AY55" s="69"/>
      <c r="AZ55" s="69"/>
      <c r="BA55" s="69"/>
      <c r="BB55" s="69"/>
      <c r="BC55" s="69"/>
      <c r="BD55" s="69"/>
      <c r="BE55" s="69"/>
      <c r="BF55" s="69"/>
      <c r="BG55" s="69"/>
      <c r="BH55" s="69"/>
      <c r="BI55" s="69"/>
      <c r="BJ55" s="69"/>
      <c r="BK55" s="69"/>
      <c r="BL55" s="69"/>
      <c r="BM55" s="69"/>
      <c r="BN55" s="69"/>
      <c r="BO55" s="69"/>
      <c r="BP55" s="69"/>
      <c r="BQ55" s="69"/>
      <c r="BR55" s="69"/>
      <c r="BS55" s="69"/>
      <c r="BT55" s="69"/>
      <c r="BU55" s="69"/>
      <c r="BV55" s="69"/>
      <c r="BW55" s="69"/>
      <c r="BX55" s="69"/>
      <c r="BY55" s="69"/>
      <c r="BZ55" s="69"/>
      <c r="CA55" s="69"/>
      <c r="CB55" s="69"/>
    </row>
    <row r="56" spans="1:80" x14ac:dyDescent="0.25">
      <c r="A56" s="69"/>
      <c r="B56" s="69"/>
      <c r="C56" s="69"/>
      <c r="D56" s="69"/>
      <c r="E56" s="69"/>
      <c r="F56" s="69"/>
      <c r="G56" s="69"/>
      <c r="H56" s="69"/>
      <c r="I56" s="69"/>
      <c r="J56" s="69"/>
      <c r="K56" s="69"/>
      <c r="L56" s="69"/>
      <c r="M56" s="69"/>
      <c r="N56" s="69"/>
      <c r="O56" s="69"/>
      <c r="P56" s="69"/>
      <c r="Q56" s="69"/>
      <c r="R56" s="69"/>
      <c r="S56" s="69"/>
      <c r="T56" s="69"/>
      <c r="U56" s="69"/>
      <c r="V56" s="69"/>
      <c r="W56" s="69"/>
      <c r="X56" s="69"/>
      <c r="Y56" s="69"/>
      <c r="Z56" s="69"/>
      <c r="AA56" s="69"/>
      <c r="AB56" s="69"/>
      <c r="AC56" s="69"/>
      <c r="AD56" s="69"/>
      <c r="AE56" s="69"/>
      <c r="AF56" s="69"/>
      <c r="AG56" s="69"/>
      <c r="AH56" s="69"/>
      <c r="AI56" s="69"/>
      <c r="AJ56" s="69"/>
      <c r="AK56" s="69"/>
      <c r="AL56" s="69"/>
      <c r="AM56" s="69"/>
      <c r="AN56" s="69"/>
      <c r="AO56" s="69"/>
      <c r="AP56" s="69"/>
      <c r="AQ56" s="69"/>
      <c r="AR56" s="69"/>
      <c r="AS56" s="69"/>
      <c r="AT56" s="69"/>
      <c r="AU56" s="69"/>
      <c r="AV56" s="69"/>
      <c r="AW56" s="69"/>
      <c r="AX56" s="69"/>
      <c r="AY56" s="69"/>
      <c r="AZ56" s="69"/>
      <c r="BA56" s="69"/>
      <c r="BB56" s="69"/>
      <c r="BC56" s="69"/>
      <c r="BD56" s="69"/>
      <c r="BE56" s="69"/>
      <c r="BF56" s="69"/>
      <c r="BG56" s="69"/>
      <c r="BH56" s="69"/>
      <c r="BI56" s="69"/>
      <c r="BJ56" s="69"/>
      <c r="BK56" s="69"/>
      <c r="BL56" s="69"/>
      <c r="BM56" s="69"/>
      <c r="BN56" s="69"/>
      <c r="BO56" s="69"/>
      <c r="BP56" s="69"/>
      <c r="BQ56" s="69"/>
      <c r="BR56" s="69"/>
      <c r="BS56" s="69"/>
      <c r="BT56" s="69"/>
      <c r="BU56" s="69"/>
      <c r="BV56" s="69"/>
      <c r="BW56" s="69"/>
      <c r="BX56" s="69"/>
      <c r="BY56" s="69"/>
      <c r="BZ56" s="69"/>
      <c r="CA56" s="69"/>
      <c r="CB56" s="69"/>
    </row>
    <row r="57" spans="1:80" x14ac:dyDescent="0.25">
      <c r="A57" s="69"/>
      <c r="B57" s="69"/>
      <c r="C57" s="69"/>
      <c r="D57" s="69"/>
      <c r="E57" s="69"/>
      <c r="F57" s="69"/>
      <c r="G57" s="69"/>
      <c r="H57" s="69"/>
      <c r="I57" s="69"/>
      <c r="J57" s="69"/>
      <c r="K57" s="69"/>
      <c r="L57" s="69"/>
      <c r="M57" s="69"/>
      <c r="N57" s="69"/>
      <c r="O57" s="69"/>
      <c r="P57" s="69"/>
      <c r="Q57" s="69"/>
      <c r="R57" s="69"/>
      <c r="S57" s="69"/>
      <c r="T57" s="69"/>
      <c r="U57" s="69"/>
      <c r="V57" s="69"/>
      <c r="W57" s="69"/>
      <c r="X57" s="69"/>
      <c r="Y57" s="69"/>
      <c r="Z57" s="69"/>
      <c r="AA57" s="69"/>
      <c r="AB57" s="69"/>
      <c r="AC57" s="69"/>
      <c r="AD57" s="69"/>
      <c r="AE57" s="69"/>
      <c r="AF57" s="69"/>
      <c r="AG57" s="69"/>
      <c r="AH57" s="69"/>
      <c r="AI57" s="69"/>
      <c r="AJ57" s="69"/>
      <c r="AK57" s="69"/>
      <c r="AL57" s="69"/>
      <c r="AM57" s="69"/>
      <c r="AN57" s="69"/>
      <c r="AO57" s="69"/>
      <c r="AP57" s="69"/>
      <c r="AQ57" s="69"/>
      <c r="AR57" s="69"/>
      <c r="AS57" s="69"/>
      <c r="AT57" s="69"/>
      <c r="AU57" s="69"/>
      <c r="AV57" s="69"/>
      <c r="AW57" s="69"/>
      <c r="AX57" s="69"/>
      <c r="AY57" s="69"/>
      <c r="AZ57" s="69"/>
      <c r="BA57" s="69"/>
      <c r="BB57" s="69"/>
      <c r="BC57" s="69"/>
      <c r="BD57" s="69"/>
      <c r="BE57" s="69"/>
      <c r="BF57" s="69"/>
      <c r="BG57" s="69"/>
      <c r="BH57" s="69"/>
      <c r="BI57" s="69"/>
      <c r="BJ57" s="69"/>
      <c r="BK57" s="69"/>
      <c r="BL57" s="69"/>
      <c r="BM57" s="69"/>
      <c r="BN57" s="69"/>
      <c r="BO57" s="69"/>
      <c r="BP57" s="69"/>
      <c r="BQ57" s="69"/>
      <c r="BR57" s="69"/>
      <c r="BS57" s="69"/>
      <c r="BT57" s="69"/>
      <c r="BU57" s="69"/>
      <c r="BV57" s="69"/>
      <c r="BW57" s="69"/>
      <c r="BX57" s="69"/>
      <c r="BY57" s="69"/>
      <c r="BZ57" s="69"/>
      <c r="CA57" s="69"/>
      <c r="CB57" s="69"/>
    </row>
    <row r="58" spans="1:80" x14ac:dyDescent="0.25">
      <c r="A58" s="69"/>
      <c r="B58" s="69"/>
      <c r="C58" s="69"/>
      <c r="D58" s="69"/>
      <c r="E58" s="69"/>
      <c r="F58" s="69"/>
      <c r="G58" s="69"/>
      <c r="H58" s="69"/>
      <c r="I58" s="69"/>
      <c r="J58" s="69"/>
      <c r="K58" s="69"/>
      <c r="L58" s="69"/>
      <c r="M58" s="69"/>
      <c r="N58" s="69"/>
      <c r="O58" s="69"/>
      <c r="P58" s="69"/>
      <c r="Q58" s="69"/>
      <c r="R58" s="69"/>
      <c r="S58" s="69"/>
      <c r="T58" s="69"/>
      <c r="U58" s="69"/>
      <c r="V58" s="69"/>
      <c r="W58" s="69"/>
      <c r="X58" s="69"/>
      <c r="Y58" s="69"/>
      <c r="Z58" s="69"/>
      <c r="AA58" s="69"/>
      <c r="AB58" s="69"/>
      <c r="AC58" s="69"/>
      <c r="AD58" s="69"/>
      <c r="AE58" s="69"/>
      <c r="AF58" s="69"/>
      <c r="AG58" s="69"/>
      <c r="AH58" s="69"/>
      <c r="AI58" s="69"/>
      <c r="AJ58" s="69"/>
      <c r="AK58" s="69"/>
      <c r="AL58" s="69"/>
      <c r="AM58" s="69"/>
      <c r="AN58" s="69"/>
      <c r="AO58" s="69"/>
      <c r="AP58" s="69"/>
      <c r="AQ58" s="69"/>
      <c r="AR58" s="69"/>
      <c r="AS58" s="69"/>
      <c r="AT58" s="69"/>
      <c r="AU58" s="69"/>
      <c r="AV58" s="69"/>
      <c r="AW58" s="69"/>
      <c r="AX58" s="69"/>
      <c r="AY58" s="69"/>
      <c r="AZ58" s="69"/>
      <c r="BA58" s="69"/>
      <c r="BB58" s="69"/>
      <c r="BC58" s="69"/>
      <c r="BD58" s="69"/>
      <c r="BE58" s="69"/>
      <c r="BF58" s="69"/>
      <c r="BG58" s="69"/>
      <c r="BH58" s="69"/>
      <c r="BI58" s="69"/>
      <c r="BJ58" s="69"/>
      <c r="BK58" s="69"/>
      <c r="BL58" s="69"/>
      <c r="BM58" s="69"/>
      <c r="BN58" s="69"/>
      <c r="BO58" s="69"/>
      <c r="BP58" s="69"/>
      <c r="BQ58" s="69"/>
      <c r="BR58" s="69"/>
      <c r="BS58" s="69"/>
      <c r="BT58" s="69"/>
      <c r="BU58" s="69"/>
      <c r="BV58" s="69"/>
      <c r="BW58" s="69"/>
      <c r="BX58" s="69"/>
      <c r="BY58" s="69"/>
      <c r="BZ58" s="69"/>
      <c r="CA58" s="69"/>
      <c r="CB58" s="69"/>
    </row>
    <row r="59" spans="1:80" x14ac:dyDescent="0.25">
      <c r="A59" s="69"/>
      <c r="B59" s="69"/>
      <c r="C59" s="69"/>
      <c r="D59" s="69"/>
      <c r="E59" s="69"/>
      <c r="F59" s="69"/>
      <c r="G59" s="69"/>
      <c r="H59" s="69"/>
      <c r="I59" s="69"/>
      <c r="J59" s="69"/>
      <c r="K59" s="69"/>
      <c r="L59" s="69"/>
      <c r="M59" s="69"/>
      <c r="N59" s="69"/>
      <c r="O59" s="69"/>
      <c r="P59" s="69"/>
      <c r="Q59" s="69"/>
      <c r="R59" s="69"/>
      <c r="S59" s="69"/>
      <c r="T59" s="69"/>
      <c r="U59" s="69"/>
      <c r="V59" s="69"/>
      <c r="W59" s="69"/>
      <c r="X59" s="69"/>
      <c r="Y59" s="69"/>
      <c r="Z59" s="69"/>
      <c r="AA59" s="69"/>
      <c r="AB59" s="69"/>
      <c r="AC59" s="69"/>
      <c r="AD59" s="69"/>
      <c r="AE59" s="69"/>
      <c r="AF59" s="69"/>
      <c r="AG59" s="69"/>
      <c r="AH59" s="69"/>
      <c r="AI59" s="69"/>
      <c r="AJ59" s="69"/>
      <c r="AK59" s="69"/>
      <c r="AL59" s="69"/>
      <c r="AM59" s="69"/>
      <c r="AN59" s="69"/>
      <c r="AO59" s="69"/>
      <c r="AP59" s="69"/>
      <c r="AQ59" s="69"/>
      <c r="AR59" s="69"/>
      <c r="AS59" s="69"/>
      <c r="AT59" s="69"/>
      <c r="AU59" s="69"/>
      <c r="AV59" s="69"/>
      <c r="AW59" s="69"/>
      <c r="AX59" s="69"/>
      <c r="AY59" s="69"/>
      <c r="AZ59" s="69"/>
      <c r="BA59" s="69"/>
      <c r="BB59" s="69"/>
      <c r="BC59" s="69"/>
      <c r="BD59" s="69"/>
      <c r="BE59" s="69"/>
      <c r="BF59" s="69"/>
      <c r="BG59" s="69"/>
      <c r="BH59" s="69"/>
      <c r="BI59" s="69"/>
      <c r="BJ59" s="69"/>
      <c r="BK59" s="69"/>
      <c r="BL59" s="69"/>
      <c r="BM59" s="69"/>
      <c r="BN59" s="69"/>
      <c r="BO59" s="69"/>
      <c r="BP59" s="69"/>
      <c r="BQ59" s="69"/>
      <c r="BR59" s="69"/>
      <c r="BS59" s="69"/>
      <c r="BT59" s="69"/>
      <c r="BU59" s="69"/>
      <c r="BV59" s="69"/>
      <c r="BW59" s="69"/>
      <c r="BX59" s="69"/>
      <c r="BY59" s="69"/>
      <c r="BZ59" s="69"/>
      <c r="CA59" s="69"/>
      <c r="CB59" s="69"/>
    </row>
    <row r="60" spans="1:80" x14ac:dyDescent="0.25">
      <c r="A60" s="69"/>
      <c r="B60" s="69"/>
      <c r="C60" s="69"/>
      <c r="D60" s="69"/>
      <c r="E60" s="69"/>
      <c r="F60" s="69"/>
      <c r="G60" s="69"/>
      <c r="H60" s="69"/>
      <c r="I60" s="69"/>
      <c r="J60" s="69"/>
      <c r="K60" s="69"/>
      <c r="L60" s="69"/>
      <c r="M60" s="69"/>
      <c r="N60" s="69"/>
      <c r="O60" s="69"/>
      <c r="P60" s="69"/>
      <c r="Q60" s="69"/>
      <c r="R60" s="69"/>
      <c r="S60" s="69"/>
      <c r="T60" s="69"/>
      <c r="U60" s="69"/>
      <c r="V60" s="69"/>
      <c r="W60" s="69"/>
      <c r="X60" s="69"/>
      <c r="Y60" s="69"/>
      <c r="Z60" s="69"/>
      <c r="AA60" s="69"/>
      <c r="AB60" s="69"/>
      <c r="AC60" s="69"/>
      <c r="AD60" s="69"/>
      <c r="AE60" s="69"/>
      <c r="AF60" s="69"/>
      <c r="AG60" s="69"/>
      <c r="AH60" s="69"/>
      <c r="AI60" s="69"/>
      <c r="AJ60" s="69"/>
      <c r="AK60" s="69"/>
      <c r="AL60" s="69"/>
      <c r="AM60" s="69"/>
      <c r="AN60" s="69"/>
      <c r="AO60" s="69"/>
      <c r="AP60" s="69"/>
      <c r="AQ60" s="69"/>
      <c r="AR60" s="69"/>
      <c r="AS60" s="69"/>
      <c r="AT60" s="69"/>
      <c r="AU60" s="69"/>
      <c r="AV60" s="69"/>
      <c r="AW60" s="69"/>
      <c r="AX60" s="69"/>
      <c r="AY60" s="69"/>
      <c r="AZ60" s="69"/>
      <c r="BA60" s="69"/>
      <c r="BB60" s="69"/>
      <c r="BC60" s="69"/>
      <c r="BD60" s="69"/>
      <c r="BE60" s="69"/>
      <c r="BF60" s="69"/>
      <c r="BG60" s="69"/>
      <c r="BH60" s="69"/>
      <c r="BI60" s="69"/>
      <c r="BJ60" s="69"/>
      <c r="BK60" s="69"/>
      <c r="BL60" s="69"/>
      <c r="BM60" s="69"/>
      <c r="BN60" s="69"/>
      <c r="BO60" s="69"/>
      <c r="BP60" s="69"/>
      <c r="BQ60" s="69"/>
      <c r="BR60" s="69"/>
      <c r="BS60" s="69"/>
      <c r="BT60" s="69"/>
      <c r="BU60" s="69"/>
      <c r="BV60" s="69"/>
      <c r="BW60" s="69"/>
      <c r="BX60" s="69"/>
      <c r="BY60" s="69"/>
      <c r="BZ60" s="69"/>
      <c r="CA60" s="69"/>
      <c r="CB60" s="69"/>
    </row>
    <row r="61" spans="1:80" x14ac:dyDescent="0.25">
      <c r="A61" s="69"/>
      <c r="B61" s="69"/>
      <c r="C61" s="69"/>
      <c r="D61" s="69"/>
      <c r="E61" s="69"/>
      <c r="F61" s="69"/>
      <c r="G61" s="69"/>
      <c r="H61" s="69"/>
      <c r="I61" s="69"/>
      <c r="J61" s="69"/>
      <c r="K61" s="69"/>
      <c r="L61" s="69"/>
      <c r="M61" s="69"/>
      <c r="N61" s="69"/>
      <c r="O61" s="69"/>
      <c r="P61" s="69"/>
      <c r="Q61" s="69"/>
      <c r="R61" s="69"/>
      <c r="S61" s="69"/>
      <c r="T61" s="69"/>
      <c r="U61" s="69"/>
      <c r="V61" s="69"/>
      <c r="W61" s="69"/>
      <c r="X61" s="69"/>
      <c r="Y61" s="69"/>
      <c r="Z61" s="69"/>
      <c r="AA61" s="69"/>
      <c r="AB61" s="69"/>
      <c r="AC61" s="69"/>
      <c r="AD61" s="69"/>
      <c r="AE61" s="69"/>
      <c r="AF61" s="69"/>
      <c r="AG61" s="69"/>
      <c r="AH61" s="69"/>
      <c r="AI61" s="69"/>
      <c r="AJ61" s="69"/>
      <c r="AK61" s="69"/>
      <c r="AL61" s="69"/>
      <c r="AM61" s="69"/>
      <c r="AN61" s="69"/>
      <c r="AO61" s="69"/>
      <c r="AP61" s="69"/>
      <c r="AQ61" s="69"/>
      <c r="AR61" s="69"/>
      <c r="AS61" s="69"/>
      <c r="AT61" s="69"/>
      <c r="AU61" s="69"/>
      <c r="AV61" s="69"/>
      <c r="AW61" s="69"/>
      <c r="AX61" s="69"/>
      <c r="AY61" s="69"/>
      <c r="AZ61" s="69"/>
      <c r="BA61" s="69"/>
      <c r="BB61" s="69"/>
      <c r="BC61" s="69"/>
      <c r="BD61" s="69"/>
      <c r="BE61" s="69"/>
      <c r="BF61" s="69"/>
      <c r="BG61" s="69"/>
      <c r="BH61" s="69"/>
      <c r="BI61" s="69"/>
      <c r="BJ61" s="69"/>
      <c r="BK61" s="69"/>
      <c r="BL61" s="69"/>
      <c r="BM61" s="69"/>
      <c r="BN61" s="69"/>
      <c r="BO61" s="69"/>
      <c r="BP61" s="69"/>
      <c r="BQ61" s="69"/>
      <c r="BR61" s="69"/>
      <c r="BS61" s="69"/>
      <c r="BT61" s="69"/>
      <c r="BU61" s="69"/>
      <c r="BV61" s="69"/>
      <c r="BW61" s="69"/>
      <c r="BX61" s="69"/>
      <c r="BY61" s="69"/>
      <c r="BZ61" s="69"/>
      <c r="CA61" s="69"/>
      <c r="CB61" s="69"/>
    </row>
    <row r="62" spans="1:80" x14ac:dyDescent="0.25">
      <c r="A62" s="69"/>
      <c r="B62" s="69"/>
      <c r="C62" s="69"/>
      <c r="D62" s="69"/>
      <c r="E62" s="69"/>
      <c r="F62" s="69"/>
      <c r="G62" s="69"/>
      <c r="H62" s="69"/>
      <c r="I62" s="69"/>
      <c r="J62" s="69"/>
      <c r="K62" s="69"/>
      <c r="L62" s="69"/>
      <c r="M62" s="69"/>
      <c r="N62" s="69"/>
      <c r="O62" s="69"/>
      <c r="P62" s="69"/>
      <c r="Q62" s="69"/>
      <c r="R62" s="69"/>
      <c r="S62" s="69"/>
      <c r="T62" s="69"/>
      <c r="U62" s="69"/>
      <c r="V62" s="69"/>
      <c r="W62" s="69"/>
      <c r="X62" s="69"/>
      <c r="Y62" s="69"/>
      <c r="Z62" s="69"/>
      <c r="AA62" s="69"/>
      <c r="AB62" s="69"/>
      <c r="AC62" s="69"/>
      <c r="AD62" s="69"/>
      <c r="AE62" s="69"/>
      <c r="AF62" s="69"/>
      <c r="AG62" s="69"/>
      <c r="AH62" s="69"/>
      <c r="AI62" s="69"/>
      <c r="AJ62" s="69"/>
      <c r="AK62" s="69"/>
      <c r="AL62" s="69"/>
      <c r="AM62" s="69"/>
      <c r="AN62" s="69"/>
      <c r="AO62" s="69"/>
      <c r="AP62" s="69"/>
      <c r="AQ62" s="69"/>
      <c r="AR62" s="69"/>
      <c r="AS62" s="69"/>
      <c r="AT62" s="69"/>
      <c r="AU62" s="69"/>
      <c r="AV62" s="69"/>
      <c r="AW62" s="69"/>
      <c r="AX62" s="69"/>
      <c r="AY62" s="69"/>
      <c r="AZ62" s="69"/>
      <c r="BA62" s="69"/>
      <c r="BB62" s="69"/>
      <c r="BC62" s="69"/>
      <c r="BD62" s="69"/>
      <c r="BE62" s="69"/>
      <c r="BF62" s="69"/>
      <c r="BG62" s="69"/>
      <c r="BH62" s="69"/>
      <c r="BI62" s="69"/>
      <c r="BJ62" s="69"/>
      <c r="BK62" s="69"/>
      <c r="BL62" s="69"/>
      <c r="BM62" s="69"/>
      <c r="BN62" s="69"/>
      <c r="BO62" s="69"/>
      <c r="BP62" s="69"/>
      <c r="BQ62" s="69"/>
      <c r="BR62" s="69"/>
      <c r="BS62" s="69"/>
      <c r="BT62" s="69"/>
      <c r="BU62" s="69"/>
      <c r="BV62" s="69"/>
      <c r="BW62" s="69"/>
      <c r="BX62" s="69"/>
      <c r="BY62" s="69"/>
      <c r="BZ62" s="69"/>
      <c r="CA62" s="69"/>
      <c r="CB62" s="69"/>
    </row>
    <row r="63" spans="1:80" x14ac:dyDescent="0.25">
      <c r="A63" s="69"/>
      <c r="B63" s="69"/>
      <c r="C63" s="69"/>
      <c r="D63" s="69"/>
      <c r="E63" s="69"/>
      <c r="F63" s="69"/>
      <c r="G63" s="69"/>
      <c r="H63" s="69"/>
      <c r="I63" s="69"/>
      <c r="J63" s="69"/>
      <c r="K63" s="69"/>
      <c r="L63" s="69"/>
      <c r="M63" s="69"/>
      <c r="N63" s="69"/>
      <c r="O63" s="69"/>
      <c r="P63" s="69"/>
      <c r="Q63" s="69"/>
      <c r="R63" s="69"/>
      <c r="S63" s="69"/>
      <c r="T63" s="69"/>
      <c r="U63" s="69"/>
      <c r="V63" s="69"/>
      <c r="W63" s="69"/>
      <c r="X63" s="69"/>
      <c r="Y63" s="69"/>
      <c r="Z63" s="69"/>
      <c r="AA63" s="69"/>
      <c r="AB63" s="69"/>
      <c r="AC63" s="69"/>
      <c r="AD63" s="69"/>
      <c r="AE63" s="69"/>
      <c r="AF63" s="69"/>
      <c r="AG63" s="69"/>
      <c r="AH63" s="69"/>
      <c r="AI63" s="69"/>
      <c r="AJ63" s="69"/>
      <c r="AK63" s="69"/>
      <c r="AL63" s="69"/>
      <c r="AM63" s="69"/>
      <c r="AN63" s="69"/>
      <c r="AO63" s="69"/>
      <c r="AP63" s="69"/>
      <c r="AQ63" s="69"/>
      <c r="AR63" s="69"/>
      <c r="AS63" s="69"/>
      <c r="AT63" s="69"/>
      <c r="AU63" s="69"/>
      <c r="AV63" s="69"/>
      <c r="AW63" s="69"/>
      <c r="AX63" s="69"/>
      <c r="AY63" s="69"/>
      <c r="AZ63" s="69"/>
      <c r="BA63" s="69"/>
      <c r="BB63" s="69"/>
      <c r="BC63" s="69"/>
      <c r="BD63" s="69"/>
      <c r="BE63" s="69"/>
      <c r="BF63" s="69"/>
      <c r="BG63" s="69"/>
      <c r="BH63" s="69"/>
      <c r="BI63" s="69"/>
      <c r="BJ63" s="69"/>
      <c r="BK63" s="69"/>
      <c r="BL63" s="69"/>
      <c r="BM63" s="69"/>
      <c r="BN63" s="69"/>
      <c r="BO63" s="69"/>
      <c r="BP63" s="69"/>
      <c r="BQ63" s="69"/>
      <c r="BR63" s="69"/>
      <c r="BS63" s="69"/>
      <c r="BT63" s="69"/>
      <c r="BU63" s="69"/>
      <c r="BV63" s="69"/>
      <c r="BW63" s="69"/>
      <c r="BX63" s="69"/>
      <c r="BY63" s="69"/>
      <c r="BZ63" s="69"/>
      <c r="CA63" s="69"/>
      <c r="CB63" s="69"/>
    </row>
    <row r="64" spans="1:80" x14ac:dyDescent="0.25">
      <c r="A64" s="69"/>
      <c r="B64" s="69"/>
      <c r="C64" s="69"/>
      <c r="D64" s="69"/>
      <c r="E64" s="69"/>
      <c r="F64" s="69"/>
      <c r="G64" s="69"/>
      <c r="H64" s="69"/>
      <c r="I64" s="69"/>
      <c r="J64" s="69"/>
      <c r="K64" s="69"/>
      <c r="L64" s="69"/>
      <c r="M64" s="69"/>
      <c r="N64" s="69"/>
      <c r="O64" s="69"/>
      <c r="P64" s="69"/>
      <c r="Q64" s="69"/>
      <c r="R64" s="69"/>
      <c r="S64" s="69"/>
      <c r="T64" s="69"/>
      <c r="U64" s="69"/>
      <c r="V64" s="69"/>
      <c r="W64" s="69"/>
      <c r="X64" s="69"/>
      <c r="Y64" s="69"/>
      <c r="Z64" s="69"/>
      <c r="AA64" s="69"/>
      <c r="AB64" s="69"/>
      <c r="AC64" s="69"/>
      <c r="AD64" s="69"/>
      <c r="AE64" s="69"/>
      <c r="AF64" s="69"/>
      <c r="AG64" s="69"/>
      <c r="AH64" s="69"/>
      <c r="AI64" s="69"/>
      <c r="AJ64" s="69"/>
      <c r="AK64" s="69"/>
      <c r="AL64" s="69"/>
      <c r="AM64" s="69"/>
      <c r="AN64" s="69"/>
      <c r="AO64" s="69"/>
      <c r="AP64" s="69"/>
      <c r="AQ64" s="69"/>
      <c r="AR64" s="69"/>
      <c r="AS64" s="69"/>
      <c r="AT64" s="69"/>
      <c r="AU64" s="69"/>
      <c r="AV64" s="69"/>
      <c r="AW64" s="69"/>
      <c r="AX64" s="69"/>
      <c r="AY64" s="69"/>
      <c r="AZ64" s="69"/>
      <c r="BA64" s="69"/>
      <c r="BB64" s="69"/>
      <c r="BC64" s="69"/>
      <c r="BD64" s="69"/>
      <c r="BE64" s="69"/>
      <c r="BF64" s="69"/>
      <c r="BG64" s="69"/>
      <c r="BH64" s="69"/>
      <c r="BI64" s="69"/>
      <c r="BJ64" s="69"/>
      <c r="BK64" s="69"/>
      <c r="BL64" s="69"/>
      <c r="BM64" s="69"/>
      <c r="BN64" s="69"/>
      <c r="BO64" s="69"/>
      <c r="BP64" s="69"/>
      <c r="BQ64" s="69"/>
      <c r="BR64" s="69"/>
      <c r="BS64" s="69"/>
      <c r="BT64" s="69"/>
      <c r="BU64" s="69"/>
      <c r="BV64" s="69"/>
      <c r="BW64" s="69"/>
      <c r="BX64" s="69"/>
      <c r="BY64" s="69"/>
      <c r="BZ64" s="69"/>
      <c r="CA64" s="69"/>
      <c r="CB64" s="69"/>
    </row>
    <row r="65" spans="1:80" x14ac:dyDescent="0.25">
      <c r="A65" s="69"/>
      <c r="B65" s="69"/>
      <c r="C65" s="69"/>
      <c r="D65" s="69"/>
      <c r="E65" s="69"/>
      <c r="F65" s="69"/>
      <c r="G65" s="69"/>
      <c r="H65" s="69"/>
      <c r="I65" s="69"/>
      <c r="J65" s="69"/>
      <c r="K65" s="69"/>
      <c r="L65" s="69"/>
      <c r="M65" s="69"/>
      <c r="N65" s="69"/>
      <c r="O65" s="69"/>
      <c r="P65" s="69"/>
      <c r="Q65" s="69"/>
      <c r="R65" s="69"/>
      <c r="S65" s="69"/>
      <c r="T65" s="69"/>
      <c r="U65" s="69"/>
      <c r="V65" s="69"/>
      <c r="W65" s="69"/>
      <c r="X65" s="69"/>
      <c r="Y65" s="69"/>
      <c r="Z65" s="69"/>
      <c r="AA65" s="69"/>
      <c r="AB65" s="69"/>
      <c r="AC65" s="69"/>
      <c r="AD65" s="69"/>
      <c r="AE65" s="69"/>
      <c r="AF65" s="69"/>
      <c r="AG65" s="69"/>
      <c r="AH65" s="69"/>
      <c r="AI65" s="69"/>
      <c r="AJ65" s="69"/>
      <c r="AK65" s="69"/>
      <c r="AL65" s="69"/>
      <c r="AM65" s="69"/>
      <c r="AN65" s="69"/>
      <c r="AO65" s="69"/>
      <c r="AP65" s="69"/>
      <c r="AQ65" s="69"/>
      <c r="AR65" s="69"/>
      <c r="AS65" s="69"/>
      <c r="AT65" s="69"/>
      <c r="AU65" s="69"/>
      <c r="AV65" s="69"/>
      <c r="AW65" s="69"/>
      <c r="AX65" s="69"/>
      <c r="AY65" s="69"/>
      <c r="AZ65" s="69"/>
      <c r="BA65" s="69"/>
      <c r="BB65" s="69"/>
      <c r="BC65" s="69"/>
      <c r="BD65" s="69"/>
      <c r="BE65" s="69"/>
      <c r="BF65" s="69"/>
      <c r="BG65" s="69"/>
      <c r="BH65" s="69"/>
      <c r="BI65" s="69"/>
      <c r="BJ65" s="69"/>
      <c r="BK65" s="69"/>
      <c r="BL65" s="69"/>
      <c r="BM65" s="69"/>
      <c r="BN65" s="69"/>
      <c r="BO65" s="69"/>
      <c r="BP65" s="69"/>
      <c r="BQ65" s="69"/>
      <c r="BR65" s="69"/>
      <c r="BS65" s="69"/>
      <c r="BT65" s="69"/>
      <c r="BU65" s="69"/>
      <c r="BV65" s="69"/>
      <c r="BW65" s="69"/>
      <c r="BX65" s="69"/>
      <c r="BY65" s="69"/>
      <c r="BZ65" s="69"/>
      <c r="CA65" s="69"/>
      <c r="CB65" s="69"/>
    </row>
    <row r="66" spans="1:80" x14ac:dyDescent="0.25">
      <c r="A66" s="69"/>
      <c r="B66" s="69"/>
      <c r="C66" s="69"/>
      <c r="D66" s="69"/>
      <c r="E66" s="69"/>
      <c r="F66" s="69"/>
      <c r="G66" s="69"/>
      <c r="H66" s="69"/>
      <c r="I66" s="69"/>
      <c r="J66" s="69"/>
      <c r="K66" s="69"/>
      <c r="L66" s="69"/>
      <c r="M66" s="69"/>
      <c r="N66" s="69"/>
      <c r="O66" s="69"/>
      <c r="P66" s="69"/>
      <c r="Q66" s="69"/>
      <c r="R66" s="69"/>
      <c r="S66" s="69"/>
      <c r="T66" s="69"/>
      <c r="U66" s="69"/>
      <c r="V66" s="69"/>
      <c r="W66" s="69"/>
      <c r="X66" s="69"/>
      <c r="Y66" s="69"/>
      <c r="Z66" s="69"/>
      <c r="AA66" s="69"/>
      <c r="AB66" s="69"/>
      <c r="AC66" s="69"/>
      <c r="AD66" s="69"/>
      <c r="AE66" s="69"/>
      <c r="AF66" s="69"/>
      <c r="AG66" s="69"/>
      <c r="AH66" s="69"/>
      <c r="AI66" s="69"/>
      <c r="AJ66" s="69"/>
      <c r="AK66" s="69"/>
      <c r="AL66" s="69"/>
      <c r="AM66" s="69"/>
      <c r="AN66" s="69"/>
      <c r="AO66" s="69"/>
      <c r="AP66" s="69"/>
      <c r="AQ66" s="69"/>
      <c r="AR66" s="69"/>
      <c r="AS66" s="69"/>
      <c r="AT66" s="69"/>
      <c r="AU66" s="69"/>
      <c r="AV66" s="69"/>
      <c r="AW66" s="69"/>
      <c r="AX66" s="69"/>
      <c r="AY66" s="69"/>
      <c r="AZ66" s="69"/>
      <c r="BA66" s="69"/>
      <c r="BB66" s="69"/>
      <c r="BC66" s="69"/>
      <c r="BD66" s="69"/>
      <c r="BE66" s="69"/>
      <c r="BF66" s="69"/>
      <c r="BG66" s="69"/>
      <c r="BH66" s="69"/>
      <c r="BI66" s="69"/>
      <c r="BJ66" s="69"/>
      <c r="BK66" s="69"/>
      <c r="BL66" s="69"/>
      <c r="BM66" s="69"/>
      <c r="BN66" s="69"/>
      <c r="BO66" s="69"/>
      <c r="BP66" s="69"/>
      <c r="BQ66" s="69"/>
      <c r="BR66" s="69"/>
      <c r="BS66" s="69"/>
      <c r="BT66" s="69"/>
      <c r="BU66" s="69"/>
      <c r="BV66" s="69"/>
      <c r="BW66" s="69"/>
      <c r="BX66" s="69"/>
      <c r="BY66" s="69"/>
      <c r="BZ66" s="69"/>
      <c r="CA66" s="69"/>
      <c r="CB66" s="69"/>
    </row>
    <row r="67" spans="1:80" x14ac:dyDescent="0.25">
      <c r="A67" s="69"/>
      <c r="B67" s="69"/>
      <c r="C67" s="69"/>
      <c r="D67" s="69"/>
      <c r="E67" s="69"/>
      <c r="F67" s="69"/>
      <c r="G67" s="69"/>
      <c r="H67" s="69"/>
      <c r="I67" s="69"/>
      <c r="J67" s="69"/>
      <c r="K67" s="69"/>
      <c r="L67" s="69"/>
      <c r="M67" s="69"/>
      <c r="N67" s="69"/>
      <c r="O67" s="69"/>
      <c r="P67" s="69"/>
      <c r="Q67" s="69"/>
      <c r="R67" s="69"/>
      <c r="S67" s="69"/>
      <c r="T67" s="69"/>
      <c r="U67" s="69"/>
      <c r="V67" s="69"/>
      <c r="W67" s="69"/>
      <c r="X67" s="69"/>
      <c r="Y67" s="69"/>
      <c r="Z67" s="69"/>
      <c r="AA67" s="69"/>
      <c r="AB67" s="69"/>
      <c r="AC67" s="69"/>
      <c r="AD67" s="69"/>
      <c r="AE67" s="69"/>
      <c r="AF67" s="69"/>
      <c r="AG67" s="69"/>
      <c r="AH67" s="69"/>
      <c r="AI67" s="69"/>
      <c r="AJ67" s="69"/>
      <c r="AK67" s="69"/>
      <c r="AL67" s="69"/>
      <c r="AM67" s="69"/>
      <c r="AN67" s="69"/>
      <c r="AO67" s="69"/>
      <c r="AP67" s="69"/>
      <c r="AQ67" s="69"/>
      <c r="AR67" s="69"/>
      <c r="AS67" s="69"/>
      <c r="AT67" s="69"/>
      <c r="AU67" s="69"/>
      <c r="AV67" s="69"/>
      <c r="AW67" s="69"/>
      <c r="AX67" s="69"/>
      <c r="AY67" s="69"/>
      <c r="AZ67" s="69"/>
      <c r="BA67" s="69"/>
      <c r="BB67" s="69"/>
      <c r="BC67" s="69"/>
      <c r="BD67" s="69"/>
      <c r="BE67" s="69"/>
      <c r="BF67" s="69"/>
      <c r="BG67" s="69"/>
      <c r="BH67" s="69"/>
      <c r="BI67" s="69"/>
      <c r="BJ67" s="69"/>
      <c r="BK67" s="69"/>
      <c r="BL67" s="69"/>
      <c r="BM67" s="69"/>
      <c r="BN67" s="69"/>
      <c r="BO67" s="69"/>
      <c r="BP67" s="69"/>
      <c r="BQ67" s="69"/>
      <c r="BR67" s="69"/>
      <c r="BS67" s="69"/>
      <c r="BT67" s="69"/>
      <c r="BU67" s="69"/>
      <c r="BV67" s="69"/>
      <c r="BW67" s="69"/>
      <c r="BX67" s="69"/>
      <c r="BY67" s="69"/>
      <c r="BZ67" s="69"/>
      <c r="CA67" s="69"/>
      <c r="CB67" s="69"/>
    </row>
    <row r="68" spans="1:80" x14ac:dyDescent="0.25">
      <c r="A68" s="69"/>
      <c r="B68" s="69"/>
      <c r="C68" s="69"/>
      <c r="D68" s="69"/>
      <c r="E68" s="69"/>
      <c r="F68" s="69"/>
      <c r="G68" s="69"/>
      <c r="H68" s="69"/>
      <c r="I68" s="69"/>
      <c r="J68" s="69"/>
      <c r="K68" s="69"/>
      <c r="L68" s="69"/>
      <c r="M68" s="69"/>
      <c r="N68" s="69"/>
      <c r="O68" s="69"/>
      <c r="P68" s="69"/>
      <c r="Q68" s="69"/>
      <c r="R68" s="69"/>
      <c r="S68" s="69"/>
      <c r="T68" s="69"/>
      <c r="U68" s="69"/>
      <c r="V68" s="69"/>
      <c r="W68" s="69"/>
      <c r="X68" s="69"/>
      <c r="Y68" s="69"/>
      <c r="Z68" s="69"/>
      <c r="AA68" s="69"/>
      <c r="AB68" s="69"/>
      <c r="AC68" s="69"/>
      <c r="AD68" s="69"/>
      <c r="AE68" s="69"/>
      <c r="AF68" s="69"/>
      <c r="AG68" s="69"/>
      <c r="AH68" s="69"/>
      <c r="AI68" s="69"/>
      <c r="AJ68" s="69"/>
      <c r="AK68" s="69"/>
      <c r="AL68" s="69"/>
      <c r="AM68" s="69"/>
      <c r="AN68" s="69"/>
      <c r="AO68" s="69"/>
      <c r="AP68" s="69"/>
      <c r="AQ68" s="69"/>
      <c r="AR68" s="69"/>
      <c r="AS68" s="69"/>
      <c r="AT68" s="69"/>
      <c r="AU68" s="69"/>
      <c r="AV68" s="69"/>
      <c r="AW68" s="69"/>
      <c r="AX68" s="69"/>
      <c r="AY68" s="69"/>
      <c r="AZ68" s="69"/>
      <c r="BA68" s="69"/>
      <c r="BB68" s="69"/>
      <c r="BC68" s="69"/>
      <c r="BD68" s="69"/>
      <c r="BE68" s="69"/>
      <c r="BF68" s="69"/>
      <c r="BG68" s="69"/>
      <c r="BH68" s="69"/>
      <c r="BI68" s="69"/>
      <c r="BJ68" s="69"/>
      <c r="BK68" s="69"/>
      <c r="BL68" s="69"/>
      <c r="BM68" s="69"/>
      <c r="BN68" s="69"/>
      <c r="BO68" s="69"/>
      <c r="BP68" s="69"/>
      <c r="BQ68" s="69"/>
      <c r="BR68" s="69"/>
      <c r="BS68" s="69"/>
      <c r="BT68" s="69"/>
      <c r="BU68" s="69"/>
      <c r="BV68" s="69"/>
      <c r="BW68" s="69"/>
      <c r="BX68" s="69"/>
      <c r="BY68" s="69"/>
      <c r="BZ68" s="69"/>
      <c r="CA68" s="69"/>
      <c r="CB68" s="69"/>
    </row>
    <row r="69" spans="1:80" x14ac:dyDescent="0.25">
      <c r="A69" s="69"/>
      <c r="B69" s="69"/>
      <c r="C69" s="69"/>
      <c r="D69" s="69"/>
      <c r="E69" s="69"/>
      <c r="F69" s="69"/>
      <c r="G69" s="69"/>
      <c r="H69" s="69"/>
      <c r="I69" s="69"/>
      <c r="J69" s="69"/>
      <c r="K69" s="69"/>
      <c r="L69" s="69"/>
      <c r="M69" s="69"/>
      <c r="N69" s="69"/>
      <c r="O69" s="69"/>
      <c r="P69" s="69"/>
      <c r="Q69" s="69"/>
      <c r="R69" s="69"/>
      <c r="S69" s="69"/>
      <c r="T69" s="69"/>
      <c r="U69" s="69"/>
      <c r="V69" s="69"/>
      <c r="W69" s="69"/>
      <c r="X69" s="69"/>
      <c r="Y69" s="69"/>
      <c r="Z69" s="69"/>
      <c r="AA69" s="69"/>
      <c r="AB69" s="69"/>
      <c r="AC69" s="69"/>
      <c r="AD69" s="69"/>
      <c r="AE69" s="69"/>
      <c r="AF69" s="69"/>
      <c r="AG69" s="69"/>
      <c r="AH69" s="69"/>
      <c r="AI69" s="69"/>
      <c r="AJ69" s="69"/>
      <c r="AK69" s="69"/>
      <c r="AL69" s="69"/>
      <c r="AM69" s="69"/>
      <c r="AN69" s="69"/>
      <c r="AO69" s="69"/>
      <c r="AP69" s="69"/>
      <c r="AQ69" s="69"/>
      <c r="AR69" s="69"/>
      <c r="AS69" s="69"/>
      <c r="AT69" s="69"/>
      <c r="AU69" s="69"/>
      <c r="AV69" s="69"/>
      <c r="AW69" s="69"/>
      <c r="AX69" s="69"/>
      <c r="AY69" s="69"/>
      <c r="AZ69" s="69"/>
      <c r="BA69" s="69"/>
      <c r="BB69" s="69"/>
      <c r="BC69" s="69"/>
      <c r="BD69" s="69"/>
      <c r="BE69" s="69"/>
      <c r="BF69" s="69"/>
      <c r="BG69" s="69"/>
      <c r="BH69" s="69"/>
      <c r="BI69" s="69"/>
      <c r="BJ69" s="69"/>
      <c r="BK69" s="69"/>
      <c r="BL69" s="69"/>
      <c r="BM69" s="69"/>
      <c r="BN69" s="69"/>
      <c r="BO69" s="69"/>
      <c r="BP69" s="69"/>
      <c r="BQ69" s="69"/>
      <c r="BR69" s="69"/>
      <c r="BS69" s="69"/>
      <c r="BT69" s="69"/>
      <c r="BU69" s="69"/>
      <c r="BV69" s="69"/>
      <c r="BW69" s="69"/>
      <c r="BX69" s="69"/>
      <c r="BY69" s="69"/>
      <c r="BZ69" s="69"/>
      <c r="CA69" s="69"/>
      <c r="CB69" s="69"/>
    </row>
    <row r="70" spans="1:80" x14ac:dyDescent="0.25">
      <c r="A70" s="69"/>
      <c r="B70" s="69"/>
      <c r="C70" s="69"/>
      <c r="D70" s="69"/>
      <c r="E70" s="69"/>
      <c r="F70" s="69"/>
      <c r="G70" s="69"/>
      <c r="H70" s="69"/>
      <c r="I70" s="69"/>
      <c r="J70" s="69"/>
      <c r="K70" s="69"/>
      <c r="L70" s="69"/>
      <c r="M70" s="69"/>
      <c r="N70" s="69"/>
      <c r="O70" s="69"/>
      <c r="P70" s="69"/>
      <c r="Q70" s="69"/>
      <c r="R70" s="69"/>
      <c r="S70" s="69"/>
      <c r="T70" s="69"/>
      <c r="U70" s="69"/>
      <c r="V70" s="69"/>
      <c r="W70" s="69"/>
      <c r="X70" s="69"/>
      <c r="Y70" s="69"/>
      <c r="Z70" s="69"/>
      <c r="AA70" s="69"/>
      <c r="AB70" s="69"/>
      <c r="AC70" s="69"/>
      <c r="AD70" s="69"/>
      <c r="AE70" s="69"/>
      <c r="AF70" s="69"/>
      <c r="AG70" s="69"/>
      <c r="AH70" s="69"/>
      <c r="AI70" s="69"/>
      <c r="AJ70" s="69"/>
      <c r="AK70" s="69"/>
      <c r="AL70" s="69"/>
      <c r="AM70" s="69"/>
      <c r="AN70" s="69"/>
      <c r="AO70" s="69"/>
      <c r="AP70" s="69"/>
      <c r="AQ70" s="69"/>
      <c r="AR70" s="69"/>
      <c r="AS70" s="69"/>
      <c r="AT70" s="69"/>
      <c r="AU70" s="69"/>
      <c r="AV70" s="69"/>
      <c r="AW70" s="69"/>
      <c r="AX70" s="69"/>
      <c r="AY70" s="69"/>
      <c r="AZ70" s="69"/>
      <c r="BA70" s="69"/>
      <c r="BB70" s="69"/>
      <c r="BC70" s="69"/>
      <c r="BD70" s="69"/>
      <c r="BE70" s="69"/>
      <c r="BF70" s="69"/>
      <c r="BG70" s="69"/>
      <c r="BH70" s="69"/>
      <c r="BI70" s="69"/>
      <c r="BJ70" s="69"/>
      <c r="BK70" s="69"/>
      <c r="BL70" s="69"/>
      <c r="BM70" s="69"/>
      <c r="BN70" s="69"/>
      <c r="BO70" s="69"/>
      <c r="BP70" s="69"/>
      <c r="BQ70" s="69"/>
      <c r="BR70" s="69"/>
      <c r="BS70" s="69"/>
      <c r="BT70" s="69"/>
      <c r="BU70" s="69"/>
      <c r="BV70" s="69"/>
      <c r="BW70" s="69"/>
      <c r="BX70" s="69"/>
      <c r="BY70" s="69"/>
      <c r="BZ70" s="69"/>
      <c r="CA70" s="69"/>
      <c r="CB70" s="69"/>
    </row>
    <row r="71" spans="1:80" x14ac:dyDescent="0.25">
      <c r="A71" s="69"/>
      <c r="B71" s="69"/>
      <c r="C71" s="69"/>
      <c r="D71" s="69"/>
      <c r="E71" s="69"/>
      <c r="F71" s="69"/>
      <c r="G71" s="69"/>
      <c r="H71" s="69"/>
      <c r="I71" s="69"/>
      <c r="J71" s="69"/>
      <c r="K71" s="69"/>
      <c r="L71" s="69"/>
      <c r="M71" s="69"/>
      <c r="N71" s="69"/>
      <c r="O71" s="69"/>
      <c r="P71" s="69"/>
      <c r="Q71" s="69"/>
      <c r="R71" s="69"/>
      <c r="S71" s="69"/>
      <c r="T71" s="69"/>
      <c r="U71" s="69"/>
      <c r="V71" s="69"/>
      <c r="W71" s="69"/>
      <c r="X71" s="69"/>
      <c r="Y71" s="69"/>
      <c r="Z71" s="69"/>
      <c r="AA71" s="69"/>
      <c r="AB71" s="69"/>
      <c r="AC71" s="69"/>
      <c r="AD71" s="69"/>
      <c r="AE71" s="69"/>
      <c r="AF71" s="69"/>
      <c r="AG71" s="69"/>
      <c r="AH71" s="69"/>
      <c r="AI71" s="69"/>
      <c r="AJ71" s="69"/>
      <c r="AK71" s="69"/>
      <c r="AL71" s="69"/>
      <c r="AM71" s="69"/>
      <c r="AN71" s="69"/>
      <c r="AO71" s="69"/>
      <c r="AP71" s="69"/>
      <c r="AQ71" s="69"/>
      <c r="AR71" s="69"/>
      <c r="AS71" s="69"/>
      <c r="AT71" s="69"/>
      <c r="AU71" s="69"/>
      <c r="AV71" s="69"/>
      <c r="AW71" s="69"/>
      <c r="AX71" s="69"/>
      <c r="AY71" s="69"/>
      <c r="AZ71" s="69"/>
      <c r="BA71" s="69"/>
      <c r="BB71" s="69"/>
      <c r="BC71" s="69"/>
      <c r="BD71" s="69"/>
      <c r="BE71" s="69"/>
      <c r="BF71" s="69"/>
      <c r="BG71" s="69"/>
      <c r="BH71" s="69"/>
      <c r="BI71" s="69"/>
      <c r="BJ71" s="69"/>
      <c r="BK71" s="69"/>
      <c r="BL71" s="69"/>
      <c r="BM71" s="69"/>
      <c r="BN71" s="69"/>
      <c r="BO71" s="69"/>
      <c r="BP71" s="69"/>
      <c r="BQ71" s="69"/>
      <c r="BR71" s="69"/>
      <c r="BS71" s="69"/>
      <c r="BT71" s="69"/>
      <c r="BU71" s="69"/>
      <c r="BV71" s="69"/>
      <c r="BW71" s="69"/>
      <c r="BX71" s="69"/>
      <c r="BY71" s="69"/>
      <c r="BZ71" s="69"/>
      <c r="CA71" s="69"/>
      <c r="CB71" s="69"/>
    </row>
    <row r="72" spans="1:80" x14ac:dyDescent="0.25">
      <c r="A72" s="69"/>
      <c r="B72" s="69"/>
      <c r="C72" s="69"/>
      <c r="D72" s="69"/>
      <c r="E72" s="69"/>
      <c r="F72" s="69"/>
      <c r="G72" s="69"/>
      <c r="H72" s="69"/>
      <c r="I72" s="69"/>
      <c r="J72" s="69"/>
      <c r="K72" s="69"/>
      <c r="L72" s="69"/>
      <c r="M72" s="69"/>
      <c r="N72" s="69"/>
      <c r="O72" s="69"/>
      <c r="P72" s="69"/>
      <c r="Q72" s="69"/>
      <c r="R72" s="69"/>
      <c r="S72" s="69"/>
      <c r="T72" s="69"/>
      <c r="U72" s="69"/>
      <c r="V72" s="69"/>
      <c r="W72" s="69"/>
      <c r="X72" s="69"/>
      <c r="Y72" s="69"/>
      <c r="Z72" s="69"/>
      <c r="AA72" s="69"/>
      <c r="AB72" s="69"/>
      <c r="AC72" s="69"/>
      <c r="AD72" s="69"/>
      <c r="AE72" s="69"/>
      <c r="AF72" s="69"/>
      <c r="AG72" s="69"/>
      <c r="AH72" s="69"/>
      <c r="AI72" s="69"/>
      <c r="AJ72" s="69"/>
      <c r="AK72" s="69"/>
      <c r="AL72" s="69"/>
      <c r="AM72" s="69"/>
      <c r="AN72" s="69"/>
      <c r="AO72" s="69"/>
      <c r="AP72" s="69"/>
      <c r="AQ72" s="69"/>
      <c r="AR72" s="69"/>
      <c r="AS72" s="69"/>
      <c r="AT72" s="69"/>
      <c r="AU72" s="69"/>
      <c r="AV72" s="69"/>
      <c r="AW72" s="69"/>
      <c r="AX72" s="69"/>
      <c r="AY72" s="69"/>
      <c r="AZ72" s="69"/>
      <c r="BA72" s="69"/>
      <c r="BB72" s="69"/>
      <c r="BC72" s="69"/>
      <c r="BD72" s="69"/>
      <c r="BE72" s="69"/>
      <c r="BF72" s="69"/>
      <c r="BG72" s="69"/>
      <c r="BH72" s="69"/>
      <c r="BI72" s="69"/>
      <c r="BJ72" s="69"/>
      <c r="BK72" s="69"/>
      <c r="BL72" s="69"/>
      <c r="BM72" s="69"/>
      <c r="BN72" s="69"/>
      <c r="BO72" s="69"/>
      <c r="BP72" s="69"/>
      <c r="BQ72" s="69"/>
      <c r="BR72" s="69"/>
      <c r="BS72" s="69"/>
      <c r="BT72" s="69"/>
      <c r="BU72" s="69"/>
      <c r="BV72" s="69"/>
      <c r="BW72" s="69"/>
      <c r="BX72" s="69"/>
      <c r="BY72" s="69"/>
      <c r="BZ72" s="69"/>
      <c r="CA72" s="69"/>
      <c r="CB72" s="69"/>
    </row>
    <row r="73" spans="1:80" x14ac:dyDescent="0.25">
      <c r="A73" s="69"/>
      <c r="B73" s="69"/>
      <c r="C73" s="69"/>
      <c r="D73" s="69"/>
      <c r="E73" s="69"/>
      <c r="F73" s="69"/>
      <c r="G73" s="69"/>
      <c r="H73" s="69"/>
      <c r="I73" s="69"/>
      <c r="J73" s="69"/>
      <c r="K73" s="69"/>
      <c r="L73" s="69"/>
      <c r="M73" s="69"/>
      <c r="N73" s="69"/>
      <c r="O73" s="69"/>
      <c r="P73" s="69"/>
      <c r="Q73" s="69"/>
      <c r="R73" s="69"/>
      <c r="S73" s="69"/>
      <c r="T73" s="69"/>
      <c r="U73" s="69"/>
      <c r="V73" s="69"/>
      <c r="W73" s="69"/>
      <c r="X73" s="69"/>
      <c r="Y73" s="69"/>
      <c r="Z73" s="69"/>
      <c r="AA73" s="69"/>
      <c r="AB73" s="69"/>
      <c r="AC73" s="69"/>
      <c r="AD73" s="69"/>
      <c r="AE73" s="69"/>
      <c r="AF73" s="69"/>
      <c r="AG73" s="69"/>
      <c r="AH73" s="69"/>
      <c r="AI73" s="69"/>
      <c r="AJ73" s="69"/>
      <c r="AK73" s="69"/>
      <c r="AL73" s="69"/>
      <c r="AM73" s="69"/>
      <c r="AN73" s="69"/>
      <c r="AO73" s="69"/>
      <c r="AP73" s="69"/>
      <c r="AQ73" s="69"/>
      <c r="AR73" s="69"/>
      <c r="AS73" s="69"/>
      <c r="AT73" s="69"/>
      <c r="AU73" s="69"/>
      <c r="AV73" s="69"/>
      <c r="AW73" s="69"/>
      <c r="AX73" s="69"/>
      <c r="AY73" s="69"/>
      <c r="AZ73" s="69"/>
      <c r="BA73" s="69"/>
      <c r="BB73" s="69"/>
      <c r="BC73" s="69"/>
      <c r="BD73" s="69"/>
      <c r="BE73" s="69"/>
      <c r="BF73" s="69"/>
      <c r="BG73" s="69"/>
      <c r="BH73" s="69"/>
      <c r="BI73" s="69"/>
      <c r="BJ73" s="69"/>
      <c r="BK73" s="69"/>
      <c r="BL73" s="69"/>
      <c r="BM73" s="69"/>
      <c r="BN73" s="69"/>
      <c r="BO73" s="69"/>
      <c r="BP73" s="69"/>
      <c r="BQ73" s="69"/>
      <c r="BR73" s="69"/>
      <c r="BS73" s="69"/>
      <c r="BT73" s="69"/>
      <c r="BU73" s="69"/>
      <c r="BV73" s="69"/>
      <c r="BW73" s="69"/>
      <c r="BX73" s="69"/>
      <c r="BY73" s="69"/>
      <c r="BZ73" s="69"/>
      <c r="CA73" s="69"/>
      <c r="CB73" s="69"/>
    </row>
    <row r="74" spans="1:80" x14ac:dyDescent="0.25">
      <c r="A74" s="69"/>
      <c r="B74" s="69"/>
      <c r="C74" s="69"/>
      <c r="D74" s="69"/>
      <c r="E74" s="69"/>
      <c r="F74" s="69"/>
      <c r="G74" s="69"/>
      <c r="H74" s="69"/>
      <c r="I74" s="69"/>
      <c r="J74" s="69"/>
      <c r="K74" s="69"/>
      <c r="L74" s="69"/>
      <c r="M74" s="69"/>
      <c r="N74" s="69"/>
      <c r="O74" s="69"/>
      <c r="P74" s="69"/>
      <c r="Q74" s="69"/>
      <c r="R74" s="69"/>
      <c r="S74" s="69"/>
      <c r="T74" s="69"/>
      <c r="U74" s="69"/>
      <c r="V74" s="69"/>
      <c r="W74" s="69"/>
      <c r="X74" s="69"/>
      <c r="Y74" s="69"/>
      <c r="Z74" s="69"/>
      <c r="AA74" s="69"/>
      <c r="AB74" s="69"/>
      <c r="AC74" s="69"/>
      <c r="AD74" s="69"/>
      <c r="AE74" s="69"/>
      <c r="AF74" s="69"/>
      <c r="AG74" s="69"/>
      <c r="AH74" s="69"/>
      <c r="AI74" s="69"/>
      <c r="AJ74" s="69"/>
      <c r="AK74" s="69"/>
      <c r="AL74" s="69"/>
      <c r="AM74" s="69"/>
      <c r="AN74" s="69"/>
      <c r="AO74" s="69"/>
      <c r="AP74" s="69"/>
      <c r="AQ74" s="69"/>
      <c r="AR74" s="69"/>
      <c r="AS74" s="69"/>
      <c r="AT74" s="69"/>
      <c r="AU74" s="69"/>
      <c r="AV74" s="69"/>
      <c r="AW74" s="69"/>
      <c r="AX74" s="69"/>
      <c r="AY74" s="69"/>
      <c r="AZ74" s="69"/>
      <c r="BA74" s="69"/>
      <c r="BB74" s="69"/>
      <c r="BC74" s="69"/>
      <c r="BD74" s="69"/>
      <c r="BE74" s="69"/>
      <c r="BF74" s="69"/>
      <c r="BG74" s="69"/>
      <c r="BH74" s="69"/>
      <c r="BI74" s="69"/>
      <c r="BJ74" s="69"/>
      <c r="BK74" s="69"/>
      <c r="BL74" s="69"/>
      <c r="BM74" s="69"/>
      <c r="BN74" s="69"/>
      <c r="BO74" s="69"/>
      <c r="BP74" s="69"/>
      <c r="BQ74" s="69"/>
      <c r="BR74" s="69"/>
      <c r="BS74" s="69"/>
      <c r="BT74" s="69"/>
      <c r="BU74" s="69"/>
      <c r="BV74" s="69"/>
      <c r="BW74" s="69"/>
      <c r="BX74" s="69"/>
      <c r="BY74" s="69"/>
      <c r="BZ74" s="69"/>
      <c r="CA74" s="69"/>
      <c r="CB74" s="69"/>
    </row>
    <row r="75" spans="1:80" x14ac:dyDescent="0.25">
      <c r="A75" s="69"/>
      <c r="B75" s="69"/>
      <c r="C75" s="69"/>
      <c r="D75" s="69"/>
      <c r="E75" s="69"/>
      <c r="F75" s="69"/>
      <c r="G75" s="69"/>
      <c r="H75" s="69"/>
      <c r="I75" s="69"/>
      <c r="J75" s="69"/>
      <c r="K75" s="69"/>
      <c r="L75" s="69"/>
      <c r="M75" s="69"/>
      <c r="N75" s="69"/>
      <c r="O75" s="69"/>
      <c r="P75" s="69"/>
      <c r="Q75" s="69"/>
      <c r="R75" s="69"/>
      <c r="S75" s="69"/>
      <c r="T75" s="69"/>
      <c r="U75" s="69"/>
      <c r="V75" s="69"/>
      <c r="W75" s="69"/>
      <c r="X75" s="69"/>
      <c r="Y75" s="69"/>
      <c r="Z75" s="69"/>
      <c r="AA75" s="69"/>
      <c r="AB75" s="69"/>
      <c r="AC75" s="69"/>
      <c r="AD75" s="69"/>
      <c r="AE75" s="69"/>
      <c r="AF75" s="69"/>
      <c r="AG75" s="69"/>
      <c r="AH75" s="69"/>
      <c r="AI75" s="69"/>
      <c r="AJ75" s="69"/>
      <c r="AK75" s="69"/>
      <c r="AL75" s="69"/>
      <c r="AM75" s="69"/>
      <c r="AN75" s="69"/>
      <c r="AO75" s="69"/>
      <c r="AP75" s="69"/>
      <c r="AQ75" s="69"/>
      <c r="AR75" s="69"/>
      <c r="AS75" s="69"/>
      <c r="AT75" s="69"/>
      <c r="AU75" s="69"/>
      <c r="AV75" s="69"/>
      <c r="AW75" s="69"/>
      <c r="AX75" s="69"/>
      <c r="AY75" s="69"/>
      <c r="AZ75" s="69"/>
      <c r="BA75" s="69"/>
      <c r="BB75" s="69"/>
      <c r="BC75" s="69"/>
      <c r="BD75" s="69"/>
      <c r="BE75" s="69"/>
      <c r="BF75" s="69"/>
      <c r="BG75" s="69"/>
      <c r="BH75" s="69"/>
      <c r="BI75" s="69"/>
      <c r="BJ75" s="69"/>
      <c r="BK75" s="69"/>
      <c r="BL75" s="69"/>
      <c r="BM75" s="69"/>
      <c r="BN75" s="69"/>
      <c r="BO75" s="69"/>
      <c r="BP75" s="69"/>
      <c r="BQ75" s="69"/>
      <c r="BR75" s="69"/>
      <c r="BS75" s="69"/>
      <c r="BT75" s="69"/>
      <c r="BU75" s="69"/>
      <c r="BV75" s="69"/>
      <c r="BW75" s="69"/>
      <c r="BX75" s="69"/>
      <c r="BY75" s="69"/>
      <c r="BZ75" s="69"/>
      <c r="CA75" s="69"/>
      <c r="CB75" s="69"/>
    </row>
    <row r="76" spans="1:80" x14ac:dyDescent="0.25">
      <c r="A76" s="69"/>
      <c r="B76" s="69"/>
      <c r="C76" s="69"/>
      <c r="D76" s="69"/>
      <c r="E76" s="69"/>
      <c r="F76" s="69"/>
      <c r="G76" s="69"/>
      <c r="H76" s="69"/>
      <c r="I76" s="69"/>
      <c r="J76" s="69"/>
      <c r="K76" s="69"/>
      <c r="L76" s="69"/>
      <c r="M76" s="69"/>
      <c r="N76" s="69"/>
      <c r="O76" s="69"/>
      <c r="P76" s="69"/>
      <c r="Q76" s="69"/>
      <c r="R76" s="69"/>
      <c r="S76" s="69"/>
      <c r="T76" s="69"/>
      <c r="U76" s="69"/>
      <c r="V76" s="69"/>
      <c r="W76" s="69"/>
      <c r="X76" s="69"/>
      <c r="Y76" s="69"/>
      <c r="Z76" s="69"/>
      <c r="AA76" s="69"/>
      <c r="AB76" s="69"/>
      <c r="AC76" s="69"/>
      <c r="AD76" s="69"/>
      <c r="AE76" s="69"/>
      <c r="AF76" s="69"/>
      <c r="AG76" s="69"/>
      <c r="AH76" s="69"/>
      <c r="AI76" s="69"/>
      <c r="AJ76" s="69"/>
      <c r="AK76" s="69"/>
      <c r="AL76" s="69"/>
      <c r="AM76" s="69"/>
      <c r="AN76" s="69"/>
      <c r="AO76" s="69"/>
      <c r="AP76" s="69"/>
      <c r="AQ76" s="69"/>
      <c r="AR76" s="69"/>
      <c r="AS76" s="69"/>
      <c r="AT76" s="69"/>
      <c r="AU76" s="69"/>
      <c r="AV76" s="69"/>
      <c r="AW76" s="69"/>
      <c r="AX76" s="69"/>
      <c r="AY76" s="69"/>
      <c r="AZ76" s="69"/>
      <c r="BA76" s="69"/>
      <c r="BB76" s="69"/>
      <c r="BC76" s="69"/>
      <c r="BD76" s="69"/>
      <c r="BE76" s="69"/>
      <c r="BF76" s="69"/>
      <c r="BG76" s="69"/>
      <c r="BH76" s="69"/>
      <c r="BI76" s="69"/>
      <c r="BJ76" s="69"/>
      <c r="BK76" s="69"/>
      <c r="BL76" s="69"/>
      <c r="BM76" s="69"/>
      <c r="BN76" s="69"/>
      <c r="BO76" s="69"/>
      <c r="BP76" s="69"/>
      <c r="BQ76" s="69"/>
      <c r="BR76" s="69"/>
      <c r="BS76" s="69"/>
      <c r="BT76" s="69"/>
      <c r="BU76" s="69"/>
      <c r="BV76" s="69"/>
      <c r="BW76" s="69"/>
      <c r="BX76" s="69"/>
      <c r="BY76" s="69"/>
      <c r="BZ76" s="69"/>
      <c r="CA76" s="69"/>
      <c r="CB76" s="69"/>
    </row>
    <row r="77" spans="1:80" x14ac:dyDescent="0.25">
      <c r="A77" s="69"/>
      <c r="B77" s="69"/>
      <c r="C77" s="69"/>
      <c r="D77" s="69"/>
      <c r="E77" s="69"/>
      <c r="F77" s="69"/>
      <c r="G77" s="69"/>
      <c r="H77" s="69"/>
      <c r="I77" s="69"/>
      <c r="J77" s="69"/>
      <c r="K77" s="69"/>
      <c r="L77" s="69"/>
      <c r="M77" s="69"/>
      <c r="N77" s="69"/>
      <c r="O77" s="69"/>
      <c r="P77" s="69"/>
      <c r="Q77" s="69"/>
      <c r="R77" s="69"/>
      <c r="S77" s="69"/>
      <c r="T77" s="69"/>
      <c r="U77" s="69"/>
      <c r="V77" s="69"/>
      <c r="W77" s="69"/>
      <c r="X77" s="69"/>
      <c r="Y77" s="69"/>
      <c r="Z77" s="69"/>
      <c r="AA77" s="69"/>
      <c r="AB77" s="69"/>
      <c r="AC77" s="69"/>
      <c r="AD77" s="69"/>
      <c r="AE77" s="69"/>
      <c r="AF77" s="69"/>
      <c r="AG77" s="69"/>
      <c r="AH77" s="69"/>
      <c r="AI77" s="69"/>
      <c r="AJ77" s="69"/>
      <c r="AK77" s="69"/>
      <c r="AL77" s="69"/>
      <c r="AM77" s="69"/>
      <c r="AN77" s="69"/>
      <c r="AO77" s="69"/>
      <c r="AP77" s="69"/>
      <c r="AQ77" s="69"/>
      <c r="AR77" s="69"/>
      <c r="AS77" s="69"/>
      <c r="AT77" s="69"/>
      <c r="AU77" s="69"/>
      <c r="AV77" s="69"/>
      <c r="AW77" s="69"/>
      <c r="AX77" s="69"/>
      <c r="AY77" s="69"/>
      <c r="AZ77" s="69"/>
      <c r="BA77" s="69"/>
      <c r="BB77" s="69"/>
      <c r="BC77" s="69"/>
      <c r="BD77" s="69"/>
      <c r="BE77" s="69"/>
      <c r="BF77" s="69"/>
      <c r="BG77" s="69"/>
      <c r="BH77" s="69"/>
      <c r="BI77" s="69"/>
      <c r="BJ77" s="69"/>
      <c r="BK77" s="69"/>
      <c r="BL77" s="69"/>
      <c r="BM77" s="69"/>
      <c r="BN77" s="69"/>
      <c r="BO77" s="69"/>
      <c r="BP77" s="69"/>
      <c r="BQ77" s="69"/>
      <c r="BR77" s="69"/>
      <c r="BS77" s="69"/>
      <c r="BT77" s="69"/>
      <c r="BU77" s="69"/>
      <c r="BV77" s="69"/>
      <c r="BW77" s="69"/>
      <c r="BX77" s="69"/>
      <c r="BY77" s="69"/>
      <c r="BZ77" s="69"/>
      <c r="CA77" s="69"/>
      <c r="CB77" s="69"/>
    </row>
    <row r="78" spans="1:80" x14ac:dyDescent="0.25">
      <c r="A78" s="69"/>
      <c r="B78" s="69"/>
      <c r="C78" s="69"/>
      <c r="D78" s="69"/>
      <c r="E78" s="69"/>
      <c r="F78" s="69"/>
      <c r="G78" s="69"/>
      <c r="H78" s="69"/>
      <c r="I78" s="69"/>
      <c r="J78" s="69"/>
      <c r="K78" s="69"/>
      <c r="L78" s="69"/>
      <c r="M78" s="69"/>
      <c r="N78" s="69"/>
      <c r="O78" s="69"/>
      <c r="P78" s="69"/>
      <c r="Q78" s="69"/>
      <c r="R78" s="69"/>
      <c r="S78" s="69"/>
      <c r="T78" s="69"/>
      <c r="U78" s="69"/>
      <c r="V78" s="69"/>
      <c r="W78" s="69"/>
      <c r="X78" s="69"/>
      <c r="Y78" s="69"/>
      <c r="Z78" s="69"/>
      <c r="AA78" s="69"/>
      <c r="AB78" s="69"/>
      <c r="AC78" s="69"/>
      <c r="AD78" s="69"/>
      <c r="AE78" s="69"/>
      <c r="AF78" s="69"/>
      <c r="AG78" s="69"/>
      <c r="AH78" s="69"/>
      <c r="AI78" s="69"/>
      <c r="AJ78" s="69"/>
      <c r="AK78" s="69"/>
      <c r="AL78" s="69"/>
      <c r="AM78" s="69"/>
      <c r="AN78" s="69"/>
      <c r="AO78" s="69"/>
      <c r="AP78" s="69"/>
      <c r="AQ78" s="69"/>
      <c r="AR78" s="69"/>
      <c r="AS78" s="69"/>
      <c r="AT78" s="69"/>
      <c r="AU78" s="69"/>
      <c r="AV78" s="69"/>
      <c r="AW78" s="69"/>
      <c r="AX78" s="69"/>
      <c r="AY78" s="69"/>
      <c r="AZ78" s="69"/>
      <c r="BA78" s="69"/>
      <c r="BB78" s="69"/>
      <c r="BC78" s="69"/>
      <c r="BD78" s="69"/>
      <c r="BE78" s="69"/>
      <c r="BF78" s="69"/>
      <c r="BG78" s="69"/>
      <c r="BH78" s="69"/>
      <c r="BI78" s="69"/>
      <c r="BJ78" s="69"/>
      <c r="BK78" s="69"/>
      <c r="BL78" s="69"/>
      <c r="BM78" s="69"/>
      <c r="BN78" s="69"/>
      <c r="BO78" s="69"/>
      <c r="BP78" s="69"/>
      <c r="BQ78" s="69"/>
      <c r="BR78" s="69"/>
      <c r="BS78" s="69"/>
      <c r="BT78" s="69"/>
      <c r="BU78" s="69"/>
      <c r="BV78" s="69"/>
      <c r="BW78" s="69"/>
      <c r="BX78" s="69"/>
      <c r="BY78" s="69"/>
      <c r="BZ78" s="69"/>
      <c r="CA78" s="69"/>
      <c r="CB78" s="69"/>
    </row>
    <row r="79" spans="1:80" x14ac:dyDescent="0.25">
      <c r="A79" s="69"/>
      <c r="B79" s="69"/>
      <c r="C79" s="69"/>
      <c r="D79" s="69"/>
      <c r="E79" s="69"/>
      <c r="F79" s="69"/>
      <c r="G79" s="69"/>
      <c r="H79" s="69"/>
      <c r="I79" s="69"/>
      <c r="J79" s="69"/>
      <c r="K79" s="69"/>
      <c r="L79" s="69"/>
      <c r="M79" s="69"/>
      <c r="N79" s="69"/>
      <c r="O79" s="69"/>
      <c r="P79" s="69"/>
      <c r="Q79" s="69"/>
      <c r="R79" s="69"/>
      <c r="S79" s="69"/>
      <c r="T79" s="69"/>
      <c r="U79" s="69"/>
      <c r="V79" s="69"/>
      <c r="W79" s="69"/>
      <c r="X79" s="69"/>
      <c r="Y79" s="69"/>
      <c r="Z79" s="69"/>
      <c r="AA79" s="69"/>
      <c r="AB79" s="69"/>
      <c r="AC79" s="69"/>
      <c r="AD79" s="69"/>
      <c r="AE79" s="69"/>
      <c r="AF79" s="69"/>
      <c r="AG79" s="69"/>
      <c r="AH79" s="69"/>
      <c r="AI79" s="69"/>
      <c r="AJ79" s="69"/>
      <c r="AK79" s="69"/>
      <c r="AL79" s="69"/>
      <c r="AM79" s="69"/>
      <c r="AN79" s="69"/>
      <c r="AO79" s="69"/>
      <c r="AP79" s="69"/>
      <c r="AQ79" s="69"/>
      <c r="AR79" s="69"/>
      <c r="AS79" s="69"/>
      <c r="AT79" s="69"/>
      <c r="AU79" s="69"/>
      <c r="AV79" s="69"/>
      <c r="AW79" s="69"/>
      <c r="AX79" s="69"/>
      <c r="AY79" s="69"/>
      <c r="AZ79" s="69"/>
      <c r="BA79" s="69"/>
      <c r="BB79" s="69"/>
      <c r="BC79" s="69"/>
      <c r="BD79" s="69"/>
      <c r="BE79" s="69"/>
      <c r="BF79" s="69"/>
      <c r="BG79" s="69"/>
      <c r="BH79" s="69"/>
      <c r="BI79" s="69"/>
      <c r="BJ79" s="69"/>
      <c r="BK79" s="69"/>
    </row>
    <row r="80" spans="1:80" x14ac:dyDescent="0.25">
      <c r="A80" s="69"/>
      <c r="B80" s="69"/>
      <c r="C80" s="69"/>
      <c r="D80" s="69"/>
      <c r="E80" s="69"/>
      <c r="F80" s="69"/>
      <c r="G80" s="69"/>
      <c r="H80" s="69"/>
      <c r="I80" s="69"/>
      <c r="J80" s="69"/>
      <c r="K80" s="69"/>
      <c r="L80" s="69"/>
      <c r="M80" s="69"/>
      <c r="N80" s="69"/>
      <c r="O80" s="69"/>
      <c r="P80" s="69"/>
      <c r="Q80" s="69"/>
      <c r="R80" s="69"/>
      <c r="S80" s="69"/>
      <c r="T80" s="69"/>
      <c r="U80" s="69"/>
      <c r="V80" s="69"/>
      <c r="W80" s="69"/>
      <c r="X80" s="69"/>
      <c r="Y80" s="69"/>
      <c r="Z80" s="69"/>
      <c r="AA80" s="69"/>
      <c r="AB80" s="69"/>
      <c r="AC80" s="69"/>
      <c r="AD80" s="69"/>
      <c r="AE80" s="69"/>
      <c r="AF80" s="69"/>
      <c r="AG80" s="69"/>
      <c r="AH80" s="69"/>
      <c r="AI80" s="69"/>
      <c r="AJ80" s="69"/>
      <c r="AK80" s="69"/>
      <c r="AL80" s="69"/>
      <c r="AM80" s="69"/>
      <c r="AN80" s="69"/>
      <c r="AO80" s="69"/>
      <c r="AP80" s="69"/>
      <c r="AQ80" s="69"/>
      <c r="AR80" s="69"/>
      <c r="AS80" s="69"/>
      <c r="AT80" s="69"/>
      <c r="AU80" s="69"/>
      <c r="AV80" s="69"/>
      <c r="AW80" s="69"/>
      <c r="AX80" s="69"/>
      <c r="AY80" s="69"/>
      <c r="AZ80" s="69"/>
      <c r="BA80" s="69"/>
      <c r="BB80" s="69"/>
      <c r="BC80" s="69"/>
      <c r="BD80" s="69"/>
      <c r="BE80" s="69"/>
      <c r="BF80" s="69"/>
      <c r="BG80" s="69"/>
      <c r="BH80" s="69"/>
      <c r="BI80" s="69"/>
      <c r="BJ80" s="69"/>
      <c r="BK80" s="69"/>
    </row>
    <row r="81" spans="1:63" x14ac:dyDescent="0.25">
      <c r="A81" s="69"/>
      <c r="B81" s="69"/>
      <c r="C81" s="69"/>
      <c r="D81" s="69"/>
      <c r="E81" s="69"/>
      <c r="F81" s="69"/>
      <c r="G81" s="69"/>
      <c r="H81" s="69"/>
      <c r="I81" s="69"/>
      <c r="J81" s="69"/>
      <c r="K81" s="69"/>
      <c r="L81" s="69"/>
      <c r="M81" s="69"/>
      <c r="N81" s="69"/>
      <c r="O81" s="69"/>
      <c r="P81" s="69"/>
      <c r="Q81" s="69"/>
      <c r="R81" s="69"/>
      <c r="S81" s="69"/>
      <c r="T81" s="69"/>
      <c r="U81" s="69"/>
      <c r="V81" s="69"/>
      <c r="W81" s="69"/>
      <c r="X81" s="69"/>
      <c r="Y81" s="69"/>
      <c r="Z81" s="69"/>
      <c r="AA81" s="69"/>
      <c r="AB81" s="69"/>
      <c r="AC81" s="69"/>
      <c r="AD81" s="69"/>
      <c r="AE81" s="69"/>
      <c r="AF81" s="69"/>
      <c r="AG81" s="69"/>
      <c r="AH81" s="69"/>
      <c r="AI81" s="69"/>
      <c r="AJ81" s="69"/>
      <c r="AK81" s="69"/>
      <c r="AL81" s="69"/>
      <c r="AM81" s="69"/>
      <c r="AN81" s="69"/>
      <c r="AO81" s="69"/>
      <c r="AP81" s="69"/>
      <c r="AQ81" s="69"/>
      <c r="AR81" s="69"/>
      <c r="AS81" s="69"/>
      <c r="AT81" s="69"/>
      <c r="AU81" s="69"/>
      <c r="AV81" s="69"/>
      <c r="AW81" s="69"/>
      <c r="AX81" s="69"/>
      <c r="AY81" s="69"/>
      <c r="AZ81" s="69"/>
      <c r="BA81" s="69"/>
      <c r="BB81" s="69"/>
      <c r="BC81" s="69"/>
      <c r="BD81" s="69"/>
      <c r="BE81" s="69"/>
      <c r="BF81" s="69"/>
      <c r="BG81" s="69"/>
      <c r="BH81" s="69"/>
      <c r="BI81" s="69"/>
      <c r="BJ81" s="69"/>
      <c r="BK81" s="69"/>
    </row>
    <row r="82" spans="1:63" x14ac:dyDescent="0.25">
      <c r="A82" s="69"/>
      <c r="B82" s="69"/>
      <c r="C82" s="69"/>
      <c r="D82" s="69"/>
      <c r="E82" s="69"/>
      <c r="F82" s="69"/>
      <c r="G82" s="69"/>
      <c r="H82" s="69"/>
      <c r="I82" s="69"/>
      <c r="J82" s="69"/>
      <c r="K82" s="69"/>
      <c r="L82" s="69"/>
      <c r="M82" s="69"/>
      <c r="N82" s="69"/>
      <c r="O82" s="69"/>
      <c r="P82" s="69"/>
      <c r="Q82" s="69"/>
      <c r="R82" s="69"/>
      <c r="S82" s="69"/>
      <c r="T82" s="69"/>
      <c r="U82" s="69"/>
      <c r="V82" s="69"/>
      <c r="W82" s="69"/>
      <c r="X82" s="69"/>
      <c r="Y82" s="69"/>
      <c r="Z82" s="69"/>
      <c r="AA82" s="69"/>
      <c r="AB82" s="69"/>
      <c r="AC82" s="69"/>
      <c r="AD82" s="69"/>
      <c r="AE82" s="69"/>
      <c r="AF82" s="69"/>
      <c r="AG82" s="69"/>
      <c r="AH82" s="69"/>
      <c r="AI82" s="69"/>
      <c r="AJ82" s="69"/>
      <c r="AK82" s="69"/>
      <c r="AL82" s="69"/>
      <c r="AM82" s="69"/>
      <c r="AN82" s="69"/>
      <c r="AO82" s="69"/>
      <c r="AP82" s="69"/>
      <c r="AQ82" s="69"/>
      <c r="AR82" s="69"/>
      <c r="AS82" s="69"/>
      <c r="AT82" s="69"/>
      <c r="AU82" s="69"/>
      <c r="AV82" s="69"/>
      <c r="AW82" s="69"/>
      <c r="AX82" s="69"/>
      <c r="AY82" s="69"/>
      <c r="AZ82" s="69"/>
      <c r="BA82" s="69"/>
      <c r="BB82" s="69"/>
      <c r="BC82" s="69"/>
      <c r="BD82" s="69"/>
      <c r="BE82" s="69"/>
      <c r="BF82" s="69"/>
      <c r="BG82" s="69"/>
      <c r="BH82" s="69"/>
      <c r="BI82" s="69"/>
      <c r="BJ82" s="69"/>
      <c r="BK82" s="69"/>
    </row>
    <row r="83" spans="1:63" x14ac:dyDescent="0.25">
      <c r="A83" s="69"/>
      <c r="B83" s="69"/>
      <c r="C83" s="69"/>
      <c r="D83" s="69"/>
      <c r="E83" s="69"/>
      <c r="F83" s="69"/>
      <c r="G83" s="69"/>
      <c r="H83" s="69"/>
      <c r="I83" s="69"/>
      <c r="J83" s="69"/>
      <c r="K83" s="69"/>
      <c r="L83" s="69"/>
      <c r="M83" s="69"/>
      <c r="N83" s="69"/>
      <c r="O83" s="69"/>
      <c r="P83" s="69"/>
      <c r="Q83" s="69"/>
      <c r="R83" s="69"/>
      <c r="S83" s="69"/>
      <c r="T83" s="69"/>
      <c r="U83" s="69"/>
      <c r="V83" s="69"/>
      <c r="W83" s="69"/>
      <c r="X83" s="69"/>
      <c r="Y83" s="69"/>
      <c r="Z83" s="69"/>
      <c r="AA83" s="69"/>
      <c r="AB83" s="69"/>
      <c r="AC83" s="69"/>
      <c r="AD83" s="69"/>
      <c r="AE83" s="69"/>
      <c r="AF83" s="69"/>
      <c r="AG83" s="69"/>
      <c r="AH83" s="69"/>
      <c r="AI83" s="69"/>
      <c r="AJ83" s="69"/>
      <c r="AK83" s="69"/>
      <c r="AL83" s="69"/>
      <c r="AM83" s="69"/>
      <c r="AN83" s="69"/>
      <c r="AO83" s="69"/>
      <c r="AP83" s="69"/>
      <c r="AQ83" s="69"/>
      <c r="AR83" s="69"/>
      <c r="AS83" s="69"/>
      <c r="AT83" s="69"/>
      <c r="AU83" s="69"/>
      <c r="AV83" s="69"/>
      <c r="AW83" s="69"/>
      <c r="AX83" s="69"/>
      <c r="AY83" s="69"/>
      <c r="AZ83" s="69"/>
      <c r="BA83" s="69"/>
      <c r="BB83" s="69"/>
      <c r="BC83" s="69"/>
      <c r="BD83" s="69"/>
      <c r="BE83" s="69"/>
      <c r="BF83" s="69"/>
      <c r="BG83" s="69"/>
      <c r="BH83" s="69"/>
      <c r="BI83" s="69"/>
      <c r="BJ83" s="69"/>
      <c r="BK83" s="69"/>
    </row>
    <row r="84" spans="1:63" x14ac:dyDescent="0.25">
      <c r="A84" s="69"/>
      <c r="B84" s="69"/>
      <c r="C84" s="69"/>
      <c r="D84" s="69"/>
      <c r="E84" s="69"/>
      <c r="F84" s="69"/>
      <c r="G84" s="69"/>
      <c r="H84" s="69"/>
      <c r="I84" s="69"/>
      <c r="J84" s="69"/>
      <c r="K84" s="69"/>
      <c r="L84" s="69"/>
      <c r="M84" s="69"/>
      <c r="N84" s="69"/>
      <c r="O84" s="69"/>
      <c r="P84" s="69"/>
      <c r="Q84" s="69"/>
      <c r="R84" s="69"/>
      <c r="S84" s="69"/>
      <c r="T84" s="69"/>
      <c r="U84" s="69"/>
      <c r="V84" s="69"/>
      <c r="W84" s="69"/>
      <c r="X84" s="69"/>
      <c r="Y84" s="69"/>
      <c r="Z84" s="69"/>
      <c r="AA84" s="69"/>
      <c r="AB84" s="69"/>
      <c r="AC84" s="69"/>
      <c r="AD84" s="69"/>
      <c r="AE84" s="69"/>
      <c r="AF84" s="69"/>
      <c r="AG84" s="69"/>
      <c r="AH84" s="69"/>
      <c r="AI84" s="69"/>
      <c r="AJ84" s="69"/>
      <c r="AK84" s="69"/>
      <c r="AL84" s="69"/>
      <c r="AM84" s="69"/>
      <c r="AN84" s="69"/>
      <c r="AO84" s="69"/>
      <c r="AP84" s="69"/>
      <c r="AQ84" s="69"/>
      <c r="AR84" s="69"/>
      <c r="AS84" s="69"/>
      <c r="AT84" s="69"/>
      <c r="AU84" s="69"/>
      <c r="AV84" s="69"/>
      <c r="AW84" s="69"/>
      <c r="AX84" s="69"/>
      <c r="AY84" s="69"/>
      <c r="AZ84" s="69"/>
      <c r="BA84" s="69"/>
      <c r="BB84" s="69"/>
      <c r="BC84" s="69"/>
      <c r="BD84" s="69"/>
      <c r="BE84" s="69"/>
      <c r="BF84" s="69"/>
      <c r="BG84" s="69"/>
      <c r="BH84" s="69"/>
      <c r="BI84" s="69"/>
      <c r="BJ84" s="69"/>
      <c r="BK84" s="69"/>
    </row>
    <row r="85" spans="1:63" x14ac:dyDescent="0.25">
      <c r="A85" s="69"/>
      <c r="B85" s="69"/>
      <c r="C85" s="69"/>
      <c r="D85" s="69"/>
      <c r="E85" s="69"/>
      <c r="F85" s="69"/>
      <c r="G85" s="69"/>
      <c r="H85" s="69"/>
      <c r="I85" s="69"/>
      <c r="J85" s="69"/>
      <c r="K85" s="69"/>
      <c r="L85" s="69"/>
      <c r="M85" s="69"/>
      <c r="N85" s="69"/>
      <c r="O85" s="69"/>
      <c r="P85" s="69"/>
      <c r="Q85" s="69"/>
      <c r="R85" s="69"/>
      <c r="S85" s="69"/>
      <c r="T85" s="69"/>
      <c r="U85" s="69"/>
      <c r="V85" s="69"/>
      <c r="W85" s="69"/>
      <c r="X85" s="69"/>
      <c r="Y85" s="69"/>
      <c r="Z85" s="69"/>
      <c r="AA85" s="69"/>
      <c r="AB85" s="69"/>
      <c r="AC85" s="69"/>
      <c r="AD85" s="69"/>
      <c r="AE85" s="69"/>
      <c r="AF85" s="69"/>
      <c r="AG85" s="69"/>
      <c r="AH85" s="69"/>
      <c r="AI85" s="69"/>
      <c r="AJ85" s="69"/>
      <c r="AK85" s="69"/>
      <c r="AL85" s="69"/>
      <c r="AM85" s="69"/>
      <c r="AN85" s="69"/>
      <c r="AO85" s="69"/>
      <c r="AP85" s="69"/>
      <c r="AQ85" s="69"/>
      <c r="AR85" s="69"/>
      <c r="AS85" s="69"/>
      <c r="AT85" s="69"/>
      <c r="AU85" s="69"/>
      <c r="AV85" s="69"/>
      <c r="AW85" s="69"/>
      <c r="AX85" s="69"/>
      <c r="AY85" s="69"/>
      <c r="AZ85" s="69"/>
      <c r="BA85" s="69"/>
      <c r="BB85" s="69"/>
      <c r="BC85" s="69"/>
      <c r="BD85" s="69"/>
      <c r="BE85" s="69"/>
      <c r="BF85" s="69"/>
      <c r="BG85" s="69"/>
      <c r="BH85" s="69"/>
      <c r="BI85" s="69"/>
      <c r="BJ85" s="69"/>
      <c r="BK85" s="69"/>
    </row>
    <row r="86" spans="1:63" x14ac:dyDescent="0.25">
      <c r="A86" s="69"/>
      <c r="B86" s="69"/>
      <c r="C86" s="69"/>
      <c r="D86" s="69"/>
      <c r="E86" s="69"/>
      <c r="F86" s="69"/>
      <c r="G86" s="69"/>
      <c r="H86" s="69"/>
      <c r="I86" s="69"/>
      <c r="J86" s="69"/>
      <c r="K86" s="69"/>
      <c r="L86" s="69"/>
      <c r="M86" s="69"/>
      <c r="N86" s="69"/>
      <c r="O86" s="69"/>
      <c r="P86" s="69"/>
      <c r="Q86" s="69"/>
      <c r="R86" s="69"/>
      <c r="S86" s="69"/>
      <c r="T86" s="69"/>
      <c r="U86" s="69"/>
      <c r="V86" s="69"/>
      <c r="W86" s="69"/>
      <c r="X86" s="69"/>
      <c r="Y86" s="69"/>
      <c r="Z86" s="69"/>
      <c r="AA86" s="69"/>
      <c r="AB86" s="69"/>
      <c r="AC86" s="69"/>
      <c r="AD86" s="69"/>
      <c r="AE86" s="69"/>
      <c r="AF86" s="69"/>
      <c r="AG86" s="69"/>
      <c r="AH86" s="69"/>
      <c r="AI86" s="69"/>
      <c r="AJ86" s="69"/>
      <c r="AK86" s="69"/>
      <c r="AL86" s="69"/>
      <c r="AM86" s="69"/>
      <c r="AN86" s="69"/>
      <c r="AO86" s="69"/>
      <c r="AP86" s="69"/>
      <c r="AQ86" s="69"/>
      <c r="AR86" s="69"/>
      <c r="AS86" s="69"/>
      <c r="AT86" s="69"/>
      <c r="AU86" s="69"/>
      <c r="AV86" s="69"/>
      <c r="AW86" s="69"/>
      <c r="AX86" s="69"/>
      <c r="AY86" s="69"/>
      <c r="AZ86" s="69"/>
      <c r="BA86" s="69"/>
      <c r="BB86" s="69"/>
      <c r="BC86" s="69"/>
      <c r="BD86" s="69"/>
      <c r="BE86" s="69"/>
      <c r="BF86" s="69"/>
      <c r="BG86" s="69"/>
      <c r="BH86" s="69"/>
      <c r="BI86" s="69"/>
      <c r="BJ86" s="69"/>
      <c r="BK86" s="69"/>
    </row>
    <row r="87" spans="1:63" x14ac:dyDescent="0.25">
      <c r="A87" s="69"/>
      <c r="B87" s="69"/>
      <c r="C87" s="69"/>
      <c r="D87" s="69"/>
      <c r="E87" s="69"/>
      <c r="F87" s="69"/>
      <c r="G87" s="69"/>
      <c r="H87" s="69"/>
      <c r="I87" s="69"/>
      <c r="J87" s="69"/>
      <c r="K87" s="69"/>
      <c r="L87" s="69"/>
      <c r="M87" s="69"/>
      <c r="N87" s="69"/>
      <c r="O87" s="69"/>
      <c r="P87" s="69"/>
      <c r="Q87" s="69"/>
      <c r="R87" s="69"/>
      <c r="S87" s="69"/>
      <c r="T87" s="69"/>
      <c r="U87" s="69"/>
      <c r="V87" s="69"/>
      <c r="W87" s="69"/>
      <c r="X87" s="69"/>
      <c r="Y87" s="69"/>
      <c r="Z87" s="69"/>
      <c r="AA87" s="69"/>
      <c r="AB87" s="69"/>
      <c r="AC87" s="69"/>
      <c r="AD87" s="69"/>
      <c r="AE87" s="69"/>
      <c r="AF87" s="69"/>
      <c r="AG87" s="69"/>
      <c r="AH87" s="69"/>
      <c r="AI87" s="69"/>
      <c r="AJ87" s="69"/>
      <c r="AK87" s="69"/>
      <c r="AL87" s="69"/>
      <c r="AM87" s="69"/>
      <c r="AN87" s="69"/>
      <c r="AO87" s="69"/>
      <c r="AP87" s="69"/>
      <c r="AQ87" s="69"/>
      <c r="AR87" s="69"/>
      <c r="AS87" s="69"/>
      <c r="AT87" s="69"/>
      <c r="AU87" s="69"/>
      <c r="AV87" s="69"/>
      <c r="AW87" s="69"/>
      <c r="AX87" s="69"/>
      <c r="AY87" s="69"/>
      <c r="AZ87" s="69"/>
      <c r="BA87" s="69"/>
      <c r="BB87" s="69"/>
      <c r="BC87" s="69"/>
      <c r="BD87" s="69"/>
      <c r="BE87" s="69"/>
      <c r="BF87" s="69"/>
      <c r="BG87" s="69"/>
      <c r="BH87" s="69"/>
      <c r="BI87" s="69"/>
      <c r="BJ87" s="69"/>
      <c r="BK87" s="69"/>
    </row>
    <row r="88" spans="1:63" x14ac:dyDescent="0.25">
      <c r="A88" s="69"/>
      <c r="B88" s="69"/>
      <c r="C88" s="69"/>
      <c r="D88" s="69"/>
      <c r="E88" s="69"/>
      <c r="F88" s="69"/>
      <c r="G88" s="69"/>
      <c r="H88" s="69"/>
      <c r="I88" s="69"/>
      <c r="J88" s="69"/>
      <c r="K88" s="69"/>
      <c r="L88" s="69"/>
      <c r="M88" s="69"/>
      <c r="N88" s="69"/>
      <c r="O88" s="69"/>
      <c r="P88" s="69"/>
      <c r="Q88" s="69"/>
      <c r="R88" s="69"/>
      <c r="S88" s="69"/>
      <c r="T88" s="69"/>
      <c r="U88" s="69"/>
      <c r="V88" s="69"/>
      <c r="W88" s="69"/>
      <c r="X88" s="69"/>
      <c r="Y88" s="69"/>
      <c r="Z88" s="69"/>
      <c r="AA88" s="69"/>
      <c r="AB88" s="69"/>
      <c r="AC88" s="69"/>
      <c r="AD88" s="69"/>
      <c r="AE88" s="69"/>
      <c r="AF88" s="69"/>
      <c r="AG88" s="69"/>
      <c r="AH88" s="69"/>
      <c r="AI88" s="69"/>
      <c r="AJ88" s="69"/>
      <c r="AK88" s="69"/>
      <c r="AL88" s="69"/>
      <c r="AM88" s="69"/>
      <c r="AN88" s="69"/>
      <c r="AO88" s="69"/>
      <c r="AP88" s="69"/>
      <c r="AQ88" s="69"/>
      <c r="AR88" s="69"/>
      <c r="AS88" s="69"/>
      <c r="AT88" s="69"/>
      <c r="AU88" s="69"/>
      <c r="AV88" s="69"/>
      <c r="AW88" s="69"/>
      <c r="AX88" s="69"/>
      <c r="AY88" s="69"/>
      <c r="AZ88" s="69"/>
      <c r="BA88" s="69"/>
      <c r="BB88" s="69"/>
      <c r="BC88" s="69"/>
      <c r="BD88" s="69"/>
      <c r="BE88" s="69"/>
      <c r="BF88" s="69"/>
      <c r="BG88" s="69"/>
      <c r="BH88" s="69"/>
      <c r="BI88" s="69"/>
      <c r="BJ88" s="69"/>
      <c r="BK88" s="69"/>
    </row>
    <row r="89" spans="1:63" x14ac:dyDescent="0.25">
      <c r="A89" s="69"/>
      <c r="B89" s="69"/>
      <c r="C89" s="69"/>
      <c r="D89" s="69"/>
      <c r="E89" s="69"/>
      <c r="F89" s="69"/>
      <c r="G89" s="69"/>
      <c r="H89" s="69"/>
      <c r="I89" s="69"/>
      <c r="J89" s="69"/>
      <c r="K89" s="69"/>
      <c r="L89" s="69"/>
      <c r="M89" s="69"/>
      <c r="N89" s="69"/>
      <c r="O89" s="69"/>
      <c r="P89" s="69"/>
      <c r="Q89" s="69"/>
      <c r="R89" s="69"/>
      <c r="S89" s="69"/>
      <c r="T89" s="69"/>
      <c r="U89" s="69"/>
      <c r="V89" s="69"/>
      <c r="W89" s="69"/>
      <c r="X89" s="69"/>
      <c r="Y89" s="69"/>
      <c r="Z89" s="69"/>
      <c r="AA89" s="69"/>
      <c r="AB89" s="69"/>
      <c r="AC89" s="69"/>
      <c r="AD89" s="69"/>
      <c r="AE89" s="69"/>
      <c r="AF89" s="69"/>
      <c r="AG89" s="69"/>
      <c r="AH89" s="69"/>
      <c r="AI89" s="69"/>
      <c r="AJ89" s="69"/>
      <c r="AK89" s="69"/>
      <c r="AL89" s="69"/>
      <c r="AM89" s="69"/>
      <c r="AN89" s="69"/>
      <c r="AO89" s="69"/>
      <c r="AP89" s="69"/>
      <c r="AQ89" s="69"/>
      <c r="AR89" s="69"/>
      <c r="AS89" s="69"/>
      <c r="AT89" s="69"/>
      <c r="AU89" s="69"/>
      <c r="AV89" s="69"/>
      <c r="AW89" s="69"/>
      <c r="AX89" s="69"/>
      <c r="AY89" s="69"/>
      <c r="AZ89" s="69"/>
      <c r="BA89" s="69"/>
      <c r="BB89" s="69"/>
      <c r="BC89" s="69"/>
      <c r="BD89" s="69"/>
      <c r="BE89" s="69"/>
      <c r="BF89" s="69"/>
      <c r="BG89" s="69"/>
      <c r="BH89" s="69"/>
      <c r="BI89" s="69"/>
      <c r="BJ89" s="69"/>
      <c r="BK89" s="69"/>
    </row>
    <row r="90" spans="1:63" x14ac:dyDescent="0.25">
      <c r="A90" s="69"/>
      <c r="B90" s="69"/>
      <c r="C90" s="69"/>
      <c r="D90" s="69"/>
      <c r="E90" s="69"/>
      <c r="F90" s="69"/>
      <c r="G90" s="69"/>
      <c r="H90" s="69"/>
      <c r="I90" s="69"/>
      <c r="J90" s="69"/>
      <c r="K90" s="69"/>
      <c r="L90" s="69"/>
      <c r="M90" s="69"/>
      <c r="N90" s="69"/>
      <c r="O90" s="69"/>
      <c r="P90" s="69"/>
      <c r="Q90" s="69"/>
      <c r="R90" s="69"/>
      <c r="S90" s="69"/>
      <c r="T90" s="69"/>
      <c r="U90" s="69"/>
      <c r="V90" s="69"/>
      <c r="W90" s="69"/>
      <c r="X90" s="69"/>
      <c r="Y90" s="69"/>
      <c r="Z90" s="69"/>
      <c r="AA90" s="69"/>
      <c r="AB90" s="69"/>
      <c r="AC90" s="69"/>
      <c r="AD90" s="69"/>
      <c r="AE90" s="69"/>
      <c r="AF90" s="69"/>
      <c r="AG90" s="69"/>
      <c r="AH90" s="69"/>
      <c r="AI90" s="69"/>
      <c r="AJ90" s="69"/>
      <c r="AK90" s="69"/>
      <c r="AL90" s="69"/>
      <c r="AM90" s="69"/>
      <c r="AN90" s="69"/>
      <c r="AO90" s="69"/>
      <c r="AP90" s="69"/>
      <c r="AQ90" s="69"/>
      <c r="AR90" s="69"/>
      <c r="AS90" s="69"/>
      <c r="AT90" s="69"/>
      <c r="AU90" s="69"/>
      <c r="AV90" s="69"/>
      <c r="AW90" s="69"/>
      <c r="AX90" s="69"/>
      <c r="AY90" s="69"/>
      <c r="AZ90" s="69"/>
      <c r="BA90" s="69"/>
      <c r="BB90" s="69"/>
      <c r="BC90" s="69"/>
      <c r="BD90" s="69"/>
      <c r="BE90" s="69"/>
      <c r="BF90" s="69"/>
      <c r="BG90" s="69"/>
      <c r="BH90" s="69"/>
      <c r="BI90" s="69"/>
      <c r="BJ90" s="69"/>
      <c r="BK90" s="69"/>
    </row>
    <row r="91" spans="1:63" x14ac:dyDescent="0.25">
      <c r="A91" s="69"/>
      <c r="B91" s="69"/>
      <c r="C91" s="69"/>
      <c r="D91" s="69"/>
      <c r="E91" s="69"/>
      <c r="F91" s="69"/>
      <c r="G91" s="69"/>
      <c r="H91" s="69"/>
      <c r="I91" s="69"/>
      <c r="J91" s="69"/>
      <c r="K91" s="69"/>
      <c r="L91" s="69"/>
      <c r="M91" s="69"/>
      <c r="N91" s="69"/>
      <c r="O91" s="69"/>
      <c r="P91" s="69"/>
      <c r="Q91" s="69"/>
      <c r="R91" s="69"/>
      <c r="S91" s="69"/>
      <c r="T91" s="69"/>
      <c r="U91" s="69"/>
      <c r="V91" s="69"/>
      <c r="W91" s="69"/>
      <c r="X91" s="69"/>
      <c r="Y91" s="69"/>
      <c r="Z91" s="69"/>
      <c r="AA91" s="69"/>
      <c r="AB91" s="69"/>
      <c r="AC91" s="69"/>
      <c r="AD91" s="69"/>
      <c r="AE91" s="69"/>
      <c r="AF91" s="69"/>
      <c r="AG91" s="69"/>
      <c r="AH91" s="69"/>
      <c r="AI91" s="69"/>
      <c r="AJ91" s="69"/>
      <c r="AK91" s="69"/>
      <c r="AL91" s="69"/>
      <c r="AM91" s="69"/>
      <c r="AN91" s="69"/>
      <c r="AO91" s="69"/>
      <c r="AP91" s="69"/>
      <c r="AQ91" s="69"/>
      <c r="AR91" s="69"/>
      <c r="AS91" s="69"/>
      <c r="AT91" s="69"/>
      <c r="AU91" s="69"/>
      <c r="AV91" s="69"/>
      <c r="AW91" s="69"/>
      <c r="AX91" s="69"/>
      <c r="AY91" s="69"/>
      <c r="AZ91" s="69"/>
      <c r="BA91" s="69"/>
      <c r="BB91" s="69"/>
      <c r="BC91" s="69"/>
      <c r="BD91" s="69"/>
      <c r="BE91" s="69"/>
      <c r="BF91" s="69"/>
      <c r="BG91" s="69"/>
      <c r="BH91" s="69"/>
      <c r="BI91" s="69"/>
      <c r="BJ91" s="69"/>
      <c r="BK91" s="69"/>
    </row>
    <row r="92" spans="1:63" x14ac:dyDescent="0.25">
      <c r="A92" s="69"/>
      <c r="B92" s="69"/>
      <c r="C92" s="69"/>
      <c r="D92" s="69"/>
      <c r="E92" s="69"/>
      <c r="F92" s="69"/>
      <c r="G92" s="69"/>
      <c r="H92" s="69"/>
      <c r="I92" s="69"/>
      <c r="J92" s="69"/>
      <c r="K92" s="69"/>
      <c r="L92" s="69"/>
      <c r="M92" s="69"/>
      <c r="N92" s="69"/>
      <c r="O92" s="69"/>
      <c r="P92" s="69"/>
      <c r="Q92" s="69"/>
      <c r="R92" s="69"/>
      <c r="S92" s="69"/>
      <c r="T92" s="69"/>
      <c r="U92" s="69"/>
      <c r="V92" s="69"/>
      <c r="W92" s="69"/>
      <c r="X92" s="69"/>
      <c r="Y92" s="69"/>
      <c r="Z92" s="69"/>
      <c r="AA92" s="69"/>
      <c r="AB92" s="69"/>
      <c r="AC92" s="69"/>
      <c r="AD92" s="69"/>
      <c r="AE92" s="69"/>
      <c r="AF92" s="69"/>
      <c r="AG92" s="69"/>
      <c r="AH92" s="69"/>
      <c r="AI92" s="69"/>
      <c r="AJ92" s="69"/>
      <c r="AK92" s="69"/>
      <c r="AL92" s="69"/>
      <c r="AM92" s="69"/>
      <c r="AN92" s="69"/>
      <c r="AO92" s="69"/>
      <c r="AP92" s="69"/>
      <c r="AQ92" s="69"/>
      <c r="AR92" s="69"/>
      <c r="AS92" s="69"/>
      <c r="AT92" s="69"/>
      <c r="AU92" s="69"/>
      <c r="AV92" s="69"/>
      <c r="AW92" s="69"/>
      <c r="AX92" s="69"/>
      <c r="AY92" s="69"/>
      <c r="AZ92" s="69"/>
      <c r="BA92" s="69"/>
      <c r="BB92" s="69"/>
      <c r="BC92" s="69"/>
      <c r="BD92" s="69"/>
      <c r="BE92" s="69"/>
      <c r="BF92" s="69"/>
      <c r="BG92" s="69"/>
      <c r="BH92" s="69"/>
      <c r="BI92" s="69"/>
      <c r="BJ92" s="69"/>
      <c r="BK92" s="69"/>
    </row>
    <row r="93" spans="1:63" x14ac:dyDescent="0.25">
      <c r="A93" s="69"/>
      <c r="B93" s="69"/>
      <c r="C93" s="69"/>
      <c r="D93" s="69"/>
      <c r="E93" s="69"/>
      <c r="F93" s="69"/>
      <c r="G93" s="69"/>
      <c r="H93" s="69"/>
      <c r="I93" s="69"/>
      <c r="J93" s="69"/>
      <c r="K93" s="69"/>
      <c r="L93" s="69"/>
      <c r="M93" s="69"/>
      <c r="N93" s="69"/>
      <c r="O93" s="69"/>
      <c r="P93" s="69"/>
      <c r="Q93" s="69"/>
      <c r="R93" s="69"/>
      <c r="S93" s="69"/>
      <c r="T93" s="69"/>
      <c r="U93" s="69"/>
      <c r="V93" s="69"/>
      <c r="W93" s="69"/>
      <c r="X93" s="69"/>
      <c r="Y93" s="69"/>
      <c r="Z93" s="69"/>
      <c r="AA93" s="69"/>
      <c r="AB93" s="69"/>
      <c r="AC93" s="69"/>
      <c r="AD93" s="69"/>
      <c r="AE93" s="69"/>
      <c r="AF93" s="69"/>
      <c r="AG93" s="69"/>
      <c r="AH93" s="69"/>
      <c r="AI93" s="69"/>
      <c r="AJ93" s="69"/>
      <c r="AK93" s="69"/>
      <c r="AL93" s="69"/>
      <c r="AM93" s="69"/>
      <c r="AN93" s="69"/>
      <c r="AO93" s="69"/>
      <c r="AP93" s="69"/>
      <c r="AQ93" s="69"/>
      <c r="AR93" s="69"/>
      <c r="AS93" s="69"/>
      <c r="AT93" s="69"/>
      <c r="AU93" s="69"/>
      <c r="AV93" s="69"/>
      <c r="AW93" s="69"/>
      <c r="AX93" s="69"/>
      <c r="AY93" s="69"/>
      <c r="AZ93" s="69"/>
      <c r="BA93" s="69"/>
      <c r="BB93" s="69"/>
      <c r="BC93" s="69"/>
      <c r="BD93" s="69"/>
      <c r="BE93" s="69"/>
      <c r="BF93" s="69"/>
      <c r="BG93" s="69"/>
      <c r="BH93" s="69"/>
      <c r="BI93" s="69"/>
      <c r="BJ93" s="69"/>
      <c r="BK93" s="69"/>
    </row>
    <row r="94" spans="1:63" x14ac:dyDescent="0.25">
      <c r="A94" s="69"/>
      <c r="B94" s="69"/>
      <c r="C94" s="69"/>
      <c r="D94" s="69"/>
      <c r="E94" s="69"/>
      <c r="F94" s="69"/>
      <c r="G94" s="69"/>
      <c r="H94" s="69"/>
      <c r="I94" s="69"/>
      <c r="J94" s="69"/>
      <c r="K94" s="69"/>
      <c r="L94" s="69"/>
      <c r="M94" s="69"/>
      <c r="N94" s="69"/>
      <c r="O94" s="69"/>
      <c r="P94" s="69"/>
      <c r="Q94" s="69"/>
      <c r="R94" s="69"/>
      <c r="S94" s="69"/>
      <c r="T94" s="69"/>
      <c r="U94" s="69"/>
      <c r="V94" s="69"/>
      <c r="W94" s="69"/>
      <c r="X94" s="69"/>
      <c r="Y94" s="69"/>
      <c r="Z94" s="69"/>
      <c r="AA94" s="69"/>
      <c r="AB94" s="69"/>
      <c r="AC94" s="69"/>
      <c r="AD94" s="69"/>
      <c r="AE94" s="69"/>
      <c r="AF94" s="69"/>
      <c r="AG94" s="69"/>
      <c r="AH94" s="69"/>
      <c r="AI94" s="69"/>
      <c r="AJ94" s="69"/>
      <c r="AK94" s="69"/>
      <c r="AL94" s="69"/>
      <c r="AM94" s="69"/>
      <c r="AN94" s="69"/>
      <c r="AO94" s="69"/>
      <c r="AP94" s="69"/>
      <c r="AQ94" s="69"/>
      <c r="AR94" s="69"/>
      <c r="AS94" s="69"/>
      <c r="AT94" s="69"/>
      <c r="AU94" s="69"/>
      <c r="AV94" s="69"/>
      <c r="AW94" s="69"/>
      <c r="AX94" s="69"/>
      <c r="AY94" s="69"/>
      <c r="AZ94" s="69"/>
      <c r="BA94" s="69"/>
      <c r="BB94" s="69"/>
      <c r="BC94" s="69"/>
      <c r="BD94" s="69"/>
      <c r="BE94" s="69"/>
      <c r="BF94" s="69"/>
      <c r="BG94" s="69"/>
      <c r="BH94" s="69"/>
      <c r="BI94" s="69"/>
      <c r="BJ94" s="69"/>
      <c r="BK94" s="69"/>
    </row>
    <row r="95" spans="1:63" x14ac:dyDescent="0.25">
      <c r="A95" s="69"/>
      <c r="B95" s="69"/>
      <c r="C95" s="69"/>
      <c r="D95" s="69"/>
      <c r="E95" s="69"/>
      <c r="F95" s="69"/>
      <c r="G95" s="69"/>
      <c r="H95" s="69"/>
      <c r="I95" s="69"/>
      <c r="J95" s="69"/>
      <c r="K95" s="69"/>
      <c r="L95" s="69"/>
      <c r="M95" s="69"/>
      <c r="N95" s="69"/>
      <c r="O95" s="69"/>
      <c r="P95" s="69"/>
      <c r="Q95" s="69"/>
      <c r="R95" s="69"/>
      <c r="S95" s="69"/>
      <c r="T95" s="69"/>
      <c r="U95" s="69"/>
      <c r="V95" s="69"/>
      <c r="W95" s="69"/>
      <c r="X95" s="69"/>
      <c r="Y95" s="69"/>
      <c r="Z95" s="69"/>
      <c r="AA95" s="69"/>
      <c r="AB95" s="69"/>
      <c r="AC95" s="69"/>
      <c r="AD95" s="69"/>
      <c r="AE95" s="69"/>
      <c r="AF95" s="69"/>
      <c r="AG95" s="69"/>
      <c r="AH95" s="69"/>
      <c r="AI95" s="69"/>
      <c r="AJ95" s="69"/>
      <c r="AK95" s="69"/>
      <c r="AL95" s="69"/>
      <c r="AM95" s="69"/>
      <c r="AN95" s="69"/>
      <c r="AO95" s="69"/>
      <c r="AP95" s="69"/>
      <c r="AQ95" s="69"/>
      <c r="AR95" s="69"/>
      <c r="AS95" s="69"/>
      <c r="AT95" s="69"/>
      <c r="AU95" s="69"/>
      <c r="AV95" s="69"/>
      <c r="AW95" s="69"/>
      <c r="AX95" s="69"/>
      <c r="AY95" s="69"/>
      <c r="AZ95" s="69"/>
      <c r="BA95" s="69"/>
      <c r="BB95" s="69"/>
      <c r="BC95" s="69"/>
      <c r="BD95" s="69"/>
      <c r="BE95" s="69"/>
      <c r="BF95" s="69"/>
      <c r="BG95" s="69"/>
      <c r="BH95" s="69"/>
      <c r="BI95" s="69"/>
      <c r="BJ95" s="69"/>
      <c r="BK95" s="69"/>
    </row>
    <row r="96" spans="1:63" x14ac:dyDescent="0.25">
      <c r="A96" s="69"/>
      <c r="B96" s="69"/>
      <c r="C96" s="69"/>
      <c r="D96" s="69"/>
      <c r="E96" s="69"/>
      <c r="F96" s="69"/>
      <c r="G96" s="69"/>
      <c r="H96" s="69"/>
      <c r="I96" s="69"/>
      <c r="J96" s="69"/>
      <c r="K96" s="69"/>
      <c r="L96" s="69"/>
      <c r="M96" s="69"/>
      <c r="N96" s="69"/>
      <c r="O96" s="69"/>
      <c r="P96" s="69"/>
      <c r="Q96" s="69"/>
      <c r="R96" s="69"/>
      <c r="S96" s="69"/>
      <c r="T96" s="69"/>
      <c r="U96" s="69"/>
      <c r="V96" s="69"/>
      <c r="W96" s="69"/>
      <c r="X96" s="69"/>
      <c r="Y96" s="69"/>
      <c r="Z96" s="69"/>
      <c r="AA96" s="69"/>
      <c r="AB96" s="69"/>
      <c r="AC96" s="69"/>
      <c r="AD96" s="69"/>
      <c r="AE96" s="69"/>
      <c r="AF96" s="69"/>
      <c r="AG96" s="69"/>
      <c r="AH96" s="69"/>
      <c r="AI96" s="69"/>
      <c r="AJ96" s="69"/>
      <c r="AK96" s="69"/>
      <c r="AL96" s="69"/>
      <c r="AM96" s="69"/>
      <c r="AN96" s="69"/>
      <c r="AO96" s="69"/>
      <c r="AP96" s="69"/>
      <c r="AQ96" s="69"/>
      <c r="AR96" s="69"/>
      <c r="AS96" s="69"/>
      <c r="AT96" s="69"/>
      <c r="AU96" s="69"/>
      <c r="AV96" s="69"/>
      <c r="AW96" s="69"/>
      <c r="AX96" s="69"/>
      <c r="AY96" s="69"/>
      <c r="AZ96" s="69"/>
      <c r="BA96" s="69"/>
      <c r="BB96" s="69"/>
      <c r="BC96" s="69"/>
      <c r="BD96" s="69"/>
      <c r="BE96" s="69"/>
      <c r="BF96" s="69"/>
      <c r="BG96" s="69"/>
      <c r="BH96" s="69"/>
      <c r="BI96" s="69"/>
      <c r="BJ96" s="69"/>
      <c r="BK96" s="69"/>
    </row>
    <row r="97" spans="1:63" x14ac:dyDescent="0.25">
      <c r="A97" s="69"/>
      <c r="B97" s="69"/>
      <c r="C97" s="69"/>
      <c r="D97" s="69"/>
      <c r="E97" s="69"/>
      <c r="F97" s="69"/>
      <c r="G97" s="69"/>
      <c r="H97" s="69"/>
      <c r="I97" s="69"/>
      <c r="J97" s="69"/>
      <c r="K97" s="69"/>
      <c r="L97" s="69"/>
      <c r="M97" s="69"/>
      <c r="N97" s="69"/>
      <c r="O97" s="69"/>
      <c r="P97" s="69"/>
      <c r="Q97" s="69"/>
      <c r="R97" s="69"/>
      <c r="S97" s="69"/>
      <c r="T97" s="69"/>
      <c r="U97" s="69"/>
      <c r="V97" s="69"/>
      <c r="W97" s="69"/>
      <c r="X97" s="69"/>
      <c r="Y97" s="69"/>
      <c r="Z97" s="69"/>
      <c r="AA97" s="69"/>
      <c r="AB97" s="69"/>
      <c r="AC97" s="69"/>
      <c r="AD97" s="69"/>
      <c r="AE97" s="69"/>
      <c r="AF97" s="69"/>
      <c r="AG97" s="69"/>
      <c r="AH97" s="69"/>
      <c r="AI97" s="69"/>
      <c r="AJ97" s="69"/>
      <c r="AK97" s="69"/>
      <c r="AL97" s="69"/>
      <c r="AM97" s="69"/>
      <c r="AN97" s="69"/>
      <c r="AO97" s="69"/>
      <c r="AP97" s="69"/>
      <c r="AQ97" s="69"/>
      <c r="AR97" s="69"/>
      <c r="AS97" s="69"/>
      <c r="AT97" s="69"/>
      <c r="AU97" s="69"/>
      <c r="AV97" s="69"/>
      <c r="AW97" s="69"/>
      <c r="AX97" s="69"/>
      <c r="AY97" s="69"/>
      <c r="AZ97" s="69"/>
      <c r="BA97" s="69"/>
      <c r="BB97" s="69"/>
      <c r="BC97" s="69"/>
      <c r="BD97" s="69"/>
      <c r="BE97" s="69"/>
      <c r="BF97" s="69"/>
      <c r="BG97" s="69"/>
      <c r="BH97" s="69"/>
      <c r="BI97" s="69"/>
      <c r="BJ97" s="69"/>
      <c r="BK97" s="69"/>
    </row>
    <row r="98" spans="1:63" x14ac:dyDescent="0.25">
      <c r="A98" s="69"/>
      <c r="B98" s="69"/>
      <c r="C98" s="69"/>
      <c r="D98" s="69"/>
      <c r="E98" s="69"/>
      <c r="F98" s="69"/>
      <c r="G98" s="69"/>
      <c r="H98" s="69"/>
      <c r="I98" s="69"/>
      <c r="J98" s="69"/>
      <c r="K98" s="69"/>
      <c r="L98" s="69"/>
      <c r="M98" s="69"/>
      <c r="N98" s="69"/>
      <c r="O98" s="69"/>
      <c r="P98" s="69"/>
      <c r="Q98" s="69"/>
      <c r="R98" s="69"/>
      <c r="S98" s="69"/>
      <c r="T98" s="69"/>
      <c r="U98" s="69"/>
      <c r="V98" s="69"/>
      <c r="W98" s="69"/>
      <c r="X98" s="69"/>
      <c r="Y98" s="69"/>
      <c r="Z98" s="69"/>
      <c r="AA98" s="69"/>
      <c r="AB98" s="69"/>
      <c r="AC98" s="69"/>
      <c r="AD98" s="69"/>
      <c r="AE98" s="69"/>
      <c r="AF98" s="69"/>
      <c r="AG98" s="69"/>
      <c r="AH98" s="69"/>
      <c r="AI98" s="69"/>
      <c r="AJ98" s="69"/>
      <c r="AK98" s="69"/>
      <c r="AL98" s="69"/>
      <c r="AM98" s="69"/>
      <c r="AN98" s="69"/>
      <c r="AO98" s="69"/>
      <c r="AP98" s="69"/>
      <c r="AQ98" s="69"/>
      <c r="AR98" s="69"/>
      <c r="AS98" s="69"/>
      <c r="AT98" s="69"/>
      <c r="AU98" s="69"/>
      <c r="AV98" s="69"/>
      <c r="AW98" s="69"/>
      <c r="AX98" s="69"/>
      <c r="AY98" s="69"/>
      <c r="AZ98" s="69"/>
      <c r="BA98" s="69"/>
      <c r="BB98" s="69"/>
      <c r="BC98" s="69"/>
      <c r="BD98" s="69"/>
      <c r="BE98" s="69"/>
      <c r="BF98" s="69"/>
      <c r="BG98" s="69"/>
      <c r="BH98" s="69"/>
      <c r="BI98" s="69"/>
      <c r="BJ98" s="69"/>
      <c r="BK98" s="69"/>
    </row>
    <row r="99" spans="1:63" x14ac:dyDescent="0.25">
      <c r="A99" s="69"/>
      <c r="B99" s="69"/>
      <c r="C99" s="69"/>
      <c r="D99" s="69"/>
      <c r="E99" s="69"/>
      <c r="F99" s="69"/>
      <c r="G99" s="69"/>
      <c r="H99" s="69"/>
      <c r="I99" s="69"/>
      <c r="J99" s="69"/>
      <c r="K99" s="69"/>
      <c r="L99" s="69"/>
      <c r="M99" s="69"/>
      <c r="N99" s="69"/>
      <c r="O99" s="69"/>
      <c r="P99" s="69"/>
      <c r="Q99" s="69"/>
      <c r="R99" s="69"/>
      <c r="S99" s="69"/>
      <c r="T99" s="69"/>
      <c r="U99" s="69"/>
      <c r="V99" s="69"/>
      <c r="W99" s="69"/>
      <c r="X99" s="69"/>
      <c r="Y99" s="69"/>
      <c r="Z99" s="69"/>
      <c r="AA99" s="69"/>
      <c r="AB99" s="69"/>
      <c r="AC99" s="69"/>
      <c r="AD99" s="69"/>
      <c r="AE99" s="69"/>
      <c r="AF99" s="69"/>
      <c r="AG99" s="69"/>
      <c r="AH99" s="69"/>
      <c r="AI99" s="69"/>
      <c r="AJ99" s="69"/>
      <c r="AK99" s="69"/>
      <c r="AL99" s="69"/>
      <c r="AM99" s="69"/>
      <c r="AN99" s="69"/>
      <c r="AO99" s="69"/>
      <c r="AP99" s="69"/>
      <c r="AQ99" s="69"/>
      <c r="AR99" s="69"/>
      <c r="AS99" s="69"/>
      <c r="AT99" s="69"/>
      <c r="AU99" s="69"/>
      <c r="AV99" s="69"/>
      <c r="AW99" s="69"/>
      <c r="AX99" s="69"/>
      <c r="AY99" s="69"/>
      <c r="AZ99" s="69"/>
      <c r="BA99" s="69"/>
      <c r="BB99" s="69"/>
      <c r="BC99" s="69"/>
      <c r="BD99" s="69"/>
      <c r="BE99" s="69"/>
      <c r="BF99" s="69"/>
      <c r="BG99" s="69"/>
      <c r="BH99" s="69"/>
      <c r="BI99" s="69"/>
      <c r="BJ99" s="69"/>
      <c r="BK99" s="69"/>
    </row>
    <row r="100" spans="1:63" x14ac:dyDescent="0.25">
      <c r="A100" s="69"/>
      <c r="B100" s="69"/>
      <c r="C100" s="69"/>
      <c r="D100" s="69"/>
      <c r="E100" s="69"/>
      <c r="F100" s="69"/>
      <c r="G100" s="69"/>
      <c r="H100" s="69"/>
      <c r="I100" s="69"/>
      <c r="J100" s="69"/>
      <c r="K100" s="69"/>
      <c r="L100" s="69"/>
      <c r="M100" s="69"/>
      <c r="N100" s="69"/>
      <c r="O100" s="69"/>
      <c r="P100" s="69"/>
      <c r="Q100" s="69"/>
      <c r="R100" s="69"/>
      <c r="S100" s="69"/>
      <c r="T100" s="69"/>
      <c r="U100" s="69"/>
      <c r="V100" s="69"/>
      <c r="W100" s="69"/>
      <c r="X100" s="69"/>
      <c r="Y100" s="69"/>
      <c r="Z100" s="69"/>
      <c r="AA100" s="69"/>
      <c r="AB100" s="69"/>
      <c r="AC100" s="69"/>
      <c r="AD100" s="69"/>
      <c r="AE100" s="69"/>
      <c r="AF100" s="69"/>
      <c r="AG100" s="69"/>
      <c r="AH100" s="69"/>
      <c r="AI100" s="69"/>
      <c r="AJ100" s="69"/>
      <c r="AK100" s="69"/>
      <c r="AL100" s="69"/>
      <c r="AM100" s="69"/>
      <c r="AN100" s="69"/>
      <c r="AO100" s="69"/>
      <c r="AP100" s="69"/>
      <c r="AQ100" s="69"/>
      <c r="AR100" s="69"/>
      <c r="AS100" s="69"/>
      <c r="AT100" s="69"/>
      <c r="AU100" s="69"/>
      <c r="AV100" s="69"/>
      <c r="AW100" s="69"/>
      <c r="AX100" s="69"/>
      <c r="AY100" s="69"/>
      <c r="AZ100" s="69"/>
      <c r="BA100" s="69"/>
      <c r="BB100" s="69"/>
      <c r="BC100" s="69"/>
      <c r="BD100" s="69"/>
      <c r="BE100" s="69"/>
      <c r="BF100" s="69"/>
      <c r="BG100" s="69"/>
      <c r="BH100" s="69"/>
      <c r="BI100" s="69"/>
      <c r="BJ100" s="69"/>
      <c r="BK100" s="69"/>
    </row>
    <row r="101" spans="1:63" x14ac:dyDescent="0.25">
      <c r="A101" s="69"/>
      <c r="B101" s="69"/>
      <c r="C101" s="69"/>
      <c r="D101" s="69"/>
      <c r="E101" s="69"/>
      <c r="F101" s="69"/>
      <c r="G101" s="69"/>
      <c r="H101" s="69"/>
      <c r="I101" s="69"/>
      <c r="J101" s="69"/>
      <c r="K101" s="69"/>
      <c r="L101" s="69"/>
      <c r="M101" s="69"/>
      <c r="N101" s="69"/>
      <c r="O101" s="69"/>
      <c r="P101" s="69"/>
      <c r="Q101" s="69"/>
      <c r="R101" s="69"/>
      <c r="S101" s="69"/>
      <c r="T101" s="69"/>
      <c r="U101" s="69"/>
      <c r="V101" s="69"/>
      <c r="W101" s="69"/>
      <c r="X101" s="69"/>
      <c r="Y101" s="69"/>
      <c r="Z101" s="69"/>
      <c r="AA101" s="69"/>
      <c r="AB101" s="69"/>
      <c r="AC101" s="69"/>
      <c r="AD101" s="69"/>
      <c r="AE101" s="69"/>
      <c r="AF101" s="69"/>
      <c r="AG101" s="69"/>
      <c r="AH101" s="69"/>
      <c r="AI101" s="69"/>
      <c r="AJ101" s="69"/>
      <c r="AK101" s="69"/>
      <c r="AL101" s="69"/>
      <c r="AM101" s="69"/>
      <c r="AN101" s="69"/>
      <c r="AO101" s="69"/>
      <c r="AP101" s="69"/>
      <c r="AQ101" s="69"/>
      <c r="AR101" s="69"/>
      <c r="AS101" s="69"/>
      <c r="AT101" s="69"/>
      <c r="AU101" s="69"/>
      <c r="AV101" s="69"/>
      <c r="AW101" s="69"/>
      <c r="AX101" s="69"/>
      <c r="AY101" s="69"/>
      <c r="AZ101" s="69"/>
      <c r="BA101" s="69"/>
      <c r="BB101" s="69"/>
      <c r="BC101" s="69"/>
      <c r="BD101" s="69"/>
      <c r="BE101" s="69"/>
      <c r="BF101" s="69"/>
      <c r="BG101" s="69"/>
      <c r="BH101" s="69"/>
      <c r="BI101" s="69"/>
      <c r="BJ101" s="69"/>
      <c r="BK101" s="69"/>
    </row>
    <row r="102" spans="1:63" x14ac:dyDescent="0.25">
      <c r="A102" s="69"/>
      <c r="B102" s="69"/>
      <c r="C102" s="69"/>
      <c r="D102" s="69"/>
      <c r="E102" s="69"/>
      <c r="F102" s="69"/>
      <c r="G102" s="69"/>
      <c r="H102" s="69"/>
      <c r="I102" s="69"/>
      <c r="J102" s="69"/>
      <c r="K102" s="69"/>
      <c r="L102" s="69"/>
      <c r="M102" s="69"/>
      <c r="N102" s="69"/>
      <c r="O102" s="69"/>
      <c r="P102" s="69"/>
      <c r="Q102" s="69"/>
      <c r="R102" s="69"/>
      <c r="S102" s="69"/>
      <c r="T102" s="69"/>
      <c r="U102" s="69"/>
      <c r="V102" s="69"/>
      <c r="W102" s="69"/>
      <c r="X102" s="69"/>
      <c r="Y102" s="69"/>
      <c r="Z102" s="69"/>
      <c r="AA102" s="69"/>
      <c r="AB102" s="69"/>
      <c r="AC102" s="69"/>
      <c r="AD102" s="69"/>
      <c r="AE102" s="69"/>
      <c r="AF102" s="69"/>
      <c r="AG102" s="69"/>
      <c r="AH102" s="69"/>
      <c r="AI102" s="69"/>
      <c r="AJ102" s="69"/>
      <c r="AK102" s="69"/>
      <c r="AL102" s="69"/>
      <c r="AM102" s="69"/>
      <c r="AN102" s="69"/>
      <c r="AO102" s="69"/>
      <c r="AP102" s="69"/>
      <c r="AQ102" s="69"/>
      <c r="AR102" s="69"/>
      <c r="AS102" s="69"/>
      <c r="AT102" s="69"/>
      <c r="AU102" s="69"/>
      <c r="AV102" s="69"/>
      <c r="AW102" s="69"/>
      <c r="AX102" s="69"/>
      <c r="AY102" s="69"/>
      <c r="AZ102" s="69"/>
      <c r="BA102" s="69"/>
      <c r="BB102" s="69"/>
      <c r="BC102" s="69"/>
      <c r="BD102" s="69"/>
      <c r="BE102" s="69"/>
      <c r="BF102" s="69"/>
      <c r="BG102" s="69"/>
      <c r="BH102" s="69"/>
      <c r="BI102" s="69"/>
      <c r="BJ102" s="69"/>
      <c r="BK102" s="69"/>
    </row>
    <row r="103" spans="1:63" x14ac:dyDescent="0.25">
      <c r="A103" s="69"/>
      <c r="B103" s="69"/>
      <c r="C103" s="69"/>
      <c r="D103" s="69"/>
      <c r="E103" s="69"/>
      <c r="F103" s="69"/>
      <c r="G103" s="69"/>
      <c r="H103" s="69"/>
      <c r="I103" s="69"/>
      <c r="J103" s="69"/>
      <c r="K103" s="69"/>
      <c r="L103" s="69"/>
      <c r="M103" s="69"/>
      <c r="N103" s="69"/>
      <c r="O103" s="69"/>
      <c r="P103" s="69"/>
      <c r="Q103" s="69"/>
      <c r="R103" s="69"/>
      <c r="S103" s="69"/>
      <c r="T103" s="69"/>
      <c r="U103" s="69"/>
      <c r="V103" s="69"/>
      <c r="W103" s="69"/>
      <c r="X103" s="69"/>
      <c r="Y103" s="69"/>
      <c r="Z103" s="69"/>
      <c r="AA103" s="69"/>
      <c r="AB103" s="69"/>
      <c r="AC103" s="69"/>
      <c r="AD103" s="69"/>
      <c r="AE103" s="69"/>
      <c r="AF103" s="69"/>
      <c r="AG103" s="69"/>
      <c r="AH103" s="69"/>
      <c r="AI103" s="69"/>
      <c r="AJ103" s="69"/>
      <c r="AK103" s="69"/>
      <c r="AL103" s="69"/>
      <c r="AM103" s="69"/>
      <c r="AN103" s="69"/>
      <c r="AO103" s="69"/>
      <c r="AP103" s="69"/>
      <c r="AQ103" s="69"/>
      <c r="AR103" s="69"/>
      <c r="AS103" s="69"/>
      <c r="AT103" s="69"/>
      <c r="AU103" s="69"/>
      <c r="AV103" s="69"/>
      <c r="AW103" s="69"/>
      <c r="AX103" s="69"/>
      <c r="AY103" s="69"/>
      <c r="AZ103" s="69"/>
      <c r="BA103" s="69"/>
      <c r="BB103" s="69"/>
      <c r="BC103" s="69"/>
      <c r="BD103" s="69"/>
      <c r="BE103" s="69"/>
      <c r="BF103" s="69"/>
      <c r="BG103" s="69"/>
      <c r="BH103" s="69"/>
      <c r="BI103" s="69"/>
      <c r="BJ103" s="69"/>
      <c r="BK103" s="69"/>
    </row>
    <row r="104" spans="1:63" x14ac:dyDescent="0.25">
      <c r="A104" s="69"/>
      <c r="B104" s="69"/>
      <c r="C104" s="69"/>
      <c r="D104" s="69"/>
      <c r="E104" s="69"/>
      <c r="F104" s="69"/>
      <c r="G104" s="69"/>
      <c r="H104" s="69"/>
      <c r="I104" s="69"/>
      <c r="J104" s="69"/>
      <c r="K104" s="69"/>
      <c r="L104" s="69"/>
      <c r="M104" s="69"/>
      <c r="N104" s="69"/>
      <c r="O104" s="69"/>
      <c r="P104" s="69"/>
      <c r="Q104" s="69"/>
      <c r="R104" s="69"/>
      <c r="S104" s="69"/>
      <c r="T104" s="69"/>
      <c r="U104" s="69"/>
      <c r="V104" s="69"/>
      <c r="W104" s="69"/>
      <c r="X104" s="69"/>
      <c r="Y104" s="69"/>
      <c r="Z104" s="69"/>
      <c r="AA104" s="69"/>
      <c r="AB104" s="69"/>
      <c r="AC104" s="69"/>
      <c r="AD104" s="69"/>
      <c r="AE104" s="69"/>
      <c r="AF104" s="69"/>
      <c r="AG104" s="69"/>
      <c r="AH104" s="69"/>
      <c r="AI104" s="69"/>
      <c r="AJ104" s="69"/>
      <c r="AK104" s="69"/>
      <c r="AL104" s="69"/>
      <c r="AM104" s="69"/>
      <c r="AN104" s="69"/>
      <c r="AO104" s="69"/>
      <c r="AP104" s="69"/>
      <c r="AQ104" s="69"/>
      <c r="AR104" s="69"/>
      <c r="AS104" s="69"/>
      <c r="AT104" s="69"/>
      <c r="AU104" s="69"/>
      <c r="AV104" s="69"/>
      <c r="AW104" s="69"/>
      <c r="AX104" s="69"/>
      <c r="AY104" s="69"/>
      <c r="AZ104" s="69"/>
      <c r="BA104" s="69"/>
      <c r="BB104" s="69"/>
      <c r="BC104" s="69"/>
      <c r="BD104" s="69"/>
      <c r="BE104" s="69"/>
      <c r="BF104" s="69"/>
      <c r="BG104" s="69"/>
      <c r="BH104" s="69"/>
      <c r="BI104" s="69"/>
      <c r="BJ104" s="69"/>
      <c r="BK104" s="69"/>
    </row>
    <row r="105" spans="1:63" x14ac:dyDescent="0.25">
      <c r="A105" s="69"/>
      <c r="B105" s="69"/>
      <c r="C105" s="69"/>
      <c r="D105" s="69"/>
      <c r="E105" s="69"/>
      <c r="F105" s="69"/>
      <c r="G105" s="69"/>
      <c r="H105" s="69"/>
      <c r="I105" s="69"/>
      <c r="J105" s="69"/>
      <c r="K105" s="69"/>
      <c r="L105" s="69"/>
      <c r="M105" s="69"/>
      <c r="N105" s="69"/>
      <c r="O105" s="69"/>
      <c r="P105" s="69"/>
      <c r="Q105" s="69"/>
      <c r="R105" s="69"/>
      <c r="S105" s="69"/>
      <c r="T105" s="69"/>
      <c r="U105" s="69"/>
      <c r="V105" s="69"/>
      <c r="W105" s="69"/>
      <c r="X105" s="69"/>
      <c r="Y105" s="69"/>
      <c r="Z105" s="69"/>
      <c r="AA105" s="69"/>
      <c r="AB105" s="69"/>
      <c r="AC105" s="69"/>
      <c r="AD105" s="69"/>
      <c r="AE105" s="69"/>
      <c r="AF105" s="69"/>
      <c r="AG105" s="69"/>
      <c r="AH105" s="69"/>
      <c r="AI105" s="69"/>
      <c r="AJ105" s="69"/>
      <c r="AK105" s="69"/>
      <c r="AL105" s="69"/>
      <c r="AM105" s="69"/>
      <c r="AN105" s="69"/>
      <c r="AO105" s="69"/>
      <c r="AP105" s="69"/>
      <c r="AQ105" s="69"/>
      <c r="AR105" s="69"/>
      <c r="AS105" s="69"/>
      <c r="AT105" s="69"/>
      <c r="AU105" s="69"/>
      <c r="AV105" s="69"/>
      <c r="AW105" s="69"/>
      <c r="AX105" s="69"/>
      <c r="AY105" s="69"/>
      <c r="AZ105" s="69"/>
      <c r="BA105" s="69"/>
      <c r="BB105" s="69"/>
      <c r="BC105" s="69"/>
      <c r="BD105" s="69"/>
      <c r="BE105" s="69"/>
      <c r="BF105" s="69"/>
      <c r="BG105" s="69"/>
      <c r="BH105" s="69"/>
      <c r="BI105" s="69"/>
      <c r="BJ105" s="69"/>
      <c r="BK105" s="69"/>
    </row>
    <row r="106" spans="1:63" x14ac:dyDescent="0.25">
      <c r="A106" s="69"/>
      <c r="B106" s="69"/>
      <c r="C106" s="69"/>
      <c r="D106" s="69"/>
      <c r="E106" s="69"/>
      <c r="F106" s="69"/>
      <c r="G106" s="69"/>
      <c r="H106" s="69"/>
      <c r="I106" s="69"/>
      <c r="J106" s="69"/>
      <c r="K106" s="69"/>
      <c r="L106" s="69"/>
      <c r="M106" s="69"/>
      <c r="N106" s="69"/>
      <c r="O106" s="69"/>
      <c r="P106" s="69"/>
      <c r="Q106" s="69"/>
      <c r="R106" s="69"/>
      <c r="S106" s="69"/>
      <c r="T106" s="69"/>
      <c r="U106" s="69"/>
      <c r="V106" s="69"/>
      <c r="W106" s="69"/>
      <c r="X106" s="69"/>
      <c r="Y106" s="69"/>
      <c r="Z106" s="69"/>
      <c r="AA106" s="69"/>
      <c r="AB106" s="69"/>
      <c r="AC106" s="69"/>
      <c r="AD106" s="69"/>
      <c r="AE106" s="69"/>
      <c r="AF106" s="69"/>
      <c r="AG106" s="69"/>
      <c r="AH106" s="69"/>
      <c r="AI106" s="69"/>
      <c r="AJ106" s="69"/>
      <c r="AK106" s="69"/>
      <c r="AL106" s="69"/>
      <c r="AM106" s="69"/>
      <c r="AN106" s="69"/>
      <c r="AO106" s="69"/>
      <c r="AP106" s="69"/>
      <c r="AQ106" s="69"/>
      <c r="AR106" s="69"/>
      <c r="AS106" s="69"/>
      <c r="AT106" s="69"/>
      <c r="AU106" s="69"/>
      <c r="AV106" s="69"/>
      <c r="AW106" s="69"/>
      <c r="AX106" s="69"/>
      <c r="AY106" s="69"/>
      <c r="AZ106" s="69"/>
      <c r="BA106" s="69"/>
      <c r="BB106" s="69"/>
      <c r="BC106" s="69"/>
      <c r="BD106" s="69"/>
      <c r="BE106" s="69"/>
      <c r="BF106" s="69"/>
      <c r="BG106" s="69"/>
      <c r="BH106" s="69"/>
      <c r="BI106" s="69"/>
      <c r="BJ106" s="69"/>
      <c r="BK106" s="69"/>
    </row>
    <row r="107" spans="1:63" x14ac:dyDescent="0.25">
      <c r="A107" s="69"/>
      <c r="B107" s="69"/>
      <c r="C107" s="69"/>
      <c r="D107" s="69"/>
      <c r="E107" s="69"/>
      <c r="F107" s="69"/>
      <c r="G107" s="69"/>
      <c r="H107" s="69"/>
      <c r="I107" s="69"/>
      <c r="J107" s="69"/>
      <c r="K107" s="69"/>
      <c r="L107" s="69"/>
      <c r="M107" s="69"/>
      <c r="N107" s="69"/>
      <c r="O107" s="69"/>
      <c r="P107" s="69"/>
      <c r="Q107" s="69"/>
      <c r="R107" s="69"/>
      <c r="S107" s="69"/>
      <c r="T107" s="69"/>
      <c r="U107" s="69"/>
      <c r="V107" s="69"/>
      <c r="W107" s="69"/>
      <c r="X107" s="69"/>
      <c r="Y107" s="69"/>
      <c r="Z107" s="69"/>
      <c r="AA107" s="69"/>
      <c r="AB107" s="69"/>
      <c r="AC107" s="69"/>
      <c r="AD107" s="69"/>
      <c r="AE107" s="69"/>
      <c r="AF107" s="69"/>
      <c r="AG107" s="69"/>
      <c r="AH107" s="69"/>
      <c r="AI107" s="69"/>
      <c r="AJ107" s="69"/>
      <c r="AK107" s="69"/>
      <c r="AL107" s="69"/>
      <c r="AM107" s="69"/>
      <c r="AN107" s="69"/>
      <c r="AO107" s="69"/>
      <c r="AP107" s="69"/>
      <c r="AQ107" s="69"/>
      <c r="AR107" s="69"/>
      <c r="AS107" s="69"/>
      <c r="AT107" s="69"/>
      <c r="AU107" s="69"/>
      <c r="AV107" s="69"/>
      <c r="AW107" s="69"/>
      <c r="AX107" s="69"/>
      <c r="AY107" s="69"/>
      <c r="AZ107" s="69"/>
      <c r="BA107" s="69"/>
      <c r="BB107" s="69"/>
      <c r="BC107" s="69"/>
      <c r="BD107" s="69"/>
      <c r="BE107" s="69"/>
      <c r="BF107" s="69"/>
      <c r="BG107" s="69"/>
      <c r="BH107" s="69"/>
      <c r="BI107" s="69"/>
      <c r="BJ107" s="69"/>
      <c r="BK107" s="69"/>
    </row>
    <row r="108" spans="1:63" x14ac:dyDescent="0.25">
      <c r="A108" s="69"/>
      <c r="B108" s="69"/>
      <c r="C108" s="69"/>
      <c r="D108" s="69"/>
      <c r="E108" s="69"/>
      <c r="F108" s="69"/>
      <c r="G108" s="69"/>
      <c r="H108" s="69"/>
      <c r="I108" s="69"/>
      <c r="J108" s="69"/>
      <c r="K108" s="69"/>
      <c r="L108" s="69"/>
      <c r="M108" s="69"/>
      <c r="N108" s="69"/>
      <c r="O108" s="69"/>
      <c r="P108" s="69"/>
      <c r="Q108" s="69"/>
      <c r="R108" s="69"/>
      <c r="S108" s="69"/>
      <c r="T108" s="69"/>
      <c r="U108" s="69"/>
      <c r="V108" s="69"/>
      <c r="W108" s="69"/>
      <c r="X108" s="69"/>
      <c r="Y108" s="69"/>
      <c r="Z108" s="69"/>
      <c r="AA108" s="69"/>
      <c r="AB108" s="69"/>
      <c r="AC108" s="69"/>
      <c r="AD108" s="69"/>
      <c r="AE108" s="69"/>
      <c r="AF108" s="69"/>
      <c r="AG108" s="69"/>
      <c r="AH108" s="69"/>
      <c r="AI108" s="69"/>
      <c r="AJ108" s="69"/>
      <c r="AK108" s="69"/>
      <c r="AL108" s="69"/>
      <c r="AM108" s="69"/>
      <c r="AN108" s="69"/>
      <c r="AO108" s="69"/>
      <c r="AP108" s="69"/>
      <c r="AQ108" s="69"/>
      <c r="AR108" s="69"/>
      <c r="AS108" s="69"/>
      <c r="AT108" s="69"/>
      <c r="AU108" s="69"/>
      <c r="AV108" s="69"/>
      <c r="AW108" s="69"/>
      <c r="AX108" s="69"/>
      <c r="AY108" s="69"/>
      <c r="AZ108" s="69"/>
      <c r="BA108" s="69"/>
      <c r="BB108" s="69"/>
      <c r="BC108" s="69"/>
      <c r="BD108" s="69"/>
      <c r="BE108" s="69"/>
      <c r="BF108" s="69"/>
      <c r="BG108" s="69"/>
      <c r="BH108" s="69"/>
      <c r="BI108" s="69"/>
      <c r="BJ108" s="69"/>
      <c r="BK108" s="69"/>
    </row>
    <row r="109" spans="1:63" x14ac:dyDescent="0.25">
      <c r="A109" s="69"/>
      <c r="B109" s="69"/>
      <c r="C109" s="69"/>
      <c r="D109" s="69"/>
      <c r="E109" s="69"/>
      <c r="F109" s="69"/>
      <c r="G109" s="69"/>
      <c r="H109" s="69"/>
      <c r="I109" s="69"/>
      <c r="J109" s="69"/>
      <c r="K109" s="69"/>
      <c r="L109" s="69"/>
      <c r="M109" s="69"/>
      <c r="N109" s="69"/>
      <c r="O109" s="69"/>
      <c r="P109" s="69"/>
      <c r="Q109" s="69"/>
      <c r="R109" s="69"/>
      <c r="S109" s="69"/>
      <c r="T109" s="69"/>
      <c r="U109" s="69"/>
      <c r="V109" s="69"/>
      <c r="W109" s="69"/>
      <c r="X109" s="69"/>
      <c r="Y109" s="69"/>
      <c r="Z109" s="69"/>
      <c r="AA109" s="69"/>
      <c r="AB109" s="69"/>
      <c r="AC109" s="69"/>
      <c r="AD109" s="69"/>
      <c r="AE109" s="69"/>
      <c r="AF109" s="69"/>
      <c r="AG109" s="69"/>
      <c r="AH109" s="69"/>
      <c r="AI109" s="69"/>
      <c r="AJ109" s="69"/>
      <c r="AK109" s="69"/>
      <c r="AL109" s="69"/>
      <c r="AM109" s="69"/>
      <c r="AN109" s="69"/>
      <c r="AO109" s="69"/>
      <c r="AP109" s="69"/>
      <c r="AQ109" s="69"/>
      <c r="AR109" s="69"/>
      <c r="AS109" s="69"/>
      <c r="AT109" s="69"/>
      <c r="AU109" s="69"/>
      <c r="AV109" s="69"/>
      <c r="AW109" s="69"/>
      <c r="AX109" s="69"/>
      <c r="AY109" s="69"/>
      <c r="AZ109" s="69"/>
      <c r="BA109" s="69"/>
      <c r="BB109" s="69"/>
      <c r="BC109" s="69"/>
      <c r="BD109" s="69"/>
      <c r="BE109" s="69"/>
      <c r="BF109" s="69"/>
      <c r="BG109" s="69"/>
      <c r="BH109" s="69"/>
      <c r="BI109" s="69"/>
      <c r="BJ109" s="69"/>
      <c r="BK109" s="69"/>
    </row>
    <row r="110" spans="1:63" x14ac:dyDescent="0.25">
      <c r="A110" s="69"/>
      <c r="B110" s="69"/>
      <c r="C110" s="69"/>
      <c r="D110" s="69"/>
      <c r="E110" s="69"/>
      <c r="F110" s="69"/>
      <c r="G110" s="69"/>
      <c r="H110" s="69"/>
      <c r="I110" s="69"/>
      <c r="J110" s="69"/>
      <c r="K110" s="69"/>
      <c r="L110" s="69"/>
      <c r="M110" s="69"/>
      <c r="N110" s="69"/>
      <c r="O110" s="69"/>
      <c r="P110" s="69"/>
      <c r="Q110" s="69"/>
      <c r="R110" s="69"/>
      <c r="S110" s="69"/>
      <c r="T110" s="69"/>
      <c r="U110" s="69"/>
      <c r="V110" s="69"/>
      <c r="W110" s="69"/>
      <c r="X110" s="69"/>
      <c r="Y110" s="69"/>
      <c r="Z110" s="69"/>
      <c r="AA110" s="69"/>
      <c r="AB110" s="69"/>
      <c r="AC110" s="69"/>
      <c r="AD110" s="69"/>
      <c r="AE110" s="69"/>
      <c r="AF110" s="69"/>
      <c r="AG110" s="69"/>
      <c r="AH110" s="69"/>
      <c r="AI110" s="69"/>
      <c r="AJ110" s="69"/>
      <c r="AK110" s="69"/>
      <c r="AL110" s="69"/>
      <c r="AM110" s="69"/>
      <c r="AN110" s="69"/>
      <c r="AO110" s="69"/>
      <c r="AP110" s="69"/>
      <c r="AQ110" s="69"/>
      <c r="AR110" s="69"/>
      <c r="AS110" s="69"/>
      <c r="AT110" s="69"/>
      <c r="AU110" s="69"/>
      <c r="AV110" s="69"/>
      <c r="AW110" s="69"/>
      <c r="AX110" s="69"/>
      <c r="AY110" s="69"/>
      <c r="AZ110" s="69"/>
      <c r="BA110" s="69"/>
      <c r="BB110" s="69"/>
      <c r="BC110" s="69"/>
      <c r="BD110" s="69"/>
      <c r="BE110" s="69"/>
      <c r="BF110" s="69"/>
      <c r="BG110" s="69"/>
      <c r="BH110" s="69"/>
      <c r="BI110" s="69"/>
      <c r="BJ110" s="69"/>
      <c r="BK110" s="69"/>
    </row>
    <row r="111" spans="1:63" x14ac:dyDescent="0.25">
      <c r="A111" s="69"/>
      <c r="B111" s="69"/>
      <c r="C111" s="69"/>
      <c r="D111" s="69"/>
      <c r="E111" s="69"/>
      <c r="F111" s="69"/>
      <c r="G111" s="69"/>
      <c r="H111" s="69"/>
      <c r="I111" s="69"/>
      <c r="J111" s="69"/>
      <c r="K111" s="69"/>
      <c r="L111" s="69"/>
      <c r="M111" s="69"/>
      <c r="N111" s="69"/>
      <c r="O111" s="69"/>
      <c r="P111" s="69"/>
      <c r="Q111" s="69"/>
      <c r="R111" s="69"/>
      <c r="S111" s="69"/>
      <c r="T111" s="69"/>
      <c r="U111" s="69"/>
      <c r="V111" s="69"/>
      <c r="W111" s="69"/>
      <c r="X111" s="69"/>
      <c r="Y111" s="69"/>
      <c r="Z111" s="69"/>
      <c r="AA111" s="69"/>
      <c r="AB111" s="69"/>
      <c r="AC111" s="69"/>
      <c r="AD111" s="69"/>
      <c r="AE111" s="69"/>
      <c r="AF111" s="69"/>
      <c r="AG111" s="69"/>
      <c r="AH111" s="69"/>
      <c r="AI111" s="69"/>
      <c r="AJ111" s="69"/>
      <c r="AK111" s="69"/>
      <c r="AL111" s="69"/>
      <c r="AM111" s="69"/>
      <c r="AN111" s="69"/>
      <c r="AO111" s="69"/>
      <c r="AP111" s="69"/>
      <c r="AQ111" s="69"/>
      <c r="AR111" s="69"/>
      <c r="AS111" s="69"/>
      <c r="AT111" s="69"/>
      <c r="AU111" s="69"/>
      <c r="AV111" s="69"/>
      <c r="AW111" s="69"/>
      <c r="AX111" s="69"/>
      <c r="AY111" s="69"/>
      <c r="AZ111" s="69"/>
      <c r="BA111" s="69"/>
      <c r="BB111" s="69"/>
      <c r="BC111" s="69"/>
      <c r="BD111" s="69"/>
      <c r="BE111" s="69"/>
      <c r="BF111" s="69"/>
      <c r="BG111" s="69"/>
      <c r="BH111" s="69"/>
      <c r="BI111" s="69"/>
      <c r="BJ111" s="69"/>
      <c r="BK111" s="69"/>
    </row>
    <row r="112" spans="1:63" x14ac:dyDescent="0.25">
      <c r="A112" s="69"/>
      <c r="B112" s="69"/>
      <c r="C112" s="69"/>
      <c r="D112" s="69"/>
      <c r="E112" s="69"/>
      <c r="F112" s="69"/>
      <c r="G112" s="69"/>
      <c r="H112" s="69"/>
      <c r="I112" s="69"/>
      <c r="J112" s="69"/>
      <c r="K112" s="69"/>
      <c r="L112" s="69"/>
      <c r="M112" s="69"/>
      <c r="N112" s="69"/>
      <c r="O112" s="69"/>
      <c r="P112" s="69"/>
      <c r="Q112" s="69"/>
      <c r="R112" s="69"/>
      <c r="S112" s="69"/>
      <c r="T112" s="69"/>
      <c r="U112" s="69"/>
      <c r="V112" s="69"/>
      <c r="W112" s="69"/>
      <c r="X112" s="69"/>
      <c r="Y112" s="69"/>
      <c r="Z112" s="69"/>
      <c r="AA112" s="69"/>
      <c r="AB112" s="69"/>
      <c r="AC112" s="69"/>
      <c r="AD112" s="69"/>
      <c r="AE112" s="69"/>
      <c r="AF112" s="69"/>
      <c r="AG112" s="69"/>
      <c r="AH112" s="69"/>
      <c r="AI112" s="69"/>
      <c r="AJ112" s="69"/>
      <c r="AK112" s="69"/>
      <c r="AL112" s="69"/>
      <c r="AM112" s="69"/>
      <c r="AN112" s="69"/>
      <c r="AO112" s="69"/>
      <c r="AP112" s="69"/>
      <c r="AQ112" s="69"/>
      <c r="AR112" s="69"/>
      <c r="AS112" s="69"/>
      <c r="AT112" s="69"/>
      <c r="AU112" s="69"/>
      <c r="AV112" s="69"/>
      <c r="AW112" s="69"/>
      <c r="AX112" s="69"/>
      <c r="AY112" s="69"/>
      <c r="AZ112" s="69"/>
      <c r="BA112" s="69"/>
      <c r="BB112" s="69"/>
      <c r="BC112" s="69"/>
      <c r="BD112" s="69"/>
      <c r="BE112" s="69"/>
      <c r="BF112" s="69"/>
      <c r="BG112" s="69"/>
      <c r="BH112" s="69"/>
      <c r="BI112" s="69"/>
      <c r="BJ112" s="69"/>
      <c r="BK112" s="69"/>
    </row>
    <row r="113" spans="1:63" x14ac:dyDescent="0.25">
      <c r="A113" s="69"/>
      <c r="B113" s="69"/>
      <c r="C113" s="69"/>
      <c r="D113" s="69"/>
      <c r="E113" s="69"/>
      <c r="F113" s="69"/>
      <c r="G113" s="69"/>
      <c r="H113" s="69"/>
      <c r="I113" s="69"/>
      <c r="J113" s="69"/>
      <c r="K113" s="69"/>
      <c r="L113" s="69"/>
      <c r="M113" s="69"/>
      <c r="N113" s="69"/>
      <c r="O113" s="69"/>
      <c r="P113" s="69"/>
      <c r="Q113" s="69"/>
      <c r="R113" s="69"/>
      <c r="S113" s="69"/>
      <c r="T113" s="69"/>
      <c r="U113" s="69"/>
      <c r="V113" s="69"/>
      <c r="W113" s="69"/>
      <c r="X113" s="69"/>
      <c r="Y113" s="69"/>
      <c r="Z113" s="69"/>
      <c r="AA113" s="69"/>
      <c r="AB113" s="69"/>
      <c r="AC113" s="69"/>
      <c r="AD113" s="69"/>
      <c r="AE113" s="69"/>
      <c r="AF113" s="69"/>
      <c r="AG113" s="69"/>
      <c r="AH113" s="69"/>
      <c r="AI113" s="69"/>
      <c r="AJ113" s="69"/>
      <c r="AK113" s="69"/>
      <c r="AL113" s="69"/>
      <c r="AM113" s="69"/>
      <c r="AN113" s="69"/>
      <c r="AO113" s="69"/>
      <c r="AP113" s="69"/>
      <c r="AQ113" s="69"/>
      <c r="AR113" s="69"/>
      <c r="AS113" s="69"/>
      <c r="AT113" s="69"/>
      <c r="AU113" s="69"/>
      <c r="AV113" s="69"/>
      <c r="AW113" s="69"/>
      <c r="AX113" s="69"/>
      <c r="AY113" s="69"/>
      <c r="AZ113" s="69"/>
      <c r="BA113" s="69"/>
      <c r="BB113" s="69"/>
      <c r="BC113" s="69"/>
      <c r="BD113" s="69"/>
      <c r="BE113" s="69"/>
      <c r="BF113" s="69"/>
      <c r="BG113" s="69"/>
      <c r="BH113" s="69"/>
      <c r="BI113" s="69"/>
      <c r="BJ113" s="69"/>
      <c r="BK113" s="69"/>
    </row>
    <row r="114" spans="1:63" x14ac:dyDescent="0.25">
      <c r="A114" s="69"/>
      <c r="B114" s="69"/>
      <c r="C114" s="69"/>
      <c r="D114" s="69"/>
      <c r="E114" s="69"/>
      <c r="F114" s="69"/>
      <c r="G114" s="69"/>
      <c r="H114" s="69"/>
      <c r="I114" s="69"/>
      <c r="J114" s="69"/>
      <c r="K114" s="69"/>
      <c r="L114" s="69"/>
      <c r="M114" s="69"/>
      <c r="N114" s="69"/>
      <c r="O114" s="69"/>
      <c r="P114" s="69"/>
      <c r="Q114" s="69"/>
      <c r="R114" s="69"/>
      <c r="S114" s="69"/>
      <c r="T114" s="69"/>
      <c r="U114" s="69"/>
      <c r="V114" s="69"/>
      <c r="W114" s="69"/>
      <c r="X114" s="69"/>
      <c r="Y114" s="69"/>
      <c r="Z114" s="69"/>
      <c r="AA114" s="69"/>
      <c r="AB114" s="69"/>
      <c r="AC114" s="69"/>
      <c r="AD114" s="69"/>
      <c r="AE114" s="69"/>
      <c r="AF114" s="69"/>
      <c r="AG114" s="69"/>
      <c r="AH114" s="69"/>
      <c r="AI114" s="69"/>
      <c r="AJ114" s="69"/>
      <c r="AK114" s="69"/>
      <c r="AL114" s="69"/>
      <c r="AM114" s="69"/>
      <c r="AN114" s="69"/>
      <c r="AO114" s="69"/>
      <c r="AP114" s="69"/>
      <c r="AQ114" s="69"/>
      <c r="AR114" s="69"/>
      <c r="AS114" s="69"/>
      <c r="AT114" s="69"/>
      <c r="AU114" s="69"/>
      <c r="AV114" s="69"/>
      <c r="AW114" s="69"/>
      <c r="AX114" s="69"/>
      <c r="AY114" s="69"/>
      <c r="AZ114" s="69"/>
      <c r="BA114" s="69"/>
      <c r="BB114" s="69"/>
      <c r="BC114" s="69"/>
      <c r="BD114" s="69"/>
      <c r="BE114" s="69"/>
      <c r="BF114" s="69"/>
      <c r="BG114" s="69"/>
      <c r="BH114" s="69"/>
      <c r="BI114" s="69"/>
      <c r="BJ114" s="69"/>
      <c r="BK114" s="69"/>
    </row>
    <row r="115" spans="1:63" x14ac:dyDescent="0.25">
      <c r="A115" s="69"/>
      <c r="B115" s="69"/>
      <c r="C115" s="69"/>
      <c r="D115" s="69"/>
      <c r="E115" s="69"/>
      <c r="F115" s="69"/>
      <c r="G115" s="69"/>
      <c r="H115" s="69"/>
      <c r="I115" s="69"/>
      <c r="J115" s="69"/>
      <c r="K115" s="69"/>
      <c r="L115" s="69"/>
      <c r="M115" s="69"/>
      <c r="N115" s="69"/>
      <c r="O115" s="69"/>
      <c r="P115" s="69"/>
      <c r="Q115" s="69"/>
      <c r="R115" s="69"/>
      <c r="S115" s="69"/>
      <c r="T115" s="69"/>
      <c r="U115" s="69"/>
      <c r="V115" s="69"/>
      <c r="W115" s="69"/>
      <c r="X115" s="69"/>
      <c r="Y115" s="69"/>
      <c r="Z115" s="69"/>
      <c r="AA115" s="69"/>
      <c r="AB115" s="69"/>
      <c r="AC115" s="69"/>
      <c r="AD115" s="69"/>
      <c r="AE115" s="69"/>
      <c r="AF115" s="69"/>
      <c r="AG115" s="69"/>
      <c r="AH115" s="69"/>
      <c r="AI115" s="69"/>
      <c r="AJ115" s="69"/>
      <c r="AK115" s="69"/>
      <c r="AL115" s="69"/>
      <c r="AM115" s="69"/>
      <c r="AN115" s="69"/>
      <c r="AO115" s="69"/>
      <c r="AP115" s="69"/>
      <c r="AQ115" s="69"/>
      <c r="AR115" s="69"/>
      <c r="AS115" s="69"/>
      <c r="AT115" s="69"/>
      <c r="AU115" s="69"/>
      <c r="AV115" s="69"/>
      <c r="AW115" s="69"/>
      <c r="AX115" s="69"/>
      <c r="AY115" s="69"/>
      <c r="AZ115" s="69"/>
      <c r="BA115" s="69"/>
      <c r="BB115" s="69"/>
      <c r="BC115" s="69"/>
      <c r="BD115" s="69"/>
      <c r="BE115" s="69"/>
      <c r="BF115" s="69"/>
      <c r="BG115" s="69"/>
      <c r="BH115" s="69"/>
      <c r="BI115" s="69"/>
      <c r="BJ115" s="69"/>
      <c r="BK115" s="69"/>
    </row>
    <row r="116" spans="1:63" x14ac:dyDescent="0.25">
      <c r="A116" s="69"/>
      <c r="B116" s="69"/>
      <c r="C116" s="69"/>
      <c r="D116" s="69"/>
      <c r="E116" s="69"/>
      <c r="F116" s="69"/>
      <c r="G116" s="69"/>
      <c r="H116" s="69"/>
      <c r="I116" s="69"/>
      <c r="J116" s="69"/>
      <c r="K116" s="69"/>
      <c r="L116" s="69"/>
      <c r="M116" s="69"/>
      <c r="N116" s="69"/>
      <c r="O116" s="69"/>
      <c r="P116" s="69"/>
      <c r="Q116" s="69"/>
      <c r="R116" s="69"/>
      <c r="S116" s="69"/>
      <c r="T116" s="69"/>
      <c r="U116" s="69"/>
      <c r="V116" s="69"/>
      <c r="W116" s="69"/>
      <c r="X116" s="69"/>
      <c r="Y116" s="69"/>
      <c r="Z116" s="69"/>
      <c r="AA116" s="69"/>
      <c r="AB116" s="69"/>
      <c r="AC116" s="69"/>
      <c r="AD116" s="69"/>
      <c r="AE116" s="69"/>
      <c r="AF116" s="69"/>
      <c r="AG116" s="69"/>
      <c r="AH116" s="69"/>
      <c r="AI116" s="69"/>
      <c r="AJ116" s="69"/>
      <c r="AK116" s="69"/>
      <c r="AL116" s="69"/>
      <c r="AM116" s="69"/>
      <c r="AN116" s="69"/>
      <c r="AO116" s="69"/>
      <c r="AP116" s="69"/>
      <c r="AQ116" s="69"/>
      <c r="AR116" s="69"/>
      <c r="AS116" s="69"/>
      <c r="AT116" s="69"/>
      <c r="AU116" s="69"/>
      <c r="AV116" s="69"/>
      <c r="AW116" s="69"/>
      <c r="AX116" s="69"/>
      <c r="AY116" s="69"/>
      <c r="AZ116" s="69"/>
      <c r="BA116" s="69"/>
      <c r="BB116" s="69"/>
      <c r="BC116" s="69"/>
      <c r="BD116" s="69"/>
      <c r="BE116" s="69"/>
      <c r="BF116" s="69"/>
      <c r="BG116" s="69"/>
      <c r="BH116" s="69"/>
      <c r="BI116" s="69"/>
      <c r="BJ116" s="69"/>
      <c r="BK116" s="69"/>
    </row>
    <row r="117" spans="1:63" x14ac:dyDescent="0.25">
      <c r="A117" s="69"/>
      <c r="B117" s="69"/>
      <c r="C117" s="69"/>
      <c r="D117" s="69"/>
      <c r="E117" s="69"/>
      <c r="F117" s="69"/>
      <c r="G117" s="69"/>
      <c r="H117" s="69"/>
      <c r="I117" s="69"/>
      <c r="J117" s="69"/>
      <c r="K117" s="69"/>
      <c r="L117" s="69"/>
      <c r="M117" s="69"/>
      <c r="N117" s="69"/>
      <c r="O117" s="69"/>
      <c r="P117" s="69"/>
      <c r="Q117" s="69"/>
      <c r="R117" s="69"/>
      <c r="S117" s="69"/>
      <c r="T117" s="69"/>
      <c r="U117" s="69"/>
      <c r="V117" s="69"/>
      <c r="W117" s="69"/>
      <c r="X117" s="69"/>
      <c r="Y117" s="69"/>
      <c r="Z117" s="69"/>
      <c r="AA117" s="69"/>
      <c r="AB117" s="69"/>
      <c r="AC117" s="69"/>
      <c r="AD117" s="69"/>
      <c r="AE117" s="69"/>
      <c r="AF117" s="69"/>
      <c r="AG117" s="69"/>
      <c r="AH117" s="69"/>
      <c r="AI117" s="69"/>
      <c r="AJ117" s="69"/>
      <c r="AK117" s="69"/>
      <c r="AL117" s="69"/>
      <c r="AM117" s="69"/>
      <c r="AN117" s="69"/>
      <c r="AO117" s="69"/>
      <c r="AP117" s="69"/>
      <c r="AQ117" s="69"/>
      <c r="AR117" s="69"/>
      <c r="AS117" s="69"/>
      <c r="AT117" s="69"/>
      <c r="AU117" s="69"/>
      <c r="AV117" s="69"/>
      <c r="AW117" s="69"/>
      <c r="AX117" s="69"/>
      <c r="AY117" s="69"/>
      <c r="AZ117" s="69"/>
      <c r="BA117" s="69"/>
      <c r="BB117" s="69"/>
      <c r="BC117" s="69"/>
      <c r="BD117" s="69"/>
      <c r="BE117" s="69"/>
      <c r="BF117" s="69"/>
      <c r="BG117" s="69"/>
      <c r="BH117" s="69"/>
      <c r="BI117" s="69"/>
      <c r="BJ117" s="69"/>
      <c r="BK117" s="69"/>
    </row>
    <row r="118" spans="1:63" x14ac:dyDescent="0.25">
      <c r="A118" s="69"/>
      <c r="B118" s="69"/>
      <c r="C118" s="69"/>
      <c r="D118" s="69"/>
      <c r="E118" s="69"/>
      <c r="F118" s="69"/>
      <c r="G118" s="69"/>
      <c r="H118" s="69"/>
      <c r="I118" s="69"/>
      <c r="J118" s="69"/>
      <c r="K118" s="69"/>
      <c r="L118" s="69"/>
      <c r="M118" s="69"/>
      <c r="N118" s="69"/>
      <c r="O118" s="69"/>
      <c r="P118" s="69"/>
      <c r="Q118" s="69"/>
      <c r="R118" s="69"/>
      <c r="S118" s="69"/>
      <c r="T118" s="69"/>
      <c r="U118" s="69"/>
      <c r="V118" s="69"/>
      <c r="W118" s="69"/>
      <c r="X118" s="69"/>
      <c r="Y118" s="69"/>
      <c r="Z118" s="69"/>
      <c r="AA118" s="69"/>
      <c r="AB118" s="69"/>
      <c r="AC118" s="69"/>
      <c r="AD118" s="69"/>
      <c r="AE118" s="69"/>
      <c r="AF118" s="69"/>
      <c r="AG118" s="69"/>
      <c r="AH118" s="69"/>
      <c r="AI118" s="69"/>
      <c r="AJ118" s="69"/>
      <c r="AK118" s="69"/>
      <c r="AL118" s="69"/>
      <c r="AM118" s="69"/>
      <c r="AN118" s="69"/>
      <c r="AO118" s="69"/>
      <c r="AP118" s="69"/>
      <c r="AQ118" s="69"/>
      <c r="AR118" s="69"/>
      <c r="AS118" s="69"/>
      <c r="AT118" s="69"/>
      <c r="AU118" s="69"/>
      <c r="AV118" s="69"/>
      <c r="AW118" s="69"/>
      <c r="AX118" s="69"/>
      <c r="AY118" s="69"/>
      <c r="AZ118" s="69"/>
      <c r="BA118" s="69"/>
      <c r="BB118" s="69"/>
      <c r="BC118" s="69"/>
      <c r="BD118" s="69"/>
      <c r="BE118" s="69"/>
      <c r="BF118" s="69"/>
      <c r="BG118" s="69"/>
      <c r="BH118" s="69"/>
      <c r="BI118" s="69"/>
      <c r="BJ118" s="69"/>
      <c r="BK118" s="69"/>
    </row>
    <row r="119" spans="1:63" x14ac:dyDescent="0.25">
      <c r="A119" s="69"/>
      <c r="B119" s="69"/>
      <c r="C119" s="69"/>
      <c r="D119" s="69"/>
      <c r="E119" s="69"/>
      <c r="F119" s="69"/>
      <c r="G119" s="69"/>
      <c r="H119" s="69"/>
      <c r="I119" s="69"/>
      <c r="J119" s="69"/>
      <c r="K119" s="69"/>
      <c r="L119" s="69"/>
      <c r="M119" s="69"/>
      <c r="N119" s="69"/>
      <c r="O119" s="69"/>
      <c r="P119" s="69"/>
      <c r="Q119" s="69"/>
      <c r="R119" s="69"/>
      <c r="S119" s="69"/>
      <c r="T119" s="69"/>
      <c r="U119" s="69"/>
      <c r="V119" s="69"/>
      <c r="W119" s="69"/>
      <c r="X119" s="69"/>
      <c r="Y119" s="69"/>
      <c r="Z119" s="69"/>
      <c r="AA119" s="69"/>
      <c r="AB119" s="69"/>
      <c r="AC119" s="69"/>
      <c r="AD119" s="69"/>
      <c r="AE119" s="69"/>
      <c r="AF119" s="69"/>
      <c r="AG119" s="69"/>
      <c r="AH119" s="69"/>
      <c r="AI119" s="69"/>
      <c r="AJ119" s="69"/>
      <c r="AK119" s="69"/>
      <c r="AL119" s="69"/>
      <c r="AM119" s="69"/>
      <c r="AN119" s="69"/>
      <c r="AO119" s="69"/>
      <c r="AP119" s="69"/>
      <c r="AQ119" s="69"/>
      <c r="AR119" s="69"/>
      <c r="AS119" s="69"/>
      <c r="AT119" s="69"/>
      <c r="AU119" s="69"/>
      <c r="AV119" s="69"/>
      <c r="AW119" s="69"/>
      <c r="AX119" s="69"/>
      <c r="AY119" s="69"/>
      <c r="AZ119" s="69"/>
      <c r="BA119" s="69"/>
      <c r="BB119" s="69"/>
      <c r="BC119" s="69"/>
      <c r="BD119" s="69"/>
      <c r="BE119" s="69"/>
      <c r="BF119" s="69"/>
      <c r="BG119" s="69"/>
      <c r="BH119" s="69"/>
      <c r="BI119" s="69"/>
      <c r="BJ119" s="69"/>
      <c r="BK119" s="69"/>
    </row>
    <row r="120" spans="1:63" x14ac:dyDescent="0.25">
      <c r="A120" s="69"/>
      <c r="B120" s="69"/>
      <c r="C120" s="69"/>
      <c r="D120" s="69"/>
      <c r="E120" s="69"/>
      <c r="F120" s="69"/>
      <c r="G120" s="69"/>
      <c r="H120" s="69"/>
      <c r="I120" s="69"/>
      <c r="J120" s="69"/>
      <c r="K120" s="69"/>
      <c r="L120" s="69"/>
      <c r="M120" s="69"/>
      <c r="N120" s="69"/>
      <c r="O120" s="69"/>
      <c r="P120" s="69"/>
      <c r="Q120" s="69"/>
      <c r="R120" s="69"/>
      <c r="S120" s="69"/>
      <c r="T120" s="69"/>
      <c r="U120" s="69"/>
      <c r="V120" s="69"/>
      <c r="W120" s="69"/>
      <c r="X120" s="69"/>
      <c r="Y120" s="69"/>
      <c r="Z120" s="69"/>
      <c r="AA120" s="69"/>
      <c r="AB120" s="69"/>
      <c r="AC120" s="69"/>
      <c r="AD120" s="69"/>
      <c r="AE120" s="69"/>
      <c r="AF120" s="69"/>
      <c r="AG120" s="69"/>
      <c r="AH120" s="69"/>
      <c r="AI120" s="69"/>
      <c r="AJ120" s="69"/>
      <c r="AK120" s="69"/>
      <c r="AL120" s="69"/>
      <c r="AM120" s="69"/>
      <c r="AN120" s="69"/>
      <c r="AO120" s="69"/>
      <c r="AP120" s="69"/>
      <c r="AQ120" s="69"/>
      <c r="AR120" s="69"/>
      <c r="AS120" s="69"/>
      <c r="AT120" s="69"/>
      <c r="AU120" s="69"/>
      <c r="AV120" s="69"/>
      <c r="AW120" s="69"/>
      <c r="AX120" s="69"/>
      <c r="AY120" s="69"/>
      <c r="AZ120" s="69"/>
      <c r="BA120" s="69"/>
      <c r="BB120" s="69"/>
      <c r="BC120" s="69"/>
      <c r="BD120" s="69"/>
      <c r="BE120" s="69"/>
      <c r="BF120" s="69"/>
      <c r="BG120" s="69"/>
      <c r="BH120" s="69"/>
      <c r="BI120" s="69"/>
      <c r="BJ120" s="69"/>
      <c r="BK120" s="69"/>
    </row>
    <row r="121" spans="1:63" x14ac:dyDescent="0.25">
      <c r="A121" s="69"/>
      <c r="B121" s="69"/>
      <c r="C121" s="69"/>
      <c r="D121" s="69"/>
      <c r="E121" s="69"/>
      <c r="F121" s="69"/>
      <c r="G121" s="69"/>
      <c r="H121" s="69"/>
      <c r="I121" s="69"/>
      <c r="J121" s="69"/>
      <c r="K121" s="69"/>
      <c r="L121" s="69"/>
      <c r="M121" s="69"/>
      <c r="N121" s="69"/>
      <c r="O121" s="69"/>
      <c r="P121" s="69"/>
      <c r="Q121" s="69"/>
      <c r="R121" s="69"/>
      <c r="S121" s="69"/>
      <c r="T121" s="69"/>
      <c r="U121" s="69"/>
      <c r="V121" s="69"/>
      <c r="W121" s="69"/>
      <c r="X121" s="69"/>
      <c r="Y121" s="69"/>
      <c r="Z121" s="69"/>
      <c r="AA121" s="69"/>
      <c r="AB121" s="69"/>
      <c r="AC121" s="69"/>
      <c r="AD121" s="69"/>
      <c r="AE121" s="69"/>
      <c r="AF121" s="69"/>
      <c r="AG121" s="69"/>
      <c r="AH121" s="69"/>
      <c r="AI121" s="69"/>
      <c r="AJ121" s="69"/>
      <c r="AK121" s="69"/>
      <c r="AL121" s="69"/>
      <c r="AM121" s="69"/>
      <c r="AN121" s="69"/>
      <c r="AO121" s="69"/>
      <c r="AP121" s="69"/>
      <c r="AQ121" s="69"/>
      <c r="AR121" s="69"/>
      <c r="AS121" s="69"/>
      <c r="AT121" s="69"/>
      <c r="AU121" s="69"/>
      <c r="AV121" s="69"/>
      <c r="AW121" s="69"/>
      <c r="AX121" s="69"/>
      <c r="AY121" s="69"/>
      <c r="AZ121" s="69"/>
      <c r="BA121" s="69"/>
      <c r="BB121" s="69"/>
      <c r="BC121" s="69"/>
      <c r="BD121" s="69"/>
      <c r="BE121" s="69"/>
      <c r="BF121" s="69"/>
      <c r="BG121" s="69"/>
      <c r="BH121" s="69"/>
      <c r="BI121" s="69"/>
      <c r="BJ121" s="69"/>
      <c r="BK121" s="69"/>
    </row>
    <row r="122" spans="1:63" x14ac:dyDescent="0.25">
      <c r="B122" s="69"/>
      <c r="C122" s="69"/>
      <c r="D122" s="69"/>
      <c r="E122" s="69"/>
      <c r="F122" s="69"/>
      <c r="G122" s="69"/>
      <c r="H122" s="69"/>
      <c r="I122" s="69"/>
      <c r="J122" s="69"/>
      <c r="K122" s="69"/>
      <c r="L122" s="69"/>
      <c r="M122" s="69"/>
      <c r="N122" s="69"/>
      <c r="O122" s="69"/>
      <c r="P122" s="69"/>
      <c r="Q122" s="69"/>
      <c r="R122" s="69"/>
      <c r="S122" s="69"/>
      <c r="T122" s="69"/>
      <c r="U122" s="69"/>
      <c r="V122" s="69"/>
      <c r="W122" s="69"/>
      <c r="X122" s="69"/>
      <c r="Y122" s="69"/>
      <c r="Z122" s="69"/>
      <c r="AA122" s="69"/>
      <c r="AB122" s="69"/>
      <c r="AC122" s="69"/>
      <c r="AD122" s="69"/>
      <c r="AE122" s="69"/>
      <c r="AF122" s="69"/>
      <c r="AG122" s="69"/>
      <c r="AH122" s="69"/>
      <c r="AI122" s="69"/>
      <c r="AJ122" s="69"/>
      <c r="AK122" s="69"/>
      <c r="AL122" s="69"/>
      <c r="AM122" s="69"/>
      <c r="AN122" s="69"/>
      <c r="AO122" s="69"/>
      <c r="AP122" s="69"/>
      <c r="AQ122" s="69"/>
      <c r="AR122" s="69"/>
      <c r="AS122" s="69"/>
      <c r="AT122" s="69"/>
      <c r="AU122" s="69"/>
      <c r="AV122" s="69"/>
      <c r="AW122" s="69"/>
      <c r="AX122" s="69"/>
      <c r="AY122" s="69"/>
      <c r="AZ122" s="69"/>
      <c r="BA122" s="69"/>
      <c r="BB122" s="69"/>
      <c r="BC122" s="69"/>
      <c r="BD122" s="69"/>
      <c r="BE122" s="69"/>
      <c r="BF122" s="69"/>
      <c r="BG122" s="69"/>
      <c r="BH122" s="69"/>
      <c r="BI122" s="69"/>
      <c r="BJ122" s="69"/>
      <c r="BK122" s="69"/>
    </row>
    <row r="123" spans="1:63" x14ac:dyDescent="0.25">
      <c r="B123" s="69"/>
      <c r="C123" s="69"/>
      <c r="D123" s="69"/>
      <c r="E123" s="69"/>
      <c r="F123" s="69"/>
      <c r="G123" s="69"/>
      <c r="H123" s="69"/>
      <c r="I123" s="69"/>
      <c r="J123" s="69"/>
      <c r="K123" s="69"/>
      <c r="L123" s="69"/>
      <c r="M123" s="69"/>
      <c r="N123" s="69"/>
      <c r="O123" s="69"/>
      <c r="P123" s="69"/>
      <c r="Q123" s="69"/>
      <c r="R123" s="69"/>
      <c r="S123" s="69"/>
      <c r="T123" s="69"/>
      <c r="U123" s="69"/>
      <c r="V123" s="69"/>
      <c r="W123" s="69"/>
      <c r="X123" s="69"/>
      <c r="Y123" s="69"/>
      <c r="Z123" s="69"/>
      <c r="AA123" s="69"/>
      <c r="AB123" s="69"/>
      <c r="AC123" s="69"/>
      <c r="AD123" s="69"/>
      <c r="AE123" s="69"/>
      <c r="AF123" s="69"/>
      <c r="AG123" s="69"/>
      <c r="AH123" s="69"/>
      <c r="AI123" s="69"/>
      <c r="AJ123" s="69"/>
      <c r="AK123" s="69"/>
      <c r="AL123" s="69"/>
      <c r="AM123" s="69"/>
      <c r="AN123" s="69"/>
      <c r="AO123" s="69"/>
      <c r="AP123" s="69"/>
      <c r="AQ123" s="69"/>
      <c r="AR123" s="69"/>
      <c r="AS123" s="69"/>
      <c r="AT123" s="69"/>
      <c r="AU123" s="69"/>
      <c r="AV123" s="69"/>
      <c r="AW123" s="69"/>
      <c r="AX123" s="69"/>
      <c r="AY123" s="69"/>
      <c r="AZ123" s="69"/>
      <c r="BA123" s="69"/>
      <c r="BB123" s="69"/>
      <c r="BC123" s="69"/>
      <c r="BD123" s="69"/>
      <c r="BE123" s="69"/>
      <c r="BF123" s="69"/>
      <c r="BG123" s="69"/>
      <c r="BH123" s="69"/>
      <c r="BI123" s="69"/>
      <c r="BJ123" s="69"/>
      <c r="BK123" s="69"/>
    </row>
    <row r="124" spans="1:63" x14ac:dyDescent="0.25">
      <c r="B124" s="69"/>
      <c r="C124" s="69"/>
      <c r="D124" s="69"/>
      <c r="E124" s="69"/>
      <c r="F124" s="69"/>
      <c r="G124" s="69"/>
      <c r="H124" s="69"/>
      <c r="I124" s="69"/>
      <c r="J124" s="69"/>
      <c r="K124" s="69"/>
      <c r="L124" s="69"/>
      <c r="M124" s="69"/>
      <c r="N124" s="69"/>
      <c r="O124" s="69"/>
      <c r="P124" s="69"/>
      <c r="Q124" s="69"/>
      <c r="R124" s="69"/>
      <c r="S124" s="69"/>
      <c r="T124" s="69"/>
      <c r="U124" s="69"/>
      <c r="V124" s="69"/>
      <c r="W124" s="69"/>
      <c r="X124" s="69"/>
      <c r="Y124" s="69"/>
      <c r="Z124" s="69"/>
      <c r="AA124" s="69"/>
      <c r="AB124" s="69"/>
      <c r="AC124" s="69"/>
      <c r="AD124" s="69"/>
      <c r="AE124" s="69"/>
      <c r="AF124" s="69"/>
      <c r="AG124" s="69"/>
      <c r="AH124" s="69"/>
      <c r="AI124" s="69"/>
      <c r="AJ124" s="69"/>
      <c r="AK124" s="69"/>
      <c r="AL124" s="69"/>
      <c r="AM124" s="69"/>
      <c r="AN124" s="69"/>
      <c r="AO124" s="69"/>
      <c r="AP124" s="69"/>
      <c r="AQ124" s="69"/>
      <c r="AR124" s="69"/>
      <c r="AS124" s="69"/>
      <c r="AT124" s="69"/>
      <c r="AU124" s="69"/>
      <c r="AV124" s="69"/>
      <c r="AW124" s="69"/>
      <c r="AX124" s="69"/>
      <c r="AY124" s="69"/>
      <c r="AZ124" s="69"/>
      <c r="BA124" s="69"/>
      <c r="BB124" s="69"/>
      <c r="BC124" s="69"/>
      <c r="BD124" s="69"/>
      <c r="BE124" s="69"/>
      <c r="BF124" s="69"/>
      <c r="BG124" s="69"/>
      <c r="BH124" s="69"/>
      <c r="BI124" s="69"/>
      <c r="BJ124" s="69"/>
      <c r="BK124" s="69"/>
    </row>
    <row r="125" spans="1:63" x14ac:dyDescent="0.25">
      <c r="B125" s="69"/>
      <c r="C125" s="69"/>
      <c r="D125" s="69"/>
      <c r="E125" s="69"/>
      <c r="F125" s="69"/>
      <c r="G125" s="69"/>
      <c r="H125" s="69"/>
      <c r="I125" s="69"/>
      <c r="J125" s="69"/>
      <c r="K125" s="69"/>
      <c r="L125" s="69"/>
      <c r="M125" s="69"/>
      <c r="N125" s="69"/>
      <c r="O125" s="69"/>
      <c r="P125" s="69"/>
      <c r="Q125" s="69"/>
      <c r="R125" s="69"/>
      <c r="S125" s="69"/>
      <c r="T125" s="69"/>
      <c r="U125" s="69"/>
      <c r="V125" s="69"/>
      <c r="W125" s="69"/>
      <c r="X125" s="69"/>
      <c r="Y125" s="69"/>
      <c r="Z125" s="69"/>
      <c r="AA125" s="69"/>
      <c r="AB125" s="69"/>
      <c r="AC125" s="69"/>
      <c r="AD125" s="69"/>
      <c r="AE125" s="69"/>
      <c r="AF125" s="69"/>
      <c r="AG125" s="69"/>
      <c r="AH125" s="69"/>
      <c r="AI125" s="69"/>
      <c r="AJ125" s="69"/>
      <c r="AK125" s="69"/>
      <c r="AL125" s="69"/>
      <c r="AM125" s="69"/>
      <c r="AN125" s="69"/>
      <c r="AO125" s="69"/>
      <c r="AP125" s="69"/>
      <c r="AQ125" s="69"/>
      <c r="AR125" s="69"/>
      <c r="AS125" s="69"/>
      <c r="AT125" s="69"/>
      <c r="AU125" s="69"/>
      <c r="AV125" s="69"/>
      <c r="AW125" s="69"/>
      <c r="AX125" s="69"/>
      <c r="AY125" s="69"/>
      <c r="AZ125" s="69"/>
      <c r="BA125" s="69"/>
      <c r="BB125" s="69"/>
      <c r="BC125" s="69"/>
      <c r="BD125" s="69"/>
      <c r="BE125" s="69"/>
      <c r="BF125" s="69"/>
      <c r="BG125" s="69"/>
      <c r="BH125" s="69"/>
      <c r="BI125" s="69"/>
      <c r="BJ125" s="69"/>
      <c r="BK125" s="69"/>
    </row>
    <row r="126" spans="1:63" x14ac:dyDescent="0.25">
      <c r="B126" s="69"/>
      <c r="C126" s="69"/>
      <c r="D126" s="69"/>
      <c r="E126" s="69"/>
      <c r="F126" s="69"/>
      <c r="G126" s="69"/>
      <c r="H126" s="69"/>
      <c r="I126" s="69"/>
      <c r="J126" s="69"/>
      <c r="K126" s="69"/>
      <c r="L126" s="69"/>
      <c r="M126" s="69"/>
      <c r="N126" s="69"/>
      <c r="O126" s="69"/>
      <c r="P126" s="69"/>
      <c r="Q126" s="69"/>
      <c r="R126" s="69"/>
      <c r="S126" s="69"/>
      <c r="T126" s="69"/>
      <c r="U126" s="69"/>
      <c r="V126" s="69"/>
      <c r="W126" s="69"/>
      <c r="X126" s="69"/>
      <c r="Y126" s="69"/>
      <c r="Z126" s="69"/>
      <c r="AA126" s="69"/>
      <c r="AB126" s="69"/>
      <c r="AC126" s="69"/>
      <c r="AD126" s="69"/>
      <c r="AE126" s="69"/>
      <c r="AF126" s="69"/>
      <c r="AG126" s="69"/>
      <c r="AH126" s="69"/>
      <c r="AI126" s="69"/>
      <c r="AJ126" s="69"/>
      <c r="AK126" s="69"/>
      <c r="AL126" s="69"/>
      <c r="AM126" s="69"/>
      <c r="AN126" s="69"/>
      <c r="AO126" s="69"/>
      <c r="AP126" s="69"/>
      <c r="AQ126" s="69"/>
      <c r="AR126" s="69"/>
      <c r="AS126" s="69"/>
      <c r="AT126" s="69"/>
      <c r="AU126" s="69"/>
      <c r="AV126" s="69"/>
      <c r="AW126" s="69"/>
      <c r="AX126" s="69"/>
      <c r="AY126" s="69"/>
      <c r="AZ126" s="69"/>
      <c r="BA126" s="69"/>
      <c r="BB126" s="69"/>
      <c r="BC126" s="69"/>
      <c r="BD126" s="69"/>
      <c r="BE126" s="69"/>
      <c r="BF126" s="69"/>
      <c r="BG126" s="69"/>
      <c r="BH126" s="69"/>
      <c r="BI126" s="69"/>
      <c r="BJ126" s="69"/>
      <c r="BK126" s="69"/>
    </row>
    <row r="127" spans="1:63" x14ac:dyDescent="0.25">
      <c r="B127" s="69"/>
      <c r="C127" s="69"/>
      <c r="D127" s="69"/>
      <c r="E127" s="69"/>
      <c r="F127" s="69"/>
      <c r="G127" s="69"/>
      <c r="H127" s="69"/>
      <c r="I127" s="69"/>
      <c r="J127" s="69"/>
      <c r="K127" s="69"/>
      <c r="L127" s="69"/>
      <c r="M127" s="69"/>
      <c r="N127" s="69"/>
      <c r="O127" s="69"/>
      <c r="P127" s="69"/>
      <c r="Q127" s="69"/>
      <c r="R127" s="69"/>
      <c r="S127" s="69"/>
      <c r="T127" s="69"/>
      <c r="U127" s="69"/>
      <c r="V127" s="69"/>
      <c r="W127" s="69"/>
      <c r="X127" s="69"/>
      <c r="Y127" s="69"/>
      <c r="Z127" s="69"/>
      <c r="AA127" s="69"/>
      <c r="AB127" s="69"/>
      <c r="AC127" s="69"/>
      <c r="AD127" s="69"/>
      <c r="AE127" s="69"/>
      <c r="AF127" s="69"/>
      <c r="AG127" s="69"/>
      <c r="AH127" s="69"/>
      <c r="AI127" s="69"/>
      <c r="AJ127" s="69"/>
      <c r="AK127" s="69"/>
      <c r="AL127" s="69"/>
      <c r="AM127" s="69"/>
      <c r="AN127" s="69"/>
      <c r="AO127" s="69"/>
      <c r="AP127" s="69"/>
      <c r="AQ127" s="69"/>
      <c r="AR127" s="69"/>
      <c r="AS127" s="69"/>
      <c r="AT127" s="69"/>
      <c r="AU127" s="69"/>
      <c r="AV127" s="69"/>
      <c r="AW127" s="69"/>
      <c r="AX127" s="69"/>
      <c r="AY127" s="69"/>
      <c r="AZ127" s="69"/>
      <c r="BA127" s="69"/>
      <c r="BB127" s="69"/>
      <c r="BC127" s="69"/>
      <c r="BD127" s="69"/>
      <c r="BE127" s="69"/>
      <c r="BF127" s="69"/>
      <c r="BG127" s="69"/>
      <c r="BH127" s="69"/>
      <c r="BI127" s="69"/>
      <c r="BJ127" s="69"/>
      <c r="BK127" s="69"/>
    </row>
    <row r="128" spans="1:63" x14ac:dyDescent="0.25">
      <c r="B128" s="69"/>
      <c r="C128" s="69"/>
      <c r="D128" s="69"/>
      <c r="E128" s="69"/>
      <c r="F128" s="69"/>
      <c r="G128" s="69"/>
      <c r="H128" s="69"/>
      <c r="I128" s="69"/>
      <c r="J128" s="69"/>
      <c r="K128" s="69"/>
      <c r="L128" s="69"/>
      <c r="M128" s="69"/>
      <c r="N128" s="69"/>
      <c r="O128" s="69"/>
      <c r="P128" s="69"/>
      <c r="Q128" s="69"/>
      <c r="R128" s="69"/>
      <c r="S128" s="69"/>
      <c r="T128" s="69"/>
      <c r="U128" s="69"/>
      <c r="V128" s="69"/>
      <c r="W128" s="69"/>
      <c r="X128" s="69"/>
      <c r="Y128" s="69"/>
      <c r="Z128" s="69"/>
      <c r="AA128" s="69"/>
      <c r="AB128" s="69"/>
      <c r="AC128" s="69"/>
      <c r="AD128" s="69"/>
      <c r="AE128" s="69"/>
      <c r="AF128" s="69"/>
      <c r="AG128" s="69"/>
      <c r="AH128" s="69"/>
      <c r="AI128" s="69"/>
      <c r="AJ128" s="69"/>
      <c r="AK128" s="69"/>
      <c r="AL128" s="69"/>
      <c r="AM128" s="69"/>
      <c r="AN128" s="69"/>
      <c r="AO128" s="69"/>
      <c r="AP128" s="69"/>
      <c r="AQ128" s="69"/>
      <c r="AR128" s="69"/>
      <c r="AS128" s="69"/>
      <c r="AT128" s="69"/>
      <c r="AU128" s="69"/>
      <c r="AV128" s="69"/>
      <c r="AW128" s="69"/>
      <c r="AX128" s="69"/>
      <c r="AY128" s="69"/>
      <c r="AZ128" s="69"/>
      <c r="BA128" s="69"/>
      <c r="BB128" s="69"/>
      <c r="BC128" s="69"/>
      <c r="BD128" s="69"/>
      <c r="BE128" s="69"/>
      <c r="BF128" s="69"/>
      <c r="BG128" s="69"/>
      <c r="BH128" s="69"/>
      <c r="BI128" s="69"/>
      <c r="BJ128" s="69"/>
      <c r="BK128" s="69"/>
    </row>
    <row r="129" spans="2:63" x14ac:dyDescent="0.25">
      <c r="B129" s="69"/>
      <c r="C129" s="69"/>
      <c r="D129" s="69"/>
      <c r="E129" s="69"/>
      <c r="F129" s="69"/>
      <c r="G129" s="69"/>
      <c r="H129" s="69"/>
      <c r="I129" s="69"/>
      <c r="J129" s="69"/>
      <c r="K129" s="69"/>
      <c r="L129" s="69"/>
      <c r="M129" s="69"/>
      <c r="N129" s="69"/>
      <c r="O129" s="69"/>
      <c r="P129" s="69"/>
      <c r="Q129" s="69"/>
      <c r="R129" s="69"/>
      <c r="S129" s="69"/>
      <c r="T129" s="69"/>
      <c r="U129" s="69"/>
      <c r="V129" s="69"/>
      <c r="W129" s="69"/>
      <c r="X129" s="69"/>
      <c r="Y129" s="69"/>
      <c r="Z129" s="69"/>
      <c r="AA129" s="69"/>
      <c r="AB129" s="69"/>
      <c r="AC129" s="69"/>
      <c r="AD129" s="69"/>
      <c r="AE129" s="69"/>
      <c r="AF129" s="69"/>
      <c r="AG129" s="69"/>
      <c r="AH129" s="69"/>
      <c r="AI129" s="69"/>
      <c r="AJ129" s="69"/>
      <c r="AK129" s="69"/>
      <c r="AL129" s="69"/>
      <c r="AM129" s="69"/>
      <c r="AN129" s="69"/>
      <c r="AO129" s="69"/>
      <c r="AP129" s="69"/>
      <c r="AQ129" s="69"/>
      <c r="AR129" s="69"/>
      <c r="AS129" s="69"/>
      <c r="AT129" s="69"/>
      <c r="AU129" s="69"/>
      <c r="AV129" s="69"/>
      <c r="AW129" s="69"/>
      <c r="AX129" s="69"/>
      <c r="AY129" s="69"/>
      <c r="AZ129" s="69"/>
      <c r="BA129" s="69"/>
      <c r="BB129" s="69"/>
      <c r="BC129" s="69"/>
      <c r="BD129" s="69"/>
      <c r="BE129" s="69"/>
      <c r="BF129" s="69"/>
      <c r="BG129" s="69"/>
      <c r="BH129" s="69"/>
      <c r="BI129" s="69"/>
      <c r="BJ129" s="69"/>
      <c r="BK129" s="69"/>
    </row>
    <row r="130" spans="2:63" x14ac:dyDescent="0.25">
      <c r="B130" s="69"/>
      <c r="C130" s="69"/>
      <c r="D130" s="69"/>
      <c r="E130" s="69"/>
      <c r="F130" s="69"/>
      <c r="G130" s="69"/>
      <c r="H130" s="69"/>
      <c r="I130" s="69"/>
      <c r="J130" s="69"/>
      <c r="K130" s="69"/>
      <c r="L130" s="69"/>
      <c r="M130" s="69"/>
      <c r="N130" s="69"/>
      <c r="O130" s="69"/>
      <c r="P130" s="69"/>
      <c r="Q130" s="69"/>
      <c r="R130" s="69"/>
      <c r="S130" s="69"/>
      <c r="T130" s="69"/>
      <c r="U130" s="69"/>
      <c r="V130" s="69"/>
      <c r="W130" s="69"/>
      <c r="X130" s="69"/>
      <c r="Y130" s="69"/>
      <c r="Z130" s="69"/>
      <c r="AA130" s="69"/>
      <c r="AB130" s="69"/>
      <c r="AC130" s="69"/>
      <c r="AD130" s="69"/>
      <c r="AE130" s="69"/>
      <c r="AF130" s="69"/>
      <c r="AG130" s="69"/>
      <c r="AH130" s="69"/>
      <c r="AI130" s="69"/>
      <c r="AJ130" s="69"/>
      <c r="AK130" s="69"/>
      <c r="AL130" s="69"/>
      <c r="AM130" s="69"/>
      <c r="AN130" s="69"/>
      <c r="AO130" s="69"/>
      <c r="AP130" s="69"/>
      <c r="AQ130" s="69"/>
      <c r="AR130" s="69"/>
      <c r="AS130" s="69"/>
      <c r="AT130" s="69"/>
      <c r="AU130" s="69"/>
      <c r="AV130" s="69"/>
      <c r="AW130" s="69"/>
      <c r="AX130" s="69"/>
      <c r="AY130" s="69"/>
      <c r="AZ130" s="69"/>
      <c r="BA130" s="69"/>
      <c r="BB130" s="69"/>
      <c r="BC130" s="69"/>
      <c r="BD130" s="69"/>
      <c r="BE130" s="69"/>
      <c r="BF130" s="69"/>
      <c r="BG130" s="69"/>
      <c r="BH130" s="69"/>
      <c r="BI130" s="69"/>
      <c r="BJ130" s="69"/>
      <c r="BK130" s="69"/>
    </row>
    <row r="131" spans="2:63" x14ac:dyDescent="0.25">
      <c r="B131" s="69"/>
      <c r="C131" s="69"/>
      <c r="D131" s="69"/>
      <c r="E131" s="69"/>
      <c r="F131" s="69"/>
      <c r="G131" s="69"/>
      <c r="H131" s="69"/>
      <c r="I131" s="69"/>
      <c r="J131" s="69"/>
      <c r="K131" s="69"/>
      <c r="L131" s="69"/>
      <c r="M131" s="69"/>
      <c r="N131" s="69"/>
      <c r="O131" s="69"/>
      <c r="P131" s="69"/>
      <c r="Q131" s="69"/>
      <c r="R131" s="69"/>
      <c r="S131" s="69"/>
      <c r="T131" s="69"/>
      <c r="U131" s="69"/>
      <c r="V131" s="69"/>
      <c r="W131" s="69"/>
      <c r="X131" s="69"/>
      <c r="Y131" s="69"/>
      <c r="Z131" s="69"/>
      <c r="AA131" s="69"/>
      <c r="AB131" s="69"/>
      <c r="AC131" s="69"/>
      <c r="AD131" s="69"/>
      <c r="AE131" s="69"/>
      <c r="AF131" s="69"/>
      <c r="AG131" s="69"/>
      <c r="AH131" s="69"/>
      <c r="AI131" s="69"/>
      <c r="AJ131" s="69"/>
      <c r="AK131" s="69"/>
      <c r="AL131" s="69"/>
      <c r="AM131" s="69"/>
      <c r="AN131" s="69"/>
      <c r="AO131" s="69"/>
      <c r="AP131" s="69"/>
      <c r="AQ131" s="69"/>
      <c r="AR131" s="69"/>
      <c r="AS131" s="69"/>
      <c r="AT131" s="69"/>
      <c r="AU131" s="69"/>
      <c r="AV131" s="69"/>
      <c r="AW131" s="69"/>
      <c r="AX131" s="69"/>
      <c r="AY131" s="69"/>
      <c r="AZ131" s="69"/>
      <c r="BA131" s="69"/>
      <c r="BB131" s="69"/>
      <c r="BC131" s="69"/>
      <c r="BD131" s="69"/>
      <c r="BE131" s="69"/>
      <c r="BF131" s="69"/>
      <c r="BG131" s="69"/>
      <c r="BH131" s="69"/>
      <c r="BI131" s="69"/>
      <c r="BJ131" s="69"/>
      <c r="BK131" s="69"/>
    </row>
    <row r="132" spans="2:63" x14ac:dyDescent="0.25">
      <c r="B132" s="69"/>
      <c r="C132" s="69"/>
      <c r="D132" s="69"/>
      <c r="E132" s="69"/>
      <c r="F132" s="69"/>
      <c r="G132" s="69"/>
      <c r="H132" s="69"/>
      <c r="I132" s="69"/>
      <c r="J132" s="69"/>
      <c r="K132" s="69"/>
      <c r="L132" s="69"/>
      <c r="M132" s="69"/>
      <c r="N132" s="69"/>
      <c r="O132" s="69"/>
      <c r="P132" s="69"/>
      <c r="Q132" s="69"/>
      <c r="R132" s="69"/>
      <c r="S132" s="69"/>
      <c r="T132" s="69"/>
      <c r="U132" s="69"/>
      <c r="V132" s="69"/>
      <c r="W132" s="69"/>
      <c r="X132" s="69"/>
      <c r="Y132" s="69"/>
      <c r="Z132" s="69"/>
      <c r="AA132" s="69"/>
      <c r="AB132" s="69"/>
      <c r="AC132" s="69"/>
      <c r="AD132" s="69"/>
      <c r="AE132" s="69"/>
      <c r="AF132" s="69"/>
      <c r="AG132" s="69"/>
      <c r="AH132" s="69"/>
      <c r="AI132" s="69"/>
      <c r="AJ132" s="69"/>
      <c r="AK132" s="69"/>
      <c r="AL132" s="69"/>
      <c r="AM132" s="69"/>
      <c r="AN132" s="69"/>
      <c r="AO132" s="69"/>
      <c r="AP132" s="69"/>
      <c r="AQ132" s="69"/>
      <c r="AR132" s="69"/>
      <c r="AS132" s="69"/>
      <c r="AT132" s="69"/>
      <c r="AU132" s="69"/>
      <c r="AV132" s="69"/>
      <c r="AW132" s="69"/>
      <c r="AX132" s="69"/>
      <c r="AY132" s="69"/>
      <c r="AZ132" s="69"/>
      <c r="BA132" s="69"/>
      <c r="BB132" s="69"/>
      <c r="BC132" s="69"/>
      <c r="BD132" s="69"/>
      <c r="BE132" s="69"/>
      <c r="BF132" s="69"/>
      <c r="BG132" s="69"/>
      <c r="BH132" s="69"/>
      <c r="BI132" s="69"/>
      <c r="BJ132" s="69"/>
      <c r="BK132" s="69"/>
    </row>
    <row r="133" spans="2:63" x14ac:dyDescent="0.25">
      <c r="B133" s="69"/>
      <c r="C133" s="69"/>
      <c r="D133" s="69"/>
      <c r="E133" s="69"/>
      <c r="F133" s="69"/>
      <c r="G133" s="69"/>
      <c r="H133" s="69"/>
      <c r="I133" s="69"/>
      <c r="J133" s="69"/>
      <c r="K133" s="69"/>
      <c r="L133" s="69"/>
      <c r="M133" s="69"/>
      <c r="N133" s="69"/>
      <c r="O133" s="69"/>
      <c r="P133" s="69"/>
      <c r="Q133" s="69"/>
      <c r="R133" s="69"/>
      <c r="S133" s="69"/>
      <c r="T133" s="69"/>
      <c r="U133" s="69"/>
      <c r="V133" s="69"/>
      <c r="W133" s="69"/>
      <c r="X133" s="69"/>
      <c r="Y133" s="69"/>
      <c r="Z133" s="69"/>
      <c r="AA133" s="69"/>
      <c r="AB133" s="69"/>
      <c r="AC133" s="69"/>
      <c r="AD133" s="69"/>
      <c r="AE133" s="69"/>
      <c r="AF133" s="69"/>
      <c r="AG133" s="69"/>
      <c r="AH133" s="69"/>
      <c r="AI133" s="69"/>
      <c r="AJ133" s="69"/>
      <c r="AK133" s="69"/>
      <c r="AL133" s="69"/>
      <c r="AM133" s="69"/>
      <c r="AN133" s="69"/>
      <c r="AO133" s="69"/>
      <c r="AP133" s="69"/>
      <c r="AQ133" s="69"/>
      <c r="AR133" s="69"/>
      <c r="AS133" s="69"/>
      <c r="AT133" s="69"/>
      <c r="AU133" s="69"/>
      <c r="AV133" s="69"/>
      <c r="AW133" s="69"/>
      <c r="AX133" s="69"/>
      <c r="AY133" s="69"/>
      <c r="AZ133" s="69"/>
      <c r="BA133" s="69"/>
      <c r="BB133" s="69"/>
      <c r="BC133" s="69"/>
      <c r="BD133" s="69"/>
      <c r="BE133" s="69"/>
      <c r="BF133" s="69"/>
      <c r="BG133" s="69"/>
      <c r="BH133" s="69"/>
      <c r="BI133" s="69"/>
      <c r="BJ133" s="69"/>
      <c r="BK133" s="69"/>
    </row>
    <row r="134" spans="2:63" x14ac:dyDescent="0.25">
      <c r="B134" s="69"/>
      <c r="C134" s="69"/>
      <c r="D134" s="69"/>
      <c r="E134" s="69"/>
      <c r="F134" s="69"/>
      <c r="G134" s="69"/>
      <c r="H134" s="69"/>
      <c r="I134" s="69"/>
      <c r="J134" s="69"/>
      <c r="K134" s="69"/>
      <c r="L134" s="69"/>
      <c r="M134" s="69"/>
      <c r="N134" s="69"/>
      <c r="O134" s="69"/>
      <c r="P134" s="69"/>
      <c r="Q134" s="69"/>
      <c r="R134" s="69"/>
      <c r="S134" s="69"/>
      <c r="T134" s="69"/>
      <c r="U134" s="69"/>
      <c r="V134" s="69"/>
      <c r="W134" s="69"/>
      <c r="X134" s="69"/>
      <c r="Y134" s="69"/>
      <c r="Z134" s="69"/>
      <c r="AA134" s="69"/>
      <c r="AB134" s="69"/>
      <c r="AC134" s="69"/>
      <c r="AD134" s="69"/>
      <c r="AE134" s="69"/>
      <c r="AF134" s="69"/>
      <c r="AG134" s="69"/>
      <c r="AH134" s="69"/>
      <c r="AI134" s="69"/>
      <c r="AJ134" s="69"/>
      <c r="AK134" s="69"/>
      <c r="AL134" s="69"/>
      <c r="AM134" s="69"/>
      <c r="AN134" s="69"/>
      <c r="AO134" s="69"/>
      <c r="AP134" s="69"/>
      <c r="AQ134" s="69"/>
      <c r="AR134" s="69"/>
      <c r="AS134" s="69"/>
      <c r="AT134" s="69"/>
      <c r="AU134" s="69"/>
      <c r="AV134" s="69"/>
      <c r="AW134" s="69"/>
      <c r="AX134" s="69"/>
      <c r="AY134" s="69"/>
      <c r="AZ134" s="69"/>
      <c r="BA134" s="69"/>
      <c r="BB134" s="69"/>
      <c r="BC134" s="69"/>
      <c r="BD134" s="69"/>
      <c r="BE134" s="69"/>
      <c r="BF134" s="69"/>
      <c r="BG134" s="69"/>
      <c r="BH134" s="69"/>
      <c r="BI134" s="69"/>
      <c r="BJ134" s="69"/>
      <c r="BK134" s="69"/>
    </row>
    <row r="135" spans="2:63" x14ac:dyDescent="0.25">
      <c r="B135" s="69"/>
      <c r="C135" s="69"/>
      <c r="D135" s="69"/>
      <c r="E135" s="69"/>
      <c r="F135" s="69"/>
      <c r="G135" s="69"/>
      <c r="H135" s="69"/>
      <c r="I135" s="69"/>
      <c r="J135" s="69"/>
      <c r="K135" s="69"/>
      <c r="L135" s="69"/>
      <c r="M135" s="69"/>
      <c r="N135" s="69"/>
      <c r="O135" s="69"/>
      <c r="P135" s="69"/>
      <c r="Q135" s="69"/>
      <c r="R135" s="69"/>
      <c r="S135" s="69"/>
      <c r="T135" s="69"/>
      <c r="U135" s="69"/>
      <c r="V135" s="69"/>
      <c r="W135" s="69"/>
      <c r="X135" s="69"/>
      <c r="Y135" s="69"/>
      <c r="Z135" s="69"/>
      <c r="AA135" s="69"/>
      <c r="AB135" s="69"/>
      <c r="AC135" s="69"/>
      <c r="AD135" s="69"/>
      <c r="AE135" s="69"/>
      <c r="AF135" s="69"/>
      <c r="AG135" s="69"/>
      <c r="AH135" s="69"/>
      <c r="AI135" s="69"/>
      <c r="AJ135" s="69"/>
      <c r="AK135" s="69"/>
      <c r="AL135" s="69"/>
      <c r="AM135" s="69"/>
      <c r="AN135" s="69"/>
      <c r="AO135" s="69"/>
      <c r="AP135" s="69"/>
      <c r="AQ135" s="69"/>
      <c r="AR135" s="69"/>
      <c r="AS135" s="69"/>
      <c r="AT135" s="69"/>
      <c r="AU135" s="69"/>
      <c r="AV135" s="69"/>
      <c r="AW135" s="69"/>
      <c r="AX135" s="69"/>
      <c r="AY135" s="69"/>
      <c r="AZ135" s="69"/>
      <c r="BA135" s="69"/>
      <c r="BB135" s="69"/>
      <c r="BC135" s="69"/>
      <c r="BD135" s="69"/>
      <c r="BE135" s="69"/>
      <c r="BF135" s="69"/>
      <c r="BG135" s="69"/>
      <c r="BH135" s="69"/>
      <c r="BI135" s="69"/>
      <c r="BJ135" s="69"/>
      <c r="BK135" s="69"/>
    </row>
    <row r="136" spans="2:63" x14ac:dyDescent="0.25">
      <c r="B136" s="69"/>
      <c r="C136" s="69"/>
      <c r="D136" s="69"/>
      <c r="E136" s="69"/>
      <c r="F136" s="69"/>
      <c r="G136" s="69"/>
      <c r="H136" s="69"/>
      <c r="I136" s="69"/>
      <c r="J136" s="69"/>
      <c r="K136" s="69"/>
      <c r="L136" s="69"/>
      <c r="M136" s="69"/>
      <c r="N136" s="69"/>
      <c r="O136" s="69"/>
      <c r="P136" s="69"/>
      <c r="Q136" s="69"/>
      <c r="R136" s="69"/>
      <c r="S136" s="69"/>
      <c r="T136" s="69"/>
      <c r="U136" s="69"/>
      <c r="V136" s="69"/>
      <c r="W136" s="69"/>
      <c r="X136" s="69"/>
      <c r="Y136" s="69"/>
      <c r="Z136" s="69"/>
      <c r="AA136" s="69"/>
      <c r="AB136" s="69"/>
      <c r="AC136" s="69"/>
      <c r="AD136" s="69"/>
      <c r="AE136" s="69"/>
      <c r="AF136" s="69"/>
      <c r="AG136" s="69"/>
      <c r="AH136" s="69"/>
      <c r="AI136" s="69"/>
      <c r="AJ136" s="69"/>
      <c r="AK136" s="69"/>
      <c r="AL136" s="69"/>
      <c r="AM136" s="69"/>
      <c r="AN136" s="69"/>
      <c r="AO136" s="69"/>
      <c r="AP136" s="69"/>
      <c r="AQ136" s="69"/>
      <c r="AR136" s="69"/>
      <c r="AS136" s="69"/>
      <c r="AT136" s="69"/>
      <c r="AU136" s="69"/>
      <c r="AV136" s="69"/>
      <c r="AW136" s="69"/>
      <c r="AX136" s="69"/>
      <c r="AY136" s="69"/>
      <c r="AZ136" s="69"/>
      <c r="BA136" s="69"/>
      <c r="BB136" s="69"/>
      <c r="BC136" s="69"/>
      <c r="BD136" s="69"/>
      <c r="BE136" s="69"/>
      <c r="BF136" s="69"/>
      <c r="BG136" s="69"/>
      <c r="BH136" s="69"/>
      <c r="BI136" s="69"/>
      <c r="BJ136" s="69"/>
      <c r="BK136" s="69"/>
    </row>
    <row r="137" spans="2:63" x14ac:dyDescent="0.25">
      <c r="B137" s="69"/>
      <c r="C137" s="69"/>
      <c r="D137" s="69"/>
      <c r="E137" s="69"/>
      <c r="F137" s="69"/>
      <c r="G137" s="69"/>
      <c r="H137" s="69"/>
      <c r="I137" s="69"/>
    </row>
    <row r="138" spans="2:63" x14ac:dyDescent="0.25">
      <c r="B138" s="69"/>
      <c r="C138" s="69"/>
      <c r="D138" s="69"/>
      <c r="E138" s="69"/>
      <c r="F138" s="69"/>
      <c r="G138" s="69"/>
      <c r="H138" s="69"/>
      <c r="I138" s="69"/>
    </row>
    <row r="139" spans="2:63" x14ac:dyDescent="0.25">
      <c r="B139" s="69"/>
      <c r="C139" s="69"/>
      <c r="D139" s="69"/>
      <c r="E139" s="69"/>
      <c r="F139" s="69"/>
      <c r="G139" s="69"/>
      <c r="H139" s="69"/>
      <c r="I139" s="69"/>
    </row>
    <row r="140" spans="2:63" x14ac:dyDescent="0.25">
      <c r="B140" s="69"/>
      <c r="C140" s="69"/>
      <c r="D140" s="69"/>
      <c r="E140" s="69"/>
      <c r="F140" s="69"/>
      <c r="G140" s="69"/>
      <c r="H140" s="69"/>
      <c r="I140" s="69"/>
    </row>
  </sheetData>
  <mergeCells count="317">
    <mergeCell ref="J46:O51"/>
    <mergeCell ref="P46:U51"/>
    <mergeCell ref="V46:AA51"/>
    <mergeCell ref="N10:O11"/>
    <mergeCell ref="N12:O13"/>
    <mergeCell ref="R12:S13"/>
    <mergeCell ref="T12:U13"/>
    <mergeCell ref="R8:S9"/>
    <mergeCell ref="B6:D45"/>
    <mergeCell ref="L14:M15"/>
    <mergeCell ref="N14:O15"/>
    <mergeCell ref="J16:K17"/>
    <mergeCell ref="L16:M17"/>
    <mergeCell ref="N16:O17"/>
    <mergeCell ref="J18:K19"/>
    <mergeCell ref="L18:M19"/>
    <mergeCell ref="N18:O19"/>
    <mergeCell ref="P14:Q15"/>
    <mergeCell ref="R14:S15"/>
    <mergeCell ref="T14:U15"/>
    <mergeCell ref="P16:Q17"/>
    <mergeCell ref="R16:S17"/>
    <mergeCell ref="T16:U17"/>
    <mergeCell ref="P18:Q19"/>
    <mergeCell ref="AO6:AT13"/>
    <mergeCell ref="AO14:AT21"/>
    <mergeCell ref="AO22:AT29"/>
    <mergeCell ref="AO30:AT37"/>
    <mergeCell ref="E22:I29"/>
    <mergeCell ref="E38:I45"/>
    <mergeCell ref="V6:W7"/>
    <mergeCell ref="Z6:AA7"/>
    <mergeCell ref="P8:Q9"/>
    <mergeCell ref="R6:S7"/>
    <mergeCell ref="T6:U7"/>
    <mergeCell ref="AF6:AG7"/>
    <mergeCell ref="AB8:AC9"/>
    <mergeCell ref="AD8:AE9"/>
    <mergeCell ref="AF8:AG9"/>
    <mergeCell ref="AB10:AC11"/>
    <mergeCell ref="AD10:AE11"/>
    <mergeCell ref="AF10:AG11"/>
    <mergeCell ref="V12:W13"/>
    <mergeCell ref="X12:Y13"/>
    <mergeCell ref="Z12:AA13"/>
    <mergeCell ref="AB6:AC7"/>
    <mergeCell ref="AD6:AE7"/>
    <mergeCell ref="AB12:AC13"/>
    <mergeCell ref="J2:AM4"/>
    <mergeCell ref="E6:I13"/>
    <mergeCell ref="E14:I21"/>
    <mergeCell ref="J6:K7"/>
    <mergeCell ref="AB46:AG51"/>
    <mergeCell ref="AH46:AM51"/>
    <mergeCell ref="P6:Q7"/>
    <mergeCell ref="P12:Q13"/>
    <mergeCell ref="L6:M7"/>
    <mergeCell ref="N6:O7"/>
    <mergeCell ref="N8:O9"/>
    <mergeCell ref="L8:M9"/>
    <mergeCell ref="J8:K9"/>
    <mergeCell ref="J10:K11"/>
    <mergeCell ref="E30:I37"/>
    <mergeCell ref="J12:K13"/>
    <mergeCell ref="L10:M11"/>
    <mergeCell ref="L12:M13"/>
    <mergeCell ref="J14:K15"/>
    <mergeCell ref="T8:U9"/>
    <mergeCell ref="P10:Q11"/>
    <mergeCell ref="R10:S11"/>
    <mergeCell ref="T10:U11"/>
    <mergeCell ref="Z10:AA11"/>
    <mergeCell ref="AD12:AE13"/>
    <mergeCell ref="V8:W9"/>
    <mergeCell ref="X8:Y9"/>
    <mergeCell ref="X6:Y7"/>
    <mergeCell ref="AF12:AG13"/>
    <mergeCell ref="Z8:AA9"/>
    <mergeCell ref="V10:W11"/>
    <mergeCell ref="X10:Y11"/>
    <mergeCell ref="V20:W21"/>
    <mergeCell ref="X20:Y21"/>
    <mergeCell ref="Z20:AA21"/>
    <mergeCell ref="V14:W15"/>
    <mergeCell ref="X14:Y15"/>
    <mergeCell ref="Z14:AA15"/>
    <mergeCell ref="V16:W17"/>
    <mergeCell ref="X16:Y17"/>
    <mergeCell ref="Z16:AA17"/>
    <mergeCell ref="V18:W19"/>
    <mergeCell ref="X18:Y19"/>
    <mergeCell ref="Z18:AA19"/>
    <mergeCell ref="AB14:AC15"/>
    <mergeCell ref="AD14:AE15"/>
    <mergeCell ref="AF14:AG15"/>
    <mergeCell ref="AB16:AC17"/>
    <mergeCell ref="AD16:AE17"/>
    <mergeCell ref="AF16:AG17"/>
    <mergeCell ref="AB18:AC19"/>
    <mergeCell ref="AD18:AE19"/>
    <mergeCell ref="AF18:AG19"/>
    <mergeCell ref="AB26:AC27"/>
    <mergeCell ref="AD26:AE27"/>
    <mergeCell ref="AF26:AG27"/>
    <mergeCell ref="AB20:AC21"/>
    <mergeCell ref="AD20:AE21"/>
    <mergeCell ref="AF20:AG21"/>
    <mergeCell ref="AB28:AC29"/>
    <mergeCell ref="AD28:AE29"/>
    <mergeCell ref="AF28:AG29"/>
    <mergeCell ref="AB22:AC23"/>
    <mergeCell ref="AD22:AE23"/>
    <mergeCell ref="AF22:AG23"/>
    <mergeCell ref="AB24:AC25"/>
    <mergeCell ref="AD24:AE25"/>
    <mergeCell ref="AF24:AG25"/>
    <mergeCell ref="AB44:AC45"/>
    <mergeCell ref="AD44:AE45"/>
    <mergeCell ref="AF44:AG45"/>
    <mergeCell ref="AB38:AC39"/>
    <mergeCell ref="AD38:AE39"/>
    <mergeCell ref="AF38:AG39"/>
    <mergeCell ref="AB40:AC41"/>
    <mergeCell ref="AD40:AE41"/>
    <mergeCell ref="AF40:AG41"/>
    <mergeCell ref="AB42:AC43"/>
    <mergeCell ref="AD42:AE43"/>
    <mergeCell ref="AF42:AG43"/>
    <mergeCell ref="AH10:AI11"/>
    <mergeCell ref="AJ10:AK11"/>
    <mergeCell ref="AL10:AM11"/>
    <mergeCell ref="AH12:AI13"/>
    <mergeCell ref="AJ12:AK13"/>
    <mergeCell ref="AL12:AM13"/>
    <mergeCell ref="AH6:AI7"/>
    <mergeCell ref="AJ6:AK7"/>
    <mergeCell ref="AL6:AM7"/>
    <mergeCell ref="AH8:AI9"/>
    <mergeCell ref="AJ8:AK9"/>
    <mergeCell ref="AL8:AM9"/>
    <mergeCell ref="AJ18:AK19"/>
    <mergeCell ref="AL18:AM19"/>
    <mergeCell ref="AH20:AI21"/>
    <mergeCell ref="AJ20:AK21"/>
    <mergeCell ref="AL20:AM21"/>
    <mergeCell ref="AH14:AI15"/>
    <mergeCell ref="AJ14:AK15"/>
    <mergeCell ref="AL14:AM15"/>
    <mergeCell ref="AH16:AI17"/>
    <mergeCell ref="AJ16:AK17"/>
    <mergeCell ref="AL16:AM17"/>
    <mergeCell ref="AH18:AI19"/>
    <mergeCell ref="AJ26:AK27"/>
    <mergeCell ref="AL26:AM27"/>
    <mergeCell ref="AH28:AI29"/>
    <mergeCell ref="AJ28:AK29"/>
    <mergeCell ref="AL28:AM29"/>
    <mergeCell ref="AH22:AI23"/>
    <mergeCell ref="AJ22:AK23"/>
    <mergeCell ref="AL22:AM23"/>
    <mergeCell ref="AH24:AI25"/>
    <mergeCell ref="AJ24:AK25"/>
    <mergeCell ref="AL24:AM25"/>
    <mergeCell ref="AH26:AI27"/>
    <mergeCell ref="AJ34:AK35"/>
    <mergeCell ref="AL34:AM35"/>
    <mergeCell ref="AH36:AI37"/>
    <mergeCell ref="AJ36:AK37"/>
    <mergeCell ref="AL36:AM37"/>
    <mergeCell ref="AH30:AI31"/>
    <mergeCell ref="AJ30:AK31"/>
    <mergeCell ref="AL30:AM31"/>
    <mergeCell ref="AH32:AI33"/>
    <mergeCell ref="AJ32:AK33"/>
    <mergeCell ref="AL32:AM33"/>
    <mergeCell ref="AH34:AI35"/>
    <mergeCell ref="AJ42:AK43"/>
    <mergeCell ref="AL42:AM43"/>
    <mergeCell ref="AH44:AI45"/>
    <mergeCell ref="AJ44:AK45"/>
    <mergeCell ref="AL44:AM45"/>
    <mergeCell ref="AH38:AI39"/>
    <mergeCell ref="AJ38:AK39"/>
    <mergeCell ref="AL38:AM39"/>
    <mergeCell ref="AH40:AI41"/>
    <mergeCell ref="AJ40:AK41"/>
    <mergeCell ref="AL40:AM41"/>
    <mergeCell ref="AH42:AI43"/>
    <mergeCell ref="AB34:AC35"/>
    <mergeCell ref="AD34:AE35"/>
    <mergeCell ref="AF34:AG35"/>
    <mergeCell ref="AB36:AC37"/>
    <mergeCell ref="AD36:AE37"/>
    <mergeCell ref="AF36:AG37"/>
    <mergeCell ref="AB30:AC31"/>
    <mergeCell ref="AD30:AE31"/>
    <mergeCell ref="AF30:AG31"/>
    <mergeCell ref="AB32:AC33"/>
    <mergeCell ref="AD32:AE33"/>
    <mergeCell ref="AF32:AG33"/>
    <mergeCell ref="R18:S19"/>
    <mergeCell ref="T18:U19"/>
    <mergeCell ref="P20:Q21"/>
    <mergeCell ref="R20:S21"/>
    <mergeCell ref="T20:U21"/>
    <mergeCell ref="J22:K23"/>
    <mergeCell ref="L22:M23"/>
    <mergeCell ref="N22:O23"/>
    <mergeCell ref="J20:K21"/>
    <mergeCell ref="L20:M21"/>
    <mergeCell ref="N20:O21"/>
    <mergeCell ref="P28:Q29"/>
    <mergeCell ref="R28:S29"/>
    <mergeCell ref="T28:U29"/>
    <mergeCell ref="V22:W23"/>
    <mergeCell ref="V28:W29"/>
    <mergeCell ref="J28:K29"/>
    <mergeCell ref="L28:M29"/>
    <mergeCell ref="N28:O29"/>
    <mergeCell ref="P22:Q23"/>
    <mergeCell ref="R22:S23"/>
    <mergeCell ref="T22:U23"/>
    <mergeCell ref="P24:Q25"/>
    <mergeCell ref="R24:S25"/>
    <mergeCell ref="T24:U25"/>
    <mergeCell ref="P26:Q27"/>
    <mergeCell ref="J24:K25"/>
    <mergeCell ref="L24:M25"/>
    <mergeCell ref="N24:O25"/>
    <mergeCell ref="J26:K27"/>
    <mergeCell ref="L26:M27"/>
    <mergeCell ref="N26:O27"/>
    <mergeCell ref="X22:Y23"/>
    <mergeCell ref="Z22:AA23"/>
    <mergeCell ref="V24:W25"/>
    <mergeCell ref="X24:Y25"/>
    <mergeCell ref="Z24:AA25"/>
    <mergeCell ref="V26:W27"/>
    <mergeCell ref="X26:Y27"/>
    <mergeCell ref="Z26:AA27"/>
    <mergeCell ref="R26:S27"/>
    <mergeCell ref="T26:U27"/>
    <mergeCell ref="V34:W35"/>
    <mergeCell ref="X34:Y35"/>
    <mergeCell ref="Z34:AA35"/>
    <mergeCell ref="V36:W37"/>
    <mergeCell ref="X36:Y37"/>
    <mergeCell ref="Z36:AA37"/>
    <mergeCell ref="X28:Y29"/>
    <mergeCell ref="Z28:AA29"/>
    <mergeCell ref="V30:W31"/>
    <mergeCell ref="X30:Y31"/>
    <mergeCell ref="Z30:AA31"/>
    <mergeCell ref="V32:W33"/>
    <mergeCell ref="X32:Y33"/>
    <mergeCell ref="Z32:AA33"/>
    <mergeCell ref="P34:Q35"/>
    <mergeCell ref="R34:S35"/>
    <mergeCell ref="T34:U35"/>
    <mergeCell ref="P36:Q37"/>
    <mergeCell ref="R36:S37"/>
    <mergeCell ref="T36:U37"/>
    <mergeCell ref="P30:Q31"/>
    <mergeCell ref="R30:S31"/>
    <mergeCell ref="T30:U31"/>
    <mergeCell ref="P32:Q33"/>
    <mergeCell ref="R32:S33"/>
    <mergeCell ref="T32:U33"/>
    <mergeCell ref="V42:W43"/>
    <mergeCell ref="X42:Y43"/>
    <mergeCell ref="Z42:AA43"/>
    <mergeCell ref="V44:W45"/>
    <mergeCell ref="X44:Y45"/>
    <mergeCell ref="Z44:AA45"/>
    <mergeCell ref="V38:W39"/>
    <mergeCell ref="X38:Y39"/>
    <mergeCell ref="Z38:AA39"/>
    <mergeCell ref="V40:W41"/>
    <mergeCell ref="X40:Y41"/>
    <mergeCell ref="Z40:AA41"/>
    <mergeCell ref="N40:O41"/>
    <mergeCell ref="J34:K35"/>
    <mergeCell ref="L34:M35"/>
    <mergeCell ref="N34:O35"/>
    <mergeCell ref="J36:K37"/>
    <mergeCell ref="L36:M37"/>
    <mergeCell ref="N36:O37"/>
    <mergeCell ref="J30:K31"/>
    <mergeCell ref="L30:M31"/>
    <mergeCell ref="N30:O31"/>
    <mergeCell ref="J32:K33"/>
    <mergeCell ref="L32:M33"/>
    <mergeCell ref="N32:O33"/>
    <mergeCell ref="B2:I4"/>
    <mergeCell ref="P42:Q43"/>
    <mergeCell ref="R42:S43"/>
    <mergeCell ref="T42:U43"/>
    <mergeCell ref="P44:Q45"/>
    <mergeCell ref="R44:S45"/>
    <mergeCell ref="T44:U45"/>
    <mergeCell ref="P38:Q39"/>
    <mergeCell ref="R38:S39"/>
    <mergeCell ref="T38:U39"/>
    <mergeCell ref="P40:Q41"/>
    <mergeCell ref="R40:S41"/>
    <mergeCell ref="T40:U41"/>
    <mergeCell ref="J42:K43"/>
    <mergeCell ref="L42:M43"/>
    <mergeCell ref="N42:O43"/>
    <mergeCell ref="J44:K45"/>
    <mergeCell ref="L44:M45"/>
    <mergeCell ref="N44:O45"/>
    <mergeCell ref="J38:K39"/>
    <mergeCell ref="L38:M39"/>
    <mergeCell ref="N38:O39"/>
    <mergeCell ref="J40:K41"/>
    <mergeCell ref="L40:M41"/>
  </mergeCell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
  <dimension ref="A1:CM248"/>
  <sheetViews>
    <sheetView zoomScale="50" zoomScaleNormal="50" workbookViewId="0">
      <selection activeCell="B6" sqref="B6:D45"/>
    </sheetView>
  </sheetViews>
  <sheetFormatPr baseColWidth="10" defaultColWidth="11.42578125" defaultRowHeight="15" x14ac:dyDescent="0.25"/>
  <cols>
    <col min="2" max="18" width="5.7109375" customWidth="1"/>
    <col min="19" max="19" width="8.42578125" customWidth="1"/>
    <col min="20" max="23" width="5.7109375" customWidth="1"/>
    <col min="24" max="24" width="8.5703125" customWidth="1"/>
    <col min="25" max="26" width="5.7109375" customWidth="1"/>
    <col min="27" max="27" width="10.7109375" customWidth="1"/>
    <col min="28" max="28" width="5.7109375" customWidth="1"/>
    <col min="29" max="29" width="7.42578125" customWidth="1"/>
    <col min="30" max="33" width="5.7109375" customWidth="1"/>
    <col min="34" max="34" width="8.5703125" customWidth="1"/>
    <col min="35" max="39" width="5.7109375" customWidth="1"/>
    <col min="41" max="46" width="5.7109375" customWidth="1"/>
  </cols>
  <sheetData>
    <row r="1" spans="1:91" x14ac:dyDescent="0.25">
      <c r="A1" s="69"/>
      <c r="B1" s="69"/>
      <c r="C1" s="69"/>
      <c r="D1" s="69"/>
      <c r="E1" s="69"/>
      <c r="F1" s="69"/>
      <c r="G1" s="69"/>
      <c r="H1" s="69"/>
      <c r="I1" s="69"/>
      <c r="J1" s="69"/>
      <c r="K1" s="69"/>
      <c r="L1" s="69"/>
      <c r="M1" s="69"/>
      <c r="N1" s="69"/>
      <c r="O1" s="69"/>
      <c r="P1" s="69"/>
      <c r="Q1" s="69"/>
      <c r="R1" s="69"/>
      <c r="S1" s="69"/>
      <c r="T1" s="69"/>
      <c r="U1" s="69"/>
      <c r="V1" s="69"/>
      <c r="W1" s="69"/>
      <c r="X1" s="69"/>
      <c r="Y1" s="69"/>
      <c r="Z1" s="69"/>
      <c r="AA1" s="69"/>
      <c r="AB1" s="69"/>
      <c r="AC1" s="69"/>
      <c r="AD1" s="69"/>
      <c r="AE1" s="69"/>
      <c r="AF1" s="69"/>
      <c r="AG1" s="69"/>
      <c r="AH1" s="69"/>
      <c r="AI1" s="69"/>
      <c r="AJ1" s="69"/>
      <c r="AK1" s="69"/>
      <c r="AL1" s="69"/>
      <c r="AM1" s="69"/>
      <c r="AN1" s="69"/>
      <c r="AO1" s="69"/>
      <c r="AP1" s="69"/>
      <c r="AQ1" s="69"/>
      <c r="AR1" s="69"/>
      <c r="AS1" s="69"/>
      <c r="AT1" s="69"/>
      <c r="AU1" s="69"/>
      <c r="AV1" s="69"/>
      <c r="AW1" s="69"/>
      <c r="AX1" s="69"/>
      <c r="AY1" s="69"/>
      <c r="AZ1" s="69"/>
      <c r="BA1" s="69"/>
      <c r="BB1" s="69"/>
      <c r="BC1" s="69"/>
      <c r="BD1" s="69"/>
      <c r="BE1" s="69"/>
      <c r="BF1" s="69"/>
      <c r="BG1" s="69"/>
      <c r="BH1" s="69"/>
      <c r="BI1" s="69"/>
      <c r="BJ1" s="69"/>
      <c r="BK1" s="69"/>
      <c r="BL1" s="69"/>
      <c r="BM1" s="69"/>
      <c r="BN1" s="69"/>
      <c r="BO1" s="69"/>
      <c r="BP1" s="69"/>
      <c r="BQ1" s="69"/>
      <c r="BR1" s="69"/>
      <c r="BS1" s="69"/>
      <c r="BT1" s="69"/>
      <c r="BU1" s="69"/>
      <c r="BV1" s="69"/>
      <c r="BW1" s="69"/>
      <c r="BX1" s="69"/>
      <c r="BY1" s="69"/>
      <c r="BZ1" s="69"/>
      <c r="CA1" s="69"/>
      <c r="CB1" s="69"/>
      <c r="CC1" s="69"/>
      <c r="CD1" s="69"/>
      <c r="CE1" s="69"/>
      <c r="CF1" s="69"/>
      <c r="CG1" s="69"/>
      <c r="CH1" s="69"/>
      <c r="CI1" s="69"/>
      <c r="CJ1" s="69"/>
      <c r="CK1" s="69"/>
      <c r="CL1" s="69"/>
      <c r="CM1" s="69"/>
    </row>
    <row r="2" spans="1:91" ht="18" customHeight="1" x14ac:dyDescent="0.25">
      <c r="A2" s="69"/>
      <c r="B2" s="562" t="s">
        <v>150</v>
      </c>
      <c r="C2" s="563"/>
      <c r="D2" s="563"/>
      <c r="E2" s="563"/>
      <c r="F2" s="563"/>
      <c r="G2" s="563"/>
      <c r="H2" s="563"/>
      <c r="I2" s="563"/>
      <c r="J2" s="493" t="s">
        <v>15</v>
      </c>
      <c r="K2" s="493"/>
      <c r="L2" s="493"/>
      <c r="M2" s="493"/>
      <c r="N2" s="493"/>
      <c r="O2" s="493"/>
      <c r="P2" s="493"/>
      <c r="Q2" s="493"/>
      <c r="R2" s="493"/>
      <c r="S2" s="493"/>
      <c r="T2" s="493"/>
      <c r="U2" s="493"/>
      <c r="V2" s="493"/>
      <c r="W2" s="493"/>
      <c r="X2" s="493"/>
      <c r="Y2" s="493"/>
      <c r="Z2" s="493"/>
      <c r="AA2" s="493"/>
      <c r="AB2" s="493"/>
      <c r="AC2" s="493"/>
      <c r="AD2" s="493"/>
      <c r="AE2" s="493"/>
      <c r="AF2" s="493"/>
      <c r="AG2" s="493"/>
      <c r="AH2" s="493"/>
      <c r="AI2" s="493"/>
      <c r="AJ2" s="493"/>
      <c r="AK2" s="493"/>
      <c r="AL2" s="493"/>
      <c r="AM2" s="493"/>
      <c r="AN2" s="69"/>
      <c r="AO2" s="69"/>
      <c r="AP2" s="69"/>
      <c r="AQ2" s="69"/>
      <c r="AR2" s="69"/>
      <c r="AS2" s="69"/>
      <c r="AT2" s="69"/>
      <c r="AU2" s="69"/>
      <c r="AV2" s="69"/>
      <c r="AW2" s="69"/>
      <c r="AX2" s="69"/>
      <c r="AY2" s="69"/>
      <c r="AZ2" s="69"/>
      <c r="BA2" s="69"/>
      <c r="BB2" s="69"/>
      <c r="BC2" s="69"/>
      <c r="BD2" s="69"/>
      <c r="BE2" s="69"/>
      <c r="BF2" s="69"/>
      <c r="BG2" s="69"/>
      <c r="BH2" s="69"/>
      <c r="BI2" s="69"/>
      <c r="BJ2" s="69"/>
      <c r="BK2" s="69"/>
      <c r="BL2" s="69"/>
      <c r="BM2" s="69"/>
      <c r="BN2" s="69"/>
      <c r="BO2" s="69"/>
      <c r="BP2" s="69"/>
      <c r="BQ2" s="69"/>
      <c r="BR2" s="69"/>
      <c r="BS2" s="69"/>
      <c r="BT2" s="69"/>
      <c r="BU2" s="69"/>
      <c r="BV2" s="69"/>
      <c r="BW2" s="69"/>
      <c r="BX2" s="69"/>
      <c r="BY2" s="69"/>
      <c r="BZ2" s="69"/>
      <c r="CA2" s="69"/>
      <c r="CB2" s="69"/>
      <c r="CC2" s="69"/>
      <c r="CD2" s="69"/>
      <c r="CE2" s="69"/>
      <c r="CF2" s="69"/>
      <c r="CG2" s="69"/>
      <c r="CH2" s="69"/>
      <c r="CI2" s="69"/>
      <c r="CJ2" s="69"/>
      <c r="CK2" s="69"/>
      <c r="CL2" s="69"/>
      <c r="CM2" s="69"/>
    </row>
    <row r="3" spans="1:91" ht="18.75" customHeight="1" x14ac:dyDescent="0.25">
      <c r="A3" s="69"/>
      <c r="B3" s="563"/>
      <c r="C3" s="563"/>
      <c r="D3" s="563"/>
      <c r="E3" s="563"/>
      <c r="F3" s="563"/>
      <c r="G3" s="563"/>
      <c r="H3" s="563"/>
      <c r="I3" s="563"/>
      <c r="J3" s="493"/>
      <c r="K3" s="493"/>
      <c r="L3" s="493"/>
      <c r="M3" s="493"/>
      <c r="N3" s="493"/>
      <c r="O3" s="493"/>
      <c r="P3" s="493"/>
      <c r="Q3" s="493"/>
      <c r="R3" s="493"/>
      <c r="S3" s="493"/>
      <c r="T3" s="493"/>
      <c r="U3" s="493"/>
      <c r="V3" s="493"/>
      <c r="W3" s="493"/>
      <c r="X3" s="493"/>
      <c r="Y3" s="493"/>
      <c r="Z3" s="493"/>
      <c r="AA3" s="493"/>
      <c r="AB3" s="493"/>
      <c r="AC3" s="493"/>
      <c r="AD3" s="493"/>
      <c r="AE3" s="493"/>
      <c r="AF3" s="493"/>
      <c r="AG3" s="493"/>
      <c r="AH3" s="493"/>
      <c r="AI3" s="493"/>
      <c r="AJ3" s="493"/>
      <c r="AK3" s="493"/>
      <c r="AL3" s="493"/>
      <c r="AM3" s="493"/>
      <c r="AN3" s="69"/>
      <c r="AO3" s="69"/>
      <c r="AP3" s="69"/>
      <c r="AQ3" s="69"/>
      <c r="AR3" s="69"/>
      <c r="AS3" s="69"/>
      <c r="AT3" s="69"/>
      <c r="AU3" s="69"/>
      <c r="AV3" s="69"/>
      <c r="AW3" s="69"/>
      <c r="AX3" s="69"/>
      <c r="AY3" s="69"/>
      <c r="AZ3" s="69"/>
      <c r="BA3" s="69"/>
      <c r="BB3" s="69"/>
      <c r="BC3" s="69"/>
      <c r="BD3" s="69"/>
      <c r="BE3" s="69"/>
      <c r="BF3" s="69"/>
      <c r="BG3" s="69"/>
      <c r="BH3" s="69"/>
      <c r="BI3" s="69"/>
      <c r="BJ3" s="69"/>
      <c r="BK3" s="69"/>
      <c r="BL3" s="69"/>
      <c r="BM3" s="69"/>
      <c r="BN3" s="69"/>
      <c r="BO3" s="69"/>
      <c r="BP3" s="69"/>
      <c r="BQ3" s="69"/>
      <c r="BR3" s="69"/>
      <c r="BS3" s="69"/>
      <c r="BT3" s="69"/>
      <c r="BU3" s="69"/>
      <c r="BV3" s="69"/>
      <c r="BW3" s="69"/>
      <c r="BX3" s="69"/>
      <c r="BY3" s="69"/>
      <c r="BZ3" s="69"/>
      <c r="CA3" s="69"/>
      <c r="CB3" s="69"/>
      <c r="CC3" s="69"/>
      <c r="CD3" s="69"/>
      <c r="CE3" s="69"/>
      <c r="CF3" s="69"/>
      <c r="CG3" s="69"/>
      <c r="CH3" s="69"/>
      <c r="CI3" s="69"/>
      <c r="CJ3" s="69"/>
      <c r="CK3" s="69"/>
      <c r="CL3" s="69"/>
      <c r="CM3" s="69"/>
    </row>
    <row r="4" spans="1:91" ht="15" customHeight="1" x14ac:dyDescent="0.25">
      <c r="A4" s="69"/>
      <c r="B4" s="563"/>
      <c r="C4" s="563"/>
      <c r="D4" s="563"/>
      <c r="E4" s="563"/>
      <c r="F4" s="563"/>
      <c r="G4" s="563"/>
      <c r="H4" s="563"/>
      <c r="I4" s="563"/>
      <c r="J4" s="493"/>
      <c r="K4" s="493"/>
      <c r="L4" s="493"/>
      <c r="M4" s="493"/>
      <c r="N4" s="493"/>
      <c r="O4" s="493"/>
      <c r="P4" s="493"/>
      <c r="Q4" s="493"/>
      <c r="R4" s="493"/>
      <c r="S4" s="493"/>
      <c r="T4" s="493"/>
      <c r="U4" s="493"/>
      <c r="V4" s="493"/>
      <c r="W4" s="493"/>
      <c r="X4" s="493"/>
      <c r="Y4" s="493"/>
      <c r="Z4" s="493"/>
      <c r="AA4" s="493"/>
      <c r="AB4" s="493"/>
      <c r="AC4" s="493"/>
      <c r="AD4" s="493"/>
      <c r="AE4" s="493"/>
      <c r="AF4" s="493"/>
      <c r="AG4" s="493"/>
      <c r="AH4" s="493"/>
      <c r="AI4" s="493"/>
      <c r="AJ4" s="493"/>
      <c r="AK4" s="493"/>
      <c r="AL4" s="493"/>
      <c r="AM4" s="493"/>
      <c r="AN4" s="69"/>
      <c r="AO4" s="69"/>
      <c r="AP4" s="69"/>
      <c r="AQ4" s="69"/>
      <c r="AR4" s="69"/>
      <c r="AS4" s="69"/>
      <c r="AT4" s="69"/>
      <c r="AU4" s="69"/>
      <c r="AV4" s="69"/>
      <c r="AW4" s="69"/>
      <c r="AX4" s="69"/>
      <c r="AY4" s="69"/>
      <c r="AZ4" s="69"/>
      <c r="BA4" s="69"/>
      <c r="BB4" s="69"/>
      <c r="BC4" s="69"/>
      <c r="BD4" s="69"/>
      <c r="BE4" s="69"/>
      <c r="BF4" s="69"/>
      <c r="BG4" s="69"/>
      <c r="BH4" s="69"/>
      <c r="BI4" s="69"/>
      <c r="BJ4" s="69"/>
      <c r="BK4" s="69"/>
      <c r="BL4" s="69"/>
      <c r="BM4" s="69"/>
      <c r="BN4" s="69"/>
      <c r="BO4" s="69"/>
      <c r="BP4" s="69"/>
      <c r="BQ4" s="69"/>
      <c r="BR4" s="69"/>
      <c r="BS4" s="69"/>
      <c r="BT4" s="69"/>
      <c r="BU4" s="69"/>
      <c r="BV4" s="69"/>
      <c r="BW4" s="69"/>
      <c r="BX4" s="69"/>
      <c r="BY4" s="69"/>
      <c r="BZ4" s="69"/>
      <c r="CA4" s="69"/>
      <c r="CB4" s="69"/>
      <c r="CC4" s="69"/>
      <c r="CD4" s="69"/>
      <c r="CE4" s="69"/>
      <c r="CF4" s="69"/>
      <c r="CG4" s="69"/>
      <c r="CH4" s="69"/>
      <c r="CI4" s="69"/>
      <c r="CJ4" s="69"/>
      <c r="CK4" s="69"/>
      <c r="CL4" s="69"/>
      <c r="CM4" s="69"/>
    </row>
    <row r="5" spans="1:91" ht="15.75" thickBot="1" x14ac:dyDescent="0.3">
      <c r="A5" s="69"/>
      <c r="B5" s="69"/>
      <c r="C5" s="69"/>
      <c r="D5" s="69"/>
      <c r="E5" s="69"/>
      <c r="F5" s="69"/>
      <c r="G5" s="69"/>
      <c r="H5" s="69"/>
      <c r="I5" s="69"/>
      <c r="J5" s="69"/>
      <c r="K5" s="69"/>
      <c r="L5" s="69"/>
      <c r="M5" s="69"/>
      <c r="N5" s="69"/>
      <c r="O5" s="69"/>
      <c r="P5" s="69"/>
      <c r="Q5" s="69"/>
      <c r="R5" s="69"/>
      <c r="S5" s="69"/>
      <c r="T5" s="69"/>
      <c r="U5" s="69"/>
      <c r="V5" s="69"/>
      <c r="W5" s="69"/>
      <c r="X5" s="69"/>
      <c r="Y5" s="69"/>
      <c r="Z5" s="69"/>
      <c r="AA5" s="69"/>
      <c r="AB5" s="69"/>
      <c r="AC5" s="69"/>
      <c r="AD5" s="69"/>
      <c r="AE5" s="69"/>
      <c r="AF5" s="69"/>
      <c r="AG5" s="69"/>
      <c r="AH5" s="69"/>
      <c r="AI5" s="69"/>
      <c r="AJ5" s="69"/>
      <c r="AK5" s="69"/>
      <c r="AL5" s="69"/>
      <c r="AM5" s="69"/>
      <c r="AN5" s="69"/>
      <c r="AO5" s="69"/>
      <c r="AP5" s="69"/>
      <c r="AQ5" s="69"/>
      <c r="AR5" s="69"/>
      <c r="AS5" s="69"/>
      <c r="AT5" s="69"/>
      <c r="AU5" s="69"/>
      <c r="AV5" s="69"/>
      <c r="AW5" s="69"/>
      <c r="AX5" s="69"/>
      <c r="AY5" s="69"/>
      <c r="AZ5" s="69"/>
      <c r="BA5" s="69"/>
      <c r="BB5" s="69"/>
      <c r="BC5" s="69"/>
      <c r="BD5" s="69"/>
      <c r="BE5" s="69"/>
      <c r="BF5" s="69"/>
      <c r="BG5" s="69"/>
      <c r="BH5" s="69"/>
      <c r="BI5" s="69"/>
      <c r="BJ5" s="69"/>
      <c r="BK5" s="69"/>
      <c r="BL5" s="69"/>
      <c r="BM5" s="69"/>
      <c r="BN5" s="69"/>
      <c r="BO5" s="69"/>
      <c r="BP5" s="69"/>
      <c r="BQ5" s="69"/>
      <c r="BR5" s="69"/>
      <c r="BS5" s="69"/>
      <c r="BT5" s="69"/>
      <c r="BU5" s="69"/>
    </row>
    <row r="6" spans="1:91" ht="15" customHeight="1" x14ac:dyDescent="0.25">
      <c r="A6" s="69"/>
      <c r="B6" s="540" t="s">
        <v>135</v>
      </c>
      <c r="C6" s="540"/>
      <c r="D6" s="541"/>
      <c r="E6" s="542" t="s">
        <v>136</v>
      </c>
      <c r="F6" s="543"/>
      <c r="G6" s="543"/>
      <c r="H6" s="543"/>
      <c r="I6" s="544"/>
      <c r="J6" s="32" t="str">
        <f>IF(AND('Mapa final'!$AG$13="Muy Alta",'Mapa final'!$AI$13="Leve"),CONCATENATE("R1C",'Mapa final'!$W$13),"")</f>
        <v/>
      </c>
      <c r="K6" s="33" t="str">
        <f>IF(AND('Mapa final'!$AG$14="Muy Alta",'Mapa final'!$AI$14="Leve"),CONCATENATE("R1C",'Mapa final'!$W$14),"")</f>
        <v/>
      </c>
      <c r="L6" s="33" t="str">
        <f>IF(AND('Mapa final'!$AG$15="Muy Alta",'Mapa final'!$AI$15="Leve"),CONCATENATE("R1C",'Mapa final'!$W$15),"")</f>
        <v/>
      </c>
      <c r="M6" s="33" t="str">
        <f>IF(AND('Mapa final'!$AG$16="Muy Alta",'Mapa final'!$AI$16="Leve"),CONCATENATE("R1C",'Mapa final'!$W$16),"")</f>
        <v/>
      </c>
      <c r="N6" s="33" t="str">
        <f>IF(AND('Mapa final'!$AG$17="Muy Alta",'Mapa final'!$AI$17="Leve"),CONCATENATE("R1C",'Mapa final'!$W$17),"")</f>
        <v/>
      </c>
      <c r="O6" s="34" t="str">
        <f>IF(AND('Mapa final'!$AG$18="Muy Alta",'Mapa final'!$AI$18="Leve"),CONCATENATE("R1C",'Mapa final'!$W$18),"")</f>
        <v/>
      </c>
      <c r="P6" s="32" t="str">
        <f>IF(AND('Mapa final'!$AG$13="Muy Alta",'Mapa final'!$AI$13="Menor"),CONCATENATE("R1C",'Mapa final'!$W$13),"")</f>
        <v/>
      </c>
      <c r="Q6" s="33" t="str">
        <f>IF(AND('Mapa final'!$AG$14="Muy Alta",'Mapa final'!$AI$14="Menor"),CONCATENATE("R1C",'Mapa final'!$W$14),"")</f>
        <v/>
      </c>
      <c r="R6" s="33" t="str">
        <f>IF(AND('Mapa final'!$AG$15="Muy Alta",'Mapa final'!$AI$15="Menor"),CONCATENATE("R1C",'Mapa final'!$W$15),"")</f>
        <v/>
      </c>
      <c r="S6" s="33" t="str">
        <f>IF(AND('Mapa final'!$AG$16="Muy Alta",'Mapa final'!$AI$16="Menor"),CONCATENATE("R1C",'Mapa final'!$W$16),"")</f>
        <v/>
      </c>
      <c r="T6" s="33" t="str">
        <f>IF(AND('Mapa final'!$AG$17="Muy Alta",'Mapa final'!$AI$17="Menor"),CONCATENATE("R1C",'Mapa final'!$W$17),"")</f>
        <v/>
      </c>
      <c r="U6" s="34" t="str">
        <f>IF(AND('Mapa final'!$AG$18="Muy Alta",'Mapa final'!$AI$18="Menor"),CONCATENATE("R1C",'Mapa final'!$W$18),"")</f>
        <v/>
      </c>
      <c r="V6" s="32" t="str">
        <f>IF(AND('Mapa final'!$AG$13="Muy Alta",'Mapa final'!$AI$13="Moderado"),CONCATENATE("R1C",'Mapa final'!$W$13),"")</f>
        <v/>
      </c>
      <c r="W6" s="33" t="str">
        <f>IF(AND('Mapa final'!$AG$14="Muy Alta",'Mapa final'!$AI$14="Moderado"),CONCATENATE("R1C",'Mapa final'!$W$14),"")</f>
        <v/>
      </c>
      <c r="X6" s="33" t="str">
        <f>IF(AND('Mapa final'!$AG$15="Muy Alta",'Mapa final'!$AI$15="Moderado"),CONCATENATE("R1C",'Mapa final'!$W$15),"")</f>
        <v/>
      </c>
      <c r="Y6" s="33" t="str">
        <f>IF(AND('Mapa final'!$AG$16="Muy Alta",'Mapa final'!$AI$16="Moderado"),CONCATENATE("R1C",'Mapa final'!$W$16),"")</f>
        <v/>
      </c>
      <c r="Z6" s="33" t="str">
        <f>IF(AND('Mapa final'!$AG$17="Muy Alta",'Mapa final'!$AI$17="Moderado"),CONCATENATE("R1C",'Mapa final'!$W$17),"")</f>
        <v/>
      </c>
      <c r="AA6" s="34" t="str">
        <f>IF(AND('Mapa final'!$AG$18="Muy Alta",'Mapa final'!$AI$18="Moderado"),CONCATENATE("R1C",'Mapa final'!$W$18),"")</f>
        <v/>
      </c>
      <c r="AB6" s="32" t="str">
        <f>IF(AND('Mapa final'!$AG$13="Muy Alta",'Mapa final'!$AI$13="Mayor"),CONCATENATE("R1C",'Mapa final'!$W$13),"")</f>
        <v/>
      </c>
      <c r="AC6" s="33" t="str">
        <f>IF(AND('Mapa final'!$AG$14="Muy Alta",'Mapa final'!$AI$14="Mayor"),CONCATENATE("R1C",'Mapa final'!$W$14),"")</f>
        <v/>
      </c>
      <c r="AD6" s="33" t="str">
        <f>IF(AND('Mapa final'!$AG$15="Muy Alta",'Mapa final'!$AI$15="Mayor"),CONCATENATE("R1C",'Mapa final'!$W$15),"")</f>
        <v/>
      </c>
      <c r="AE6" s="33" t="str">
        <f>IF(AND('Mapa final'!$AG$16="Muy Alta",'Mapa final'!$AI$16="Mayor"),CONCATENATE("R1C",'Mapa final'!$W$16),"")</f>
        <v/>
      </c>
      <c r="AF6" s="33" t="str">
        <f>IF(AND('Mapa final'!$AG$17="Muy Alta",'Mapa final'!$AI$17="Mayor"),CONCATENATE("R1C",'Mapa final'!$W$17),"")</f>
        <v/>
      </c>
      <c r="AG6" s="34" t="str">
        <f>IF(AND('Mapa final'!$AG$18="Muy Alta",'Mapa final'!$AI$18="Mayor"),CONCATENATE("R1C",'Mapa final'!$W$18),"")</f>
        <v/>
      </c>
      <c r="AH6" s="35" t="str">
        <f>IF(AND('Mapa final'!$AG$13="Muy Alta",'Mapa final'!$AI$13="Catastrófico"),CONCATENATE("R1C",'Mapa final'!$W$13),"")</f>
        <v/>
      </c>
      <c r="AI6" s="36" t="str">
        <f>IF(AND('Mapa final'!$AG$14="Muy Alta",'Mapa final'!$AI$14="Catastrófico"),CONCATENATE("R1C",'Mapa final'!$W$14),"")</f>
        <v/>
      </c>
      <c r="AJ6" s="36" t="str">
        <f>IF(AND('Mapa final'!$AG$15="Muy Alta",'Mapa final'!$AI$15="Catastrófico"),CONCATENATE("R1C",'Mapa final'!$W$15),"")</f>
        <v/>
      </c>
      <c r="AK6" s="36" t="str">
        <f>IF(AND('Mapa final'!$AG$16="Muy Alta",'Mapa final'!$AI$16="Catastrófico"),CONCATENATE("R1C",'Mapa final'!$W$16),"")</f>
        <v/>
      </c>
      <c r="AL6" s="36" t="str">
        <f>IF(AND('Mapa final'!$AG$17="Muy Alta",'Mapa final'!$AI$17="Catastrófico"),CONCATENATE("R1C",'Mapa final'!$W$17),"")</f>
        <v/>
      </c>
      <c r="AM6" s="37" t="str">
        <f>IF(AND('Mapa final'!$AG$18="Muy Alta",'Mapa final'!$AI$18="Catastrófico"),CONCATENATE("R1C",'Mapa final'!$W$18),"")</f>
        <v/>
      </c>
      <c r="AN6" s="69"/>
      <c r="AO6" s="553" t="s">
        <v>137</v>
      </c>
      <c r="AP6" s="554"/>
      <c r="AQ6" s="554"/>
      <c r="AR6" s="554"/>
      <c r="AS6" s="554"/>
      <c r="AT6" s="555"/>
      <c r="AU6" s="69"/>
      <c r="AV6" s="69"/>
      <c r="AW6" s="69"/>
      <c r="AX6" s="69"/>
      <c r="AY6" s="69"/>
      <c r="AZ6" s="69"/>
      <c r="BA6" s="69"/>
      <c r="BB6" s="69"/>
      <c r="BC6" s="69"/>
      <c r="BD6" s="69"/>
      <c r="BE6" s="69"/>
      <c r="BF6" s="69"/>
      <c r="BG6" s="69"/>
      <c r="BH6" s="69"/>
      <c r="BI6" s="69"/>
      <c r="BJ6" s="69"/>
      <c r="BK6" s="69"/>
      <c r="BL6" s="69"/>
      <c r="BM6" s="69"/>
      <c r="BN6" s="69"/>
      <c r="BO6" s="69"/>
      <c r="BP6" s="69"/>
      <c r="BQ6" s="69"/>
      <c r="BR6" s="69"/>
      <c r="BS6" s="69"/>
      <c r="BT6" s="69"/>
      <c r="BU6" s="69"/>
      <c r="BV6" s="69"/>
      <c r="BW6" s="69"/>
      <c r="BX6" s="69"/>
    </row>
    <row r="7" spans="1:91" ht="15" customHeight="1" x14ac:dyDescent="0.25">
      <c r="A7" s="69"/>
      <c r="B7" s="540"/>
      <c r="C7" s="540"/>
      <c r="D7" s="541"/>
      <c r="E7" s="545"/>
      <c r="F7" s="546"/>
      <c r="G7" s="546"/>
      <c r="H7" s="546"/>
      <c r="I7" s="547"/>
      <c r="J7" s="38" t="str">
        <f>IF(AND('Mapa final'!$AG$19="Muy Alta",'Mapa final'!$AI$19="Leve"),CONCATENATE("R2C",'Mapa final'!$W$19),"")</f>
        <v/>
      </c>
      <c r="K7" s="39" t="str">
        <f>IF(AND('Mapa final'!$AG$20="Muy Alta",'Mapa final'!$AI$20="Leve"),CONCATENATE("R2C",'Mapa final'!$W$20),"")</f>
        <v/>
      </c>
      <c r="L7" s="39" t="str">
        <f>IF(AND('Mapa final'!$AG$21="Muy Alta",'Mapa final'!$AI$21="Leve"),CONCATENATE("R2C",'Mapa final'!$W$21),"")</f>
        <v/>
      </c>
      <c r="M7" s="39" t="str">
        <f>IF(AND('Mapa final'!$AG$22="Muy Alta",'Mapa final'!$AI$22="Leve"),CONCATENATE("R2C",'Mapa final'!$W$22),"")</f>
        <v/>
      </c>
      <c r="N7" s="39" t="str">
        <f>IF(AND('Mapa final'!$AG$23="Muy Alta",'Mapa final'!$AI$23="Leve"),CONCATENATE("R2C",'Mapa final'!$W$23),"")</f>
        <v/>
      </c>
      <c r="O7" s="40" t="str">
        <f>IF(AND('Mapa final'!$AG$24="Muy Alta",'Mapa final'!$AI$24="Leve"),CONCATENATE("R2C",'Mapa final'!$W$24),"")</f>
        <v/>
      </c>
      <c r="P7" s="38" t="str">
        <f>IF(AND('Mapa final'!$AG$19="Muy Alta",'Mapa final'!$AI$19="Menor"),CONCATENATE("R2C",'Mapa final'!$W$19),"")</f>
        <v/>
      </c>
      <c r="Q7" s="39" t="str">
        <f>IF(AND('Mapa final'!$AG$20="Muy Alta",'Mapa final'!$AI$20="Menor"),CONCATENATE("R2C",'Mapa final'!$W$20),"")</f>
        <v/>
      </c>
      <c r="R7" s="39" t="str">
        <f>IF(AND('Mapa final'!$AG$21="Muy Alta",'Mapa final'!$AI$21="Menor"),CONCATENATE("R2C",'Mapa final'!$W$21),"")</f>
        <v/>
      </c>
      <c r="S7" s="39" t="str">
        <f>IF(AND('Mapa final'!$AG$22="Muy Alta",'Mapa final'!$AI$22="Menor"),CONCATENATE("R2C",'Mapa final'!$W$22),"")</f>
        <v/>
      </c>
      <c r="T7" s="39" t="str">
        <f>IF(AND('Mapa final'!$AG$23="Muy Alta",'Mapa final'!$AI$23="Menor"),CONCATENATE("R2C",'Mapa final'!$W$23),"")</f>
        <v/>
      </c>
      <c r="U7" s="40" t="str">
        <f>IF(AND('Mapa final'!$AG$24="Muy Alta",'Mapa final'!$AI$24="Menor"),CONCATENATE("R2C",'Mapa final'!$W$24),"")</f>
        <v/>
      </c>
      <c r="V7" s="38" t="str">
        <f>IF(AND('Mapa final'!$AG$19="Muy Alta",'Mapa final'!$AI$19="Moderado"),CONCATENATE("R2C",'Mapa final'!$W$19),"")</f>
        <v/>
      </c>
      <c r="W7" s="39" t="str">
        <f>IF(AND('Mapa final'!$AG$20="Muy Alta",'Mapa final'!$AI$20="Moderado"),CONCATENATE("R2C",'Mapa final'!$W$20),"")</f>
        <v/>
      </c>
      <c r="X7" s="39" t="str">
        <f>IF(AND('Mapa final'!$AG$21="Muy Alta",'Mapa final'!$AI$21="Moderado"),CONCATENATE("R2C",'Mapa final'!$W$21),"")</f>
        <v/>
      </c>
      <c r="Y7" s="39" t="str">
        <f>IF(AND('Mapa final'!$AG$22="Muy Alta",'Mapa final'!$AI$22="Moderado"),CONCATENATE("R2C",'Mapa final'!$W$22),"")</f>
        <v/>
      </c>
      <c r="Z7" s="39" t="str">
        <f>IF(AND('Mapa final'!$AG$23="Muy Alta",'Mapa final'!$AI$23="Moderado"),CONCATENATE("R2C",'Mapa final'!$W$23),"")</f>
        <v/>
      </c>
      <c r="AA7" s="40" t="str">
        <f>IF(AND('Mapa final'!$AG$24="Muy Alta",'Mapa final'!$AI$24="Moderado"),CONCATENATE("R2C",'Mapa final'!$W$24),"")</f>
        <v/>
      </c>
      <c r="AB7" s="38" t="str">
        <f>IF(AND('Mapa final'!$AG$19="Muy Alta",'Mapa final'!$AI$19="Mayor"),CONCATENATE("R2C",'Mapa final'!$W$19),"")</f>
        <v/>
      </c>
      <c r="AC7" s="39" t="str">
        <f>IF(AND('Mapa final'!$AG$20="Muy Alta",'Mapa final'!$AI$20="Mayor"),CONCATENATE("R2C",'Mapa final'!$W$20),"")</f>
        <v/>
      </c>
      <c r="AD7" s="39" t="str">
        <f>IF(AND('Mapa final'!$AG$21="Muy Alta",'Mapa final'!$AI$21="Mayor"),CONCATENATE("R2C",'Mapa final'!$W$21),"")</f>
        <v/>
      </c>
      <c r="AE7" s="39" t="str">
        <f>IF(AND('Mapa final'!$AG$22="Muy Alta",'Mapa final'!$AI$22="Mayor"),CONCATENATE("R2C",'Mapa final'!$W$22),"")</f>
        <v/>
      </c>
      <c r="AF7" s="39" t="str">
        <f>IF(AND('Mapa final'!$AG$23="Muy Alta",'Mapa final'!$AI$23="Mayor"),CONCATENATE("R2C",'Mapa final'!$W$23),"")</f>
        <v/>
      </c>
      <c r="AG7" s="40" t="str">
        <f>IF(AND('Mapa final'!$AG$24="Muy Alta",'Mapa final'!$AI$24="Mayor"),CONCATENATE("R2C",'Mapa final'!$W$24),"")</f>
        <v/>
      </c>
      <c r="AH7" s="41" t="str">
        <f>IF(AND('Mapa final'!$AG$19="Muy Alta",'Mapa final'!$AI$19="Catastrófico"),CONCATENATE("R2C",'Mapa final'!$W$19),"")</f>
        <v/>
      </c>
      <c r="AI7" s="42" t="str">
        <f>IF(AND('Mapa final'!$AG$20="Muy Alta",'Mapa final'!$AI$20="Catastrófico"),CONCATENATE("R2C",'Mapa final'!$W$20),"")</f>
        <v/>
      </c>
      <c r="AJ7" s="42" t="str">
        <f>IF(AND('Mapa final'!$AG$21="Muy Alta",'Mapa final'!$AI$21="Catastrófico"),CONCATENATE("R2C",'Mapa final'!$W$21),"")</f>
        <v/>
      </c>
      <c r="AK7" s="42" t="str">
        <f>IF(AND('Mapa final'!$AG$22="Muy Alta",'Mapa final'!$AI$22="Catastrófico"),CONCATENATE("R2C",'Mapa final'!$W$22),"")</f>
        <v/>
      </c>
      <c r="AL7" s="42" t="str">
        <f>IF(AND('Mapa final'!$AG$23="Muy Alta",'Mapa final'!$AI$23="Catastrófico"),CONCATENATE("R2C",'Mapa final'!$W$23),"")</f>
        <v/>
      </c>
      <c r="AM7" s="43" t="str">
        <f>IF(AND('Mapa final'!$AG$24="Muy Alta",'Mapa final'!$AI$24="Catastrófico"),CONCATENATE("R2C",'Mapa final'!$W$24),"")</f>
        <v/>
      </c>
      <c r="AN7" s="69"/>
      <c r="AO7" s="556"/>
      <c r="AP7" s="557"/>
      <c r="AQ7" s="557"/>
      <c r="AR7" s="557"/>
      <c r="AS7" s="557"/>
      <c r="AT7" s="558"/>
      <c r="AU7" s="69"/>
      <c r="AV7" s="69"/>
      <c r="AW7" s="69"/>
      <c r="AX7" s="69"/>
      <c r="AY7" s="69"/>
      <c r="AZ7" s="69"/>
      <c r="BA7" s="69"/>
      <c r="BB7" s="69"/>
      <c r="BC7" s="69"/>
      <c r="BD7" s="69"/>
      <c r="BE7" s="69"/>
      <c r="BF7" s="69"/>
      <c r="BG7" s="69"/>
      <c r="BH7" s="69"/>
      <c r="BI7" s="69"/>
      <c r="BJ7" s="69"/>
      <c r="BK7" s="69"/>
      <c r="BL7" s="69"/>
      <c r="BM7" s="69"/>
      <c r="BN7" s="69"/>
      <c r="BO7" s="69"/>
      <c r="BP7" s="69"/>
      <c r="BQ7" s="69"/>
      <c r="BR7" s="69"/>
      <c r="BS7" s="69"/>
      <c r="BT7" s="69"/>
      <c r="BU7" s="69"/>
      <c r="BV7" s="69"/>
      <c r="BW7" s="69"/>
      <c r="BX7" s="69"/>
    </row>
    <row r="8" spans="1:91" ht="15" customHeight="1" x14ac:dyDescent="0.25">
      <c r="A8" s="69"/>
      <c r="B8" s="540"/>
      <c r="C8" s="540"/>
      <c r="D8" s="541"/>
      <c r="E8" s="545"/>
      <c r="F8" s="546"/>
      <c r="G8" s="546"/>
      <c r="H8" s="546"/>
      <c r="I8" s="547"/>
      <c r="J8" s="38" t="str">
        <f>IF(AND('Mapa final'!$AG$25="Muy Alta",'Mapa final'!$AI$25="Leve"),CONCATENATE("R3C",'Mapa final'!$W$25),"")</f>
        <v/>
      </c>
      <c r="K8" s="39" t="str">
        <f>IF(AND('Mapa final'!$AG$26="Muy Alta",'Mapa final'!$AI$26="Leve"),CONCATENATE("R3C",'Mapa final'!$W$26),"")</f>
        <v/>
      </c>
      <c r="L8" s="39" t="str">
        <f>IF(AND('Mapa final'!$AG$27="Muy Alta",'Mapa final'!$AI$27="Leve"),CONCATENATE("R3C",'Mapa final'!$W$27),"")</f>
        <v/>
      </c>
      <c r="M8" s="39" t="str">
        <f>IF(AND('Mapa final'!$AG$28="Muy Alta",'Mapa final'!$AI$28="Leve"),CONCATENATE("R3C",'Mapa final'!$W$28),"")</f>
        <v/>
      </c>
      <c r="N8" s="39" t="str">
        <f>IF(AND('Mapa final'!$AG$29="Muy Alta",'Mapa final'!$AI$29="Leve"),CONCATENATE("R3C",'Mapa final'!$W$29),"")</f>
        <v/>
      </c>
      <c r="O8" s="40" t="str">
        <f>IF(AND('Mapa final'!$AG$30="Muy Alta",'Mapa final'!$AI$30="Leve"),CONCATENATE("R3C",'Mapa final'!$W$30),"")</f>
        <v/>
      </c>
      <c r="P8" s="38" t="str">
        <f>IF(AND('Mapa final'!$AG$25="Muy Alta",'Mapa final'!$AI$25="Menor"),CONCATENATE("R3C",'Mapa final'!$W$25),"")</f>
        <v/>
      </c>
      <c r="Q8" s="39" t="str">
        <f>IF(AND('Mapa final'!$AG$26="Muy Alta",'Mapa final'!$AI$26="Menor"),CONCATENATE("R3C",'Mapa final'!$W$26),"")</f>
        <v/>
      </c>
      <c r="R8" s="39" t="str">
        <f>IF(AND('Mapa final'!$AG$27="Muy Alta",'Mapa final'!$AI$27="Menor"),CONCATENATE("R3C",'Mapa final'!$W$27),"")</f>
        <v/>
      </c>
      <c r="S8" s="39" t="str">
        <f>IF(AND('Mapa final'!$AG$28="Muy Alta",'Mapa final'!$AI$28="Menor"),CONCATENATE("R3C",'Mapa final'!$W$28),"")</f>
        <v/>
      </c>
      <c r="T8" s="39" t="str">
        <f>IF(AND('Mapa final'!$AG$29="Muy Alta",'Mapa final'!$AI$29="Menor"),CONCATENATE("R3C",'Mapa final'!$W$29),"")</f>
        <v/>
      </c>
      <c r="U8" s="40" t="str">
        <f>IF(AND('Mapa final'!$AG$30="Muy Alta",'Mapa final'!$AI$30="Menor"),CONCATENATE("R3C",'Mapa final'!$W$30),"")</f>
        <v/>
      </c>
      <c r="V8" s="38" t="str">
        <f>IF(AND('Mapa final'!$AG$25="Muy Alta",'Mapa final'!$AI$25="Moderado"),CONCATENATE("R3C",'Mapa final'!$W$25),"")</f>
        <v/>
      </c>
      <c r="W8" s="39" t="str">
        <f>IF(AND('Mapa final'!$AG$26="Muy Alta",'Mapa final'!$AI$26="Moderado"),CONCATENATE("R3C",'Mapa final'!$W$26),"")</f>
        <v/>
      </c>
      <c r="X8" s="39" t="str">
        <f>IF(AND('Mapa final'!$AG$27="Muy Alta",'Mapa final'!$AI$27="Moderado"),CONCATENATE("R3C",'Mapa final'!$W$27),"")</f>
        <v/>
      </c>
      <c r="Y8" s="39" t="str">
        <f>IF(AND('Mapa final'!$AG$28="Muy Alta",'Mapa final'!$AI$28="Moderado"),CONCATENATE("R3C",'Mapa final'!$W$28),"")</f>
        <v/>
      </c>
      <c r="Z8" s="39" t="str">
        <f>IF(AND('Mapa final'!$AG$29="Muy Alta",'Mapa final'!$AI$29="Moderado"),CONCATENATE("R3C",'Mapa final'!$W$29),"")</f>
        <v/>
      </c>
      <c r="AA8" s="40" t="str">
        <f>IF(AND('Mapa final'!$AG$30="Muy Alta",'Mapa final'!$AI$30="Moderado"),CONCATENATE("R3C",'Mapa final'!$W$30),"")</f>
        <v/>
      </c>
      <c r="AB8" s="38" t="str">
        <f>IF(AND('Mapa final'!$AG$25="Muy Alta",'Mapa final'!$AI$25="Mayor"),CONCATENATE("R3C",'Mapa final'!$W$25),"")</f>
        <v/>
      </c>
      <c r="AC8" s="39" t="str">
        <f>IF(AND('Mapa final'!$AG$26="Muy Alta",'Mapa final'!$AI$26="Mayor"),CONCATENATE("R3C",'Mapa final'!$W$26),"")</f>
        <v/>
      </c>
      <c r="AD8" s="39" t="str">
        <f>IF(AND('Mapa final'!$AG$27="Muy Alta",'Mapa final'!$AI$27="Mayor"),CONCATENATE("R3C",'Mapa final'!$W$27),"")</f>
        <v/>
      </c>
      <c r="AE8" s="39" t="str">
        <f>IF(AND('Mapa final'!$AG$28="Muy Alta",'Mapa final'!$AI$28="Mayor"),CONCATENATE("R3C",'Mapa final'!$W$28),"")</f>
        <v/>
      </c>
      <c r="AF8" s="39" t="str">
        <f>IF(AND('Mapa final'!$AG$29="Muy Alta",'Mapa final'!$AI$29="Mayor"),CONCATENATE("R3C",'Mapa final'!$W$29),"")</f>
        <v/>
      </c>
      <c r="AG8" s="40" t="str">
        <f>IF(AND('Mapa final'!$AG$30="Muy Alta",'Mapa final'!$AI$30="Mayor"),CONCATENATE("R3C",'Mapa final'!$W$30),"")</f>
        <v/>
      </c>
      <c r="AH8" s="41" t="str">
        <f>IF(AND('Mapa final'!$AG$25="Muy Alta",'Mapa final'!$AI$25="Catastrófico"),CONCATENATE("R3C",'Mapa final'!$W$25),"")</f>
        <v/>
      </c>
      <c r="AI8" s="42" t="str">
        <f>IF(AND('Mapa final'!$AG$26="Muy Alta",'Mapa final'!$AI$26="Catastrófico"),CONCATENATE("R3C",'Mapa final'!$W$26),"")</f>
        <v/>
      </c>
      <c r="AJ8" s="42" t="str">
        <f>IF(AND('Mapa final'!$AG$27="Muy Alta",'Mapa final'!$AI$27="Catastrófico"),CONCATENATE("R3C",'Mapa final'!$W$27),"")</f>
        <v/>
      </c>
      <c r="AK8" s="42" t="str">
        <f>IF(AND('Mapa final'!$AG$28="Muy Alta",'Mapa final'!$AI$28="Catastrófico"),CONCATENATE("R3C",'Mapa final'!$W$28),"")</f>
        <v/>
      </c>
      <c r="AL8" s="42" t="str">
        <f>IF(AND('Mapa final'!$AG$29="Muy Alta",'Mapa final'!$AI$29="Catastrófico"),CONCATENATE("R3C",'Mapa final'!$W$29),"")</f>
        <v/>
      </c>
      <c r="AM8" s="43" t="str">
        <f>IF(AND('Mapa final'!$AG$30="Muy Alta",'Mapa final'!$AI$30="Catastrófico"),CONCATENATE("R3C",'Mapa final'!$W$30),"")</f>
        <v/>
      </c>
      <c r="AN8" s="69"/>
      <c r="AO8" s="556"/>
      <c r="AP8" s="557"/>
      <c r="AQ8" s="557"/>
      <c r="AR8" s="557"/>
      <c r="AS8" s="557"/>
      <c r="AT8" s="558"/>
      <c r="AU8" s="69"/>
      <c r="AV8" s="69"/>
      <c r="AW8" s="69"/>
      <c r="AX8" s="69"/>
      <c r="AY8" s="69"/>
      <c r="AZ8" s="69"/>
      <c r="BA8" s="69"/>
      <c r="BB8" s="69"/>
      <c r="BC8" s="69"/>
      <c r="BD8" s="69"/>
      <c r="BE8" s="69"/>
      <c r="BF8" s="69"/>
      <c r="BG8" s="69"/>
      <c r="BH8" s="69"/>
      <c r="BI8" s="69"/>
      <c r="BJ8" s="69"/>
      <c r="BK8" s="69"/>
      <c r="BL8" s="69"/>
      <c r="BM8" s="69"/>
      <c r="BN8" s="69"/>
      <c r="BO8" s="69"/>
      <c r="BP8" s="69"/>
      <c r="BQ8" s="69"/>
      <c r="BR8" s="69"/>
      <c r="BS8" s="69"/>
      <c r="BT8" s="69"/>
      <c r="BU8" s="69"/>
      <c r="BV8" s="69"/>
      <c r="BW8" s="69"/>
      <c r="BX8" s="69"/>
    </row>
    <row r="9" spans="1:91" ht="15" customHeight="1" x14ac:dyDescent="0.25">
      <c r="A9" s="69"/>
      <c r="B9" s="540"/>
      <c r="C9" s="540"/>
      <c r="D9" s="541"/>
      <c r="E9" s="545"/>
      <c r="F9" s="546"/>
      <c r="G9" s="546"/>
      <c r="H9" s="546"/>
      <c r="I9" s="547"/>
      <c r="J9" s="38" t="str">
        <f>IF(AND('Mapa final'!$AG$31="Muy Alta",'Mapa final'!$AI$31="Leve"),CONCATENATE("R4C",'Mapa final'!$W$31),"")</f>
        <v/>
      </c>
      <c r="K9" s="39" t="str">
        <f>IF(AND('Mapa final'!$AG$32="Muy Alta",'Mapa final'!$AI$32="Leve"),CONCATENATE("R4C",'Mapa final'!$W$32),"")</f>
        <v/>
      </c>
      <c r="L9" s="39" t="str">
        <f>IF(AND('Mapa final'!$AG$33="Muy Alta",'Mapa final'!$AI$33="Leve"),CONCATENATE("R4C",'Mapa final'!$W$33),"")</f>
        <v/>
      </c>
      <c r="M9" s="39" t="str">
        <f>IF(AND('Mapa final'!$AG$34="Muy Alta",'Mapa final'!$AI$34="Leve"),CONCATENATE("R4C",'Mapa final'!$W$34),"")</f>
        <v/>
      </c>
      <c r="N9" s="39" t="str">
        <f>IF(AND('Mapa final'!$AG$35="Muy Alta",'Mapa final'!$AI$35="Leve"),CONCATENATE("R4C",'Mapa final'!$W$35),"")</f>
        <v/>
      </c>
      <c r="O9" s="40" t="str">
        <f>IF(AND('Mapa final'!$AG$36="Muy Alta",'Mapa final'!$AI$36="Leve"),CONCATENATE("R4C",'Mapa final'!$W$36),"")</f>
        <v/>
      </c>
      <c r="P9" s="38" t="str">
        <f>IF(AND('Mapa final'!$AG$31="Muy Alta",'Mapa final'!$AI$31="Menor"),CONCATENATE("R4C",'Mapa final'!$W$31),"")</f>
        <v/>
      </c>
      <c r="Q9" s="39" t="str">
        <f>IF(AND('Mapa final'!$AG$32="Muy Alta",'Mapa final'!$AI$32="Menor"),CONCATENATE("R4C",'Mapa final'!$W$32),"")</f>
        <v/>
      </c>
      <c r="R9" s="39" t="str">
        <f>IF(AND('Mapa final'!$AG$33="Muy Alta",'Mapa final'!$AI$33="Menor"),CONCATENATE("R4C",'Mapa final'!$W$33),"")</f>
        <v/>
      </c>
      <c r="S9" s="39" t="str">
        <f>IF(AND('Mapa final'!$AG$34="Muy Alta",'Mapa final'!$AI$34="Menor"),CONCATENATE("R4C",'Mapa final'!$W$34),"")</f>
        <v/>
      </c>
      <c r="T9" s="39" t="str">
        <f>IF(AND('Mapa final'!$AG$35="Muy Alta",'Mapa final'!$AI$35="Menor"),CONCATENATE("R4C",'Mapa final'!$W$35),"")</f>
        <v/>
      </c>
      <c r="U9" s="40" t="str">
        <f>IF(AND('Mapa final'!$AG$36="Muy Alta",'Mapa final'!$AI$36="Menor"),CONCATENATE("R4C",'Mapa final'!$W$36),"")</f>
        <v/>
      </c>
      <c r="V9" s="38" t="str">
        <f>IF(AND('Mapa final'!$AG$31="Muy Alta",'Mapa final'!$AI$31="Moderado"),CONCATENATE("R4C",'Mapa final'!$W$31),"")</f>
        <v/>
      </c>
      <c r="W9" s="39" t="str">
        <f>IF(AND('Mapa final'!$AG$32="Muy Alta",'Mapa final'!$AI$32="Moderado"),CONCATENATE("R4C",'Mapa final'!$W$32),"")</f>
        <v/>
      </c>
      <c r="X9" s="39" t="str">
        <f>IF(AND('Mapa final'!$AG$33="Muy Alta",'Mapa final'!$AI$33="Moderado"),CONCATENATE("R4C",'Mapa final'!$W$33),"")</f>
        <v/>
      </c>
      <c r="Y9" s="39" t="str">
        <f>IF(AND('Mapa final'!$AG$34="Muy Alta",'Mapa final'!$AI$34="Moderado"),CONCATENATE("R4C",'Mapa final'!$W$34),"")</f>
        <v/>
      </c>
      <c r="Z9" s="39" t="str">
        <f>IF(AND('Mapa final'!$AG$35="Muy Alta",'Mapa final'!$AI$35="Moderado"),CONCATENATE("R4C",'Mapa final'!$W$35),"")</f>
        <v/>
      </c>
      <c r="AA9" s="40" t="str">
        <f>IF(AND('Mapa final'!$AG$36="Muy Alta",'Mapa final'!$AI$36="Moderado"),CONCATENATE("R4C",'Mapa final'!$W$36),"")</f>
        <v/>
      </c>
      <c r="AB9" s="38" t="str">
        <f>IF(AND('Mapa final'!$AG$31="Muy Alta",'Mapa final'!$AI$31="Mayor"),CONCATENATE("R4C",'Mapa final'!$W$31),"")</f>
        <v/>
      </c>
      <c r="AC9" s="39" t="str">
        <f>IF(AND('Mapa final'!$AG$32="Muy Alta",'Mapa final'!$AI$32="Mayor"),CONCATENATE("R4C",'Mapa final'!$W$32),"")</f>
        <v/>
      </c>
      <c r="AD9" s="39" t="str">
        <f>IF(AND('Mapa final'!$AG$33="Muy Alta",'Mapa final'!$AI$33="Mayor"),CONCATENATE("R4C",'Mapa final'!$W$33),"")</f>
        <v/>
      </c>
      <c r="AE9" s="39" t="str">
        <f>IF(AND('Mapa final'!$AG$34="Muy Alta",'Mapa final'!$AI$34="Mayor"),CONCATENATE("R4C",'Mapa final'!$W$34),"")</f>
        <v/>
      </c>
      <c r="AF9" s="39" t="str">
        <f>IF(AND('Mapa final'!$AG$35="Muy Alta",'Mapa final'!$AI$35="Mayor"),CONCATENATE("R4C",'Mapa final'!$W$35),"")</f>
        <v/>
      </c>
      <c r="AG9" s="40" t="str">
        <f>IF(AND('Mapa final'!$AG$36="Muy Alta",'Mapa final'!$AI$36="Mayor"),CONCATENATE("R4C",'Mapa final'!$W$36),"")</f>
        <v/>
      </c>
      <c r="AH9" s="41" t="str">
        <f>IF(AND('Mapa final'!$AG$31="Muy Alta",'Mapa final'!$AI$31="Catastrófico"),CONCATENATE("R4C",'Mapa final'!$W$31),"")</f>
        <v/>
      </c>
      <c r="AI9" s="42" t="str">
        <f>IF(AND('Mapa final'!$AG$32="Muy Alta",'Mapa final'!$AI$32="Catastrófico"),CONCATENATE("R4C",'Mapa final'!$W$32),"")</f>
        <v/>
      </c>
      <c r="AJ9" s="42" t="str">
        <f>IF(AND('Mapa final'!$AG$33="Muy Alta",'Mapa final'!$AI$33="Catastrófico"),CONCATENATE("R4C",'Mapa final'!$W$33),"")</f>
        <v/>
      </c>
      <c r="AK9" s="42" t="str">
        <f>IF(AND('Mapa final'!$AG$34="Muy Alta",'Mapa final'!$AI$34="Catastrófico"),CONCATENATE("R4C",'Mapa final'!$W$34),"")</f>
        <v/>
      </c>
      <c r="AL9" s="42" t="str">
        <f>IF(AND('Mapa final'!$AG$35="Muy Alta",'Mapa final'!$AI$35="Catastrófico"),CONCATENATE("R4C",'Mapa final'!$W$35),"")</f>
        <v/>
      </c>
      <c r="AM9" s="43" t="str">
        <f>IF(AND('Mapa final'!$AG$36="Muy Alta",'Mapa final'!$AI$36="Catastrófico"),CONCATENATE("R4C",'Mapa final'!$W$36),"")</f>
        <v/>
      </c>
      <c r="AN9" s="69"/>
      <c r="AO9" s="556"/>
      <c r="AP9" s="557"/>
      <c r="AQ9" s="557"/>
      <c r="AR9" s="557"/>
      <c r="AS9" s="557"/>
      <c r="AT9" s="558"/>
      <c r="AU9" s="69"/>
      <c r="AV9" s="69"/>
      <c r="AW9" s="69"/>
      <c r="AX9" s="69"/>
      <c r="AY9" s="69"/>
      <c r="AZ9" s="69"/>
      <c r="BA9" s="69"/>
      <c r="BB9" s="69"/>
      <c r="BC9" s="69"/>
      <c r="BD9" s="69"/>
      <c r="BE9" s="69"/>
      <c r="BF9" s="69"/>
      <c r="BG9" s="69"/>
      <c r="BH9" s="69"/>
      <c r="BI9" s="69"/>
      <c r="BJ9" s="69"/>
      <c r="BK9" s="69"/>
      <c r="BL9" s="69"/>
      <c r="BM9" s="69"/>
      <c r="BN9" s="69"/>
      <c r="BO9" s="69"/>
      <c r="BP9" s="69"/>
      <c r="BQ9" s="69"/>
      <c r="BR9" s="69"/>
      <c r="BS9" s="69"/>
      <c r="BT9" s="69"/>
      <c r="BU9" s="69"/>
      <c r="BV9" s="69"/>
      <c r="BW9" s="69"/>
      <c r="BX9" s="69"/>
    </row>
    <row r="10" spans="1:91" ht="15" customHeight="1" x14ac:dyDescent="0.25">
      <c r="A10" s="69"/>
      <c r="B10" s="540"/>
      <c r="C10" s="540"/>
      <c r="D10" s="541"/>
      <c r="E10" s="545"/>
      <c r="F10" s="546"/>
      <c r="G10" s="546"/>
      <c r="H10" s="546"/>
      <c r="I10" s="547"/>
      <c r="J10" s="38" t="str">
        <f>IF(AND('Mapa final'!$AG$37="Muy Alta",'Mapa final'!$AI$37="Leve"),CONCATENATE("R5C",'Mapa final'!$W$37),"")</f>
        <v/>
      </c>
      <c r="K10" s="39" t="str">
        <f>IF(AND('Mapa final'!$AG$38="Muy Alta",'Mapa final'!$AI$38="Leve"),CONCATENATE("R5C",'Mapa final'!$W$38),"")</f>
        <v/>
      </c>
      <c r="L10" s="39" t="str">
        <f>IF(AND('Mapa final'!$AG$39="Muy Alta",'Mapa final'!$AI$39="Leve"),CONCATENATE("R5C",'Mapa final'!$W$39),"")</f>
        <v/>
      </c>
      <c r="M10" s="39" t="str">
        <f>IF(AND('Mapa final'!$AG$40="Muy Alta",'Mapa final'!$AI$40="Leve"),CONCATENATE("R5C",'Mapa final'!$W$40),"")</f>
        <v/>
      </c>
      <c r="N10" s="39" t="str">
        <f>IF(AND('Mapa final'!$AG$41="Muy Alta",'Mapa final'!$AI$41="Leve"),CONCATENATE("R5C",'Mapa final'!$W$41),"")</f>
        <v/>
      </c>
      <c r="O10" s="40" t="str">
        <f>IF(AND('Mapa final'!$AG$42="Muy Alta",'Mapa final'!$AI$42="Leve"),CONCATENATE("R5C",'Mapa final'!$W$42),"")</f>
        <v/>
      </c>
      <c r="P10" s="38" t="str">
        <f>IF(AND('Mapa final'!$AG$37="Muy Alta",'Mapa final'!$AI$37="Menor"),CONCATENATE("R5C",'Mapa final'!$W$37),"")</f>
        <v/>
      </c>
      <c r="Q10" s="39" t="str">
        <f>IF(AND('Mapa final'!$AG$38="Muy Alta",'Mapa final'!$AI$38="Menor"),CONCATENATE("R5C",'Mapa final'!$W$38),"")</f>
        <v/>
      </c>
      <c r="R10" s="39" t="str">
        <f>IF(AND('Mapa final'!$AG$39="Muy Alta",'Mapa final'!$AI$39="Menor"),CONCATENATE("R5C",'Mapa final'!$W$39),"")</f>
        <v/>
      </c>
      <c r="S10" s="39" t="str">
        <f>IF(AND('Mapa final'!$AG$40="Muy Alta",'Mapa final'!$AI$40="Menor"),CONCATENATE("R5C",'Mapa final'!$W$40),"")</f>
        <v/>
      </c>
      <c r="T10" s="39" t="str">
        <f>IF(AND('Mapa final'!$AG$41="Muy Alta",'Mapa final'!$AI$41="Menor"),CONCATENATE("R5C",'Mapa final'!$W$41),"")</f>
        <v/>
      </c>
      <c r="U10" s="40" t="str">
        <f>IF(AND('Mapa final'!$AG$42="Muy Alta",'Mapa final'!$AI$42="Menor"),CONCATENATE("R5C",'Mapa final'!$W$42),"")</f>
        <v/>
      </c>
      <c r="V10" s="38" t="str">
        <f>IF(AND('Mapa final'!$AG$37="Muy Alta",'Mapa final'!$AI$37="Moderado"),CONCATENATE("R5C",'Mapa final'!$W$37),"")</f>
        <v/>
      </c>
      <c r="W10" s="39" t="str">
        <f>IF(AND('Mapa final'!$AG$38="Muy Alta",'Mapa final'!$AI$38="Moderado"),CONCATENATE("R5C",'Mapa final'!$W$38),"")</f>
        <v/>
      </c>
      <c r="X10" s="39" t="str">
        <f>IF(AND('Mapa final'!$AG$39="Muy Alta",'Mapa final'!$AI$39="Moderado"),CONCATENATE("R5C",'Mapa final'!$W$39),"")</f>
        <v/>
      </c>
      <c r="Y10" s="39" t="str">
        <f>IF(AND('Mapa final'!$AG$40="Muy Alta",'Mapa final'!$AI$40="Moderado"),CONCATENATE("R5C",'Mapa final'!$W$40),"")</f>
        <v/>
      </c>
      <c r="Z10" s="39" t="str">
        <f>IF(AND('Mapa final'!$AG$41="Muy Alta",'Mapa final'!$AI$41="Moderado"),CONCATENATE("R5C",'Mapa final'!$W$41),"")</f>
        <v/>
      </c>
      <c r="AA10" s="40" t="str">
        <f>IF(AND('Mapa final'!$AG$42="Muy Alta",'Mapa final'!$AI$42="Moderado"),CONCATENATE("R5C",'Mapa final'!$W$42),"")</f>
        <v/>
      </c>
      <c r="AB10" s="38" t="str">
        <f>IF(AND('Mapa final'!$AG$37="Muy Alta",'Mapa final'!$AI$37="Mayor"),CONCATENATE("R5C",'Mapa final'!$W$37),"")</f>
        <v/>
      </c>
      <c r="AC10" s="39" t="str">
        <f>IF(AND('Mapa final'!$AG$38="Muy Alta",'Mapa final'!$AI$38="Mayor"),CONCATENATE("R5C",'Mapa final'!$W$38),"")</f>
        <v/>
      </c>
      <c r="AD10" s="39" t="str">
        <f>IF(AND('Mapa final'!$AG$39="Muy Alta",'Mapa final'!$AI$39="Mayor"),CONCATENATE("R5C",'Mapa final'!$W$39),"")</f>
        <v/>
      </c>
      <c r="AE10" s="39" t="str">
        <f>IF(AND('Mapa final'!$AG$40="Muy Alta",'Mapa final'!$AI$40="Mayor"),CONCATENATE("R5C",'Mapa final'!$W$40),"")</f>
        <v/>
      </c>
      <c r="AF10" s="39" t="str">
        <f>IF(AND('Mapa final'!$AG$41="Muy Alta",'Mapa final'!$AI$41="Mayor"),CONCATENATE("R5C",'Mapa final'!$W$41),"")</f>
        <v/>
      </c>
      <c r="AG10" s="40" t="str">
        <f>IF(AND('Mapa final'!$AG$42="Muy Alta",'Mapa final'!$AI$42="Mayor"),CONCATENATE("R5C",'Mapa final'!$W$42),"")</f>
        <v/>
      </c>
      <c r="AH10" s="41" t="str">
        <f>IF(AND('Mapa final'!$AG$37="Muy Alta",'Mapa final'!$AI$37="Catastrófico"),CONCATENATE("R5C",'Mapa final'!$W$37),"")</f>
        <v/>
      </c>
      <c r="AI10" s="42" t="str">
        <f>IF(AND('Mapa final'!$AG$38="Muy Alta",'Mapa final'!$AI$38="Catastrófico"),CONCATENATE("R5C",'Mapa final'!$W$38),"")</f>
        <v/>
      </c>
      <c r="AJ10" s="42" t="str">
        <f>IF(AND('Mapa final'!$AG$39="Muy Alta",'Mapa final'!$AI$39="Catastrófico"),CONCATENATE("R5C",'Mapa final'!$W$39),"")</f>
        <v/>
      </c>
      <c r="AK10" s="42" t="str">
        <f>IF(AND('Mapa final'!$AG$40="Muy Alta",'Mapa final'!$AI$40="Catastrófico"),CONCATENATE("R5C",'Mapa final'!$W$40),"")</f>
        <v/>
      </c>
      <c r="AL10" s="42" t="str">
        <f>IF(AND('Mapa final'!$AG$41="Muy Alta",'Mapa final'!$AI$41="Catastrófico"),CONCATENATE("R5C",'Mapa final'!$W$41),"")</f>
        <v/>
      </c>
      <c r="AM10" s="43" t="str">
        <f>IF(AND('Mapa final'!$AG$42="Muy Alta",'Mapa final'!$AI$42="Catastrófico"),CONCATENATE("R5C",'Mapa final'!$W$42),"")</f>
        <v/>
      </c>
      <c r="AN10" s="69"/>
      <c r="AO10" s="556"/>
      <c r="AP10" s="557"/>
      <c r="AQ10" s="557"/>
      <c r="AR10" s="557"/>
      <c r="AS10" s="557"/>
      <c r="AT10" s="558"/>
      <c r="AU10" s="69"/>
      <c r="AV10" s="69"/>
      <c r="AW10" s="69"/>
      <c r="AX10" s="69"/>
      <c r="AY10" s="69"/>
      <c r="AZ10" s="69"/>
      <c r="BA10" s="69"/>
      <c r="BB10" s="69"/>
      <c r="BC10" s="69"/>
      <c r="BD10" s="69"/>
      <c r="BE10" s="69"/>
      <c r="BF10" s="69"/>
      <c r="BG10" s="69"/>
      <c r="BH10" s="69"/>
      <c r="BI10" s="69"/>
      <c r="BJ10" s="69"/>
      <c r="BK10" s="69"/>
      <c r="BL10" s="69"/>
      <c r="BM10" s="69"/>
      <c r="BN10" s="69"/>
      <c r="BO10" s="69"/>
      <c r="BP10" s="69"/>
      <c r="BQ10" s="69"/>
      <c r="BR10" s="69"/>
      <c r="BS10" s="69"/>
      <c r="BT10" s="69"/>
      <c r="BU10" s="69"/>
      <c r="BV10" s="69"/>
      <c r="BW10" s="69"/>
      <c r="BX10" s="69"/>
    </row>
    <row r="11" spans="1:91" ht="15" customHeight="1" x14ac:dyDescent="0.25">
      <c r="A11" s="69"/>
      <c r="B11" s="540"/>
      <c r="C11" s="540"/>
      <c r="D11" s="541"/>
      <c r="E11" s="545"/>
      <c r="F11" s="546"/>
      <c r="G11" s="546"/>
      <c r="H11" s="546"/>
      <c r="I11" s="547"/>
      <c r="J11" s="38" t="str">
        <f>IF(AND('Mapa final'!$AG$43="Muy Alta",'Mapa final'!$AI$43="Leve"),CONCATENATE("R6C",'Mapa final'!$W$43),"")</f>
        <v/>
      </c>
      <c r="K11" s="39" t="str">
        <f>IF(AND('Mapa final'!$AG$44="Muy Alta",'Mapa final'!$AI$44="Leve"),CONCATENATE("R6C",'Mapa final'!$W$44),"")</f>
        <v/>
      </c>
      <c r="L11" s="39" t="str">
        <f>IF(AND('Mapa final'!$AG$45="Muy Alta",'Mapa final'!$AI$45="Leve"),CONCATENATE("R6C",'Mapa final'!$W$45),"")</f>
        <v/>
      </c>
      <c r="M11" s="39" t="str">
        <f>IF(AND('Mapa final'!$AG$46="Muy Alta",'Mapa final'!$AI$46="Leve"),CONCATENATE("R6C",'Mapa final'!$W$46),"")</f>
        <v/>
      </c>
      <c r="N11" s="39" t="str">
        <f>IF(AND('Mapa final'!$AG$47="Muy Alta",'Mapa final'!$AI$47="Leve"),CONCATENATE("R6C",'Mapa final'!$W$47),"")</f>
        <v/>
      </c>
      <c r="O11" s="40" t="str">
        <f>IF(AND('Mapa final'!$AG$48="Muy Alta",'Mapa final'!$AI$48="Leve"),CONCATENATE("R6C",'Mapa final'!$W$48),"")</f>
        <v/>
      </c>
      <c r="P11" s="38" t="str">
        <f>IF(AND('Mapa final'!$AG$43="Muy Alta",'Mapa final'!$AI$43="Menor"),CONCATENATE("R6C",'Mapa final'!$W$43),"")</f>
        <v/>
      </c>
      <c r="Q11" s="39" t="str">
        <f>IF(AND('Mapa final'!$AG$44="Muy Alta",'Mapa final'!$AI$44="Menor"),CONCATENATE("R6C",'Mapa final'!$W$44),"")</f>
        <v/>
      </c>
      <c r="R11" s="39" t="str">
        <f>IF(AND('Mapa final'!$AG$45="Muy Alta",'Mapa final'!$AI$45="Menor"),CONCATENATE("R6C",'Mapa final'!$W$45),"")</f>
        <v/>
      </c>
      <c r="S11" s="39" t="str">
        <f>IF(AND('Mapa final'!$AG$46="Muy Alta",'Mapa final'!$AI$46="Menor"),CONCATENATE("R6C",'Mapa final'!$W$46),"")</f>
        <v/>
      </c>
      <c r="T11" s="39" t="str">
        <f>IF(AND('Mapa final'!$AG$47="Muy Alta",'Mapa final'!$AI$47="Menor"),CONCATENATE("R6C",'Mapa final'!$W$47),"")</f>
        <v/>
      </c>
      <c r="U11" s="40" t="str">
        <f>IF(AND('Mapa final'!$AG$48="Muy Alta",'Mapa final'!$AI$48="Menor"),CONCATENATE("R6C",'Mapa final'!$W$48),"")</f>
        <v/>
      </c>
      <c r="V11" s="38" t="str">
        <f>IF(AND('Mapa final'!$AG$43="Muy Alta",'Mapa final'!$AI$43="Moderado"),CONCATENATE("R6C",'Mapa final'!$W$43),"")</f>
        <v/>
      </c>
      <c r="W11" s="39" t="str">
        <f>IF(AND('Mapa final'!$AG$44="Muy Alta",'Mapa final'!$AI$44="Moderado"),CONCATENATE("R6C",'Mapa final'!$W$44),"")</f>
        <v/>
      </c>
      <c r="X11" s="39" t="str">
        <f>IF(AND('Mapa final'!$AG$45="Muy Alta",'Mapa final'!$AI$45="Moderado"),CONCATENATE("R6C",'Mapa final'!$W$45),"")</f>
        <v/>
      </c>
      <c r="Y11" s="39" t="str">
        <f>IF(AND('Mapa final'!$AG$46="Muy Alta",'Mapa final'!$AI$46="Moderado"),CONCATENATE("R6C",'Mapa final'!$W$46),"")</f>
        <v/>
      </c>
      <c r="Z11" s="39" t="str">
        <f>IF(AND('Mapa final'!$AG$47="Muy Alta",'Mapa final'!$AI$47="Moderado"),CONCATENATE("R6C",'Mapa final'!$W$47),"")</f>
        <v/>
      </c>
      <c r="AA11" s="40" t="str">
        <f>IF(AND('Mapa final'!$AG$48="Muy Alta",'Mapa final'!$AI$48="Moderado"),CONCATENATE("R6C",'Mapa final'!$W$48),"")</f>
        <v/>
      </c>
      <c r="AB11" s="38" t="str">
        <f>IF(AND('Mapa final'!$AG$43="Muy Alta",'Mapa final'!$AI$43="Mayor"),CONCATENATE("R6C",'Mapa final'!$W$43),"")</f>
        <v/>
      </c>
      <c r="AC11" s="39" t="str">
        <f>IF(AND('Mapa final'!$AG$44="Muy Alta",'Mapa final'!$AI$44="Mayor"),CONCATENATE("R6C",'Mapa final'!$W$44),"")</f>
        <v/>
      </c>
      <c r="AD11" s="39" t="str">
        <f>IF(AND('Mapa final'!$AG$45="Muy Alta",'Mapa final'!$AI$45="Mayor"),CONCATENATE("R6C",'Mapa final'!$W$45),"")</f>
        <v/>
      </c>
      <c r="AE11" s="39" t="str">
        <f>IF(AND('Mapa final'!$AG$46="Muy Alta",'Mapa final'!$AI$46="Mayor"),CONCATENATE("R6C",'Mapa final'!$W$46),"")</f>
        <v/>
      </c>
      <c r="AF11" s="39" t="str">
        <f>IF(AND('Mapa final'!$AG$47="Muy Alta",'Mapa final'!$AI$47="Mayor"),CONCATENATE("R6C",'Mapa final'!$W$47),"")</f>
        <v/>
      </c>
      <c r="AG11" s="40" t="str">
        <f>IF(AND('Mapa final'!$AG$48="Muy Alta",'Mapa final'!$AI$48="Mayor"),CONCATENATE("R6C",'Mapa final'!$W$48),"")</f>
        <v/>
      </c>
      <c r="AH11" s="41" t="str">
        <f>IF(AND('Mapa final'!$AG$43="Muy Alta",'Mapa final'!$AI$43="Catastrófico"),CONCATENATE("R6C",'Mapa final'!$W$43),"")</f>
        <v/>
      </c>
      <c r="AI11" s="42" t="str">
        <f>IF(AND('Mapa final'!$AG$44="Muy Alta",'Mapa final'!$AI$44="Catastrófico"),CONCATENATE("R6C",'Mapa final'!$W$44),"")</f>
        <v/>
      </c>
      <c r="AJ11" s="42" t="str">
        <f>IF(AND('Mapa final'!$AG$45="Muy Alta",'Mapa final'!$AI$45="Catastrófico"),CONCATENATE("R6C",'Mapa final'!$W$45),"")</f>
        <v/>
      </c>
      <c r="AK11" s="42" t="str">
        <f>IF(AND('Mapa final'!$AG$46="Muy Alta",'Mapa final'!$AI$46="Catastrófico"),CONCATENATE("R6C",'Mapa final'!$W$46),"")</f>
        <v/>
      </c>
      <c r="AL11" s="42" t="str">
        <f>IF(AND('Mapa final'!$AG$47="Muy Alta",'Mapa final'!$AI$47="Catastrófico"),CONCATENATE("R6C",'Mapa final'!$W$47),"")</f>
        <v/>
      </c>
      <c r="AM11" s="43" t="str">
        <f>IF(AND('Mapa final'!$AG$48="Muy Alta",'Mapa final'!$AI$48="Catastrófico"),CONCATENATE("R6C",'Mapa final'!$W$48),"")</f>
        <v/>
      </c>
      <c r="AN11" s="69"/>
      <c r="AO11" s="556"/>
      <c r="AP11" s="557"/>
      <c r="AQ11" s="557"/>
      <c r="AR11" s="557"/>
      <c r="AS11" s="557"/>
      <c r="AT11" s="558"/>
      <c r="AU11" s="69"/>
      <c r="AV11" s="69"/>
      <c r="AW11" s="69"/>
      <c r="AX11" s="69"/>
      <c r="AY11" s="69"/>
      <c r="AZ11" s="69"/>
      <c r="BA11" s="69"/>
      <c r="BB11" s="69"/>
      <c r="BC11" s="69"/>
      <c r="BD11" s="69"/>
      <c r="BE11" s="69"/>
      <c r="BF11" s="69"/>
      <c r="BG11" s="69"/>
      <c r="BH11" s="69"/>
      <c r="BI11" s="69"/>
      <c r="BJ11" s="69"/>
      <c r="BK11" s="69"/>
      <c r="BL11" s="69"/>
      <c r="BM11" s="69"/>
      <c r="BN11" s="69"/>
      <c r="BO11" s="69"/>
      <c r="BP11" s="69"/>
      <c r="BQ11" s="69"/>
      <c r="BR11" s="69"/>
      <c r="BS11" s="69"/>
      <c r="BT11" s="69"/>
      <c r="BU11" s="69"/>
      <c r="BV11" s="69"/>
      <c r="BW11" s="69"/>
      <c r="BX11" s="69"/>
    </row>
    <row r="12" spans="1:91" ht="15" customHeight="1" x14ac:dyDescent="0.25">
      <c r="A12" s="69"/>
      <c r="B12" s="540"/>
      <c r="C12" s="540"/>
      <c r="D12" s="541"/>
      <c r="E12" s="545"/>
      <c r="F12" s="546"/>
      <c r="G12" s="546"/>
      <c r="H12" s="546"/>
      <c r="I12" s="547"/>
      <c r="J12" s="38" t="str">
        <f>IF(AND('Mapa final'!$AG$49="Muy Alta",'Mapa final'!$AI$49="Leve"),CONCATENATE("R7C",'Mapa final'!$W$49),"")</f>
        <v/>
      </c>
      <c r="K12" s="39" t="str">
        <f>IF(AND('Mapa final'!$AG$50="Muy Alta",'Mapa final'!$AI$50="Leve"),CONCATENATE("R7C",'Mapa final'!$W$50),"")</f>
        <v/>
      </c>
      <c r="L12" s="39" t="str">
        <f>IF(AND('Mapa final'!$AG$51="Muy Alta",'Mapa final'!$AI$51="Leve"),CONCATENATE("R7C",'Mapa final'!$W$51),"")</f>
        <v/>
      </c>
      <c r="M12" s="39" t="str">
        <f>IF(AND('Mapa final'!$AG$52="Muy Alta",'Mapa final'!$AI$52="Leve"),CONCATENATE("R7C",'Mapa final'!$W$52),"")</f>
        <v/>
      </c>
      <c r="N12" s="39" t="str">
        <f>IF(AND('Mapa final'!$AG$53="Muy Alta",'Mapa final'!$AI$53="Leve"),CONCATENATE("R7C",'Mapa final'!$W$53),"")</f>
        <v/>
      </c>
      <c r="O12" s="40" t="str">
        <f>IF(AND('Mapa final'!$AG$54="Muy Alta",'Mapa final'!$AI$54="Leve"),CONCATENATE("R7C",'Mapa final'!$W$54),"")</f>
        <v/>
      </c>
      <c r="P12" s="38" t="str">
        <f>IF(AND('Mapa final'!$AG$49="Muy Alta",'Mapa final'!$AI$49="Menor"),CONCATENATE("R7C",'Mapa final'!$W$49),"")</f>
        <v/>
      </c>
      <c r="Q12" s="39" t="str">
        <f>IF(AND('Mapa final'!$AG$50="Muy Alta",'Mapa final'!$AI$50="Menor"),CONCATENATE("R7C",'Mapa final'!$W$50),"")</f>
        <v/>
      </c>
      <c r="R12" s="39" t="str">
        <f>IF(AND('Mapa final'!$AG$51="Muy Alta",'Mapa final'!$AI$51="Menor"),CONCATENATE("R7C",'Mapa final'!$W$51),"")</f>
        <v/>
      </c>
      <c r="S12" s="39" t="str">
        <f>IF(AND('Mapa final'!$AG$52="Muy Alta",'Mapa final'!$AI$52="Menor"),CONCATENATE("R7C",'Mapa final'!$W$52),"")</f>
        <v/>
      </c>
      <c r="T12" s="39" t="str">
        <f>IF(AND('Mapa final'!$AG$53="Muy Alta",'Mapa final'!$AI$53="Menor"),CONCATENATE("R7C",'Mapa final'!$W$53),"")</f>
        <v/>
      </c>
      <c r="U12" s="40" t="str">
        <f>IF(AND('Mapa final'!$AG$54="Muy Alta",'Mapa final'!$AI$54="Menor"),CONCATENATE("R7C",'Mapa final'!$W$54),"")</f>
        <v/>
      </c>
      <c r="V12" s="38" t="str">
        <f>IF(AND('Mapa final'!$AG$49="Muy Alta",'Mapa final'!$AI$49="Moderado"),CONCATENATE("R7C",'Mapa final'!$W$49),"")</f>
        <v/>
      </c>
      <c r="W12" s="39" t="str">
        <f>IF(AND('Mapa final'!$AG$50="Muy Alta",'Mapa final'!$AI$50="Moderado"),CONCATENATE("R7C",'Mapa final'!$W$50),"")</f>
        <v/>
      </c>
      <c r="X12" s="39" t="str">
        <f>IF(AND('Mapa final'!$AG$51="Muy Alta",'Mapa final'!$AI$51="Moderado"),CONCATENATE("R7C",'Mapa final'!$W$51),"")</f>
        <v/>
      </c>
      <c r="Y12" s="39" t="str">
        <f>IF(AND('Mapa final'!$AG$52="Muy Alta",'Mapa final'!$AI$52="Moderado"),CONCATENATE("R7C",'Mapa final'!$W$52),"")</f>
        <v/>
      </c>
      <c r="Z12" s="39" t="str">
        <f>IF(AND('Mapa final'!$AG$53="Muy Alta",'Mapa final'!$AI$53="Moderado"),CONCATENATE("R7C",'Mapa final'!$W$53),"")</f>
        <v/>
      </c>
      <c r="AA12" s="40" t="str">
        <f>IF(AND('Mapa final'!$AG$54="Muy Alta",'Mapa final'!$AI$54="Moderado"),CONCATENATE("R7C",'Mapa final'!$W$54),"")</f>
        <v/>
      </c>
      <c r="AB12" s="38" t="str">
        <f>IF(AND('Mapa final'!$AG$49="Muy Alta",'Mapa final'!$AI$49="Mayor"),CONCATENATE("R7C",'Mapa final'!$W$49),"")</f>
        <v/>
      </c>
      <c r="AC12" s="39" t="str">
        <f>IF(AND('Mapa final'!$AG$50="Muy Alta",'Mapa final'!$AI$50="Mayor"),CONCATENATE("R7C",'Mapa final'!$W$50),"")</f>
        <v/>
      </c>
      <c r="AD12" s="39" t="str">
        <f>IF(AND('Mapa final'!$AG$51="Muy Alta",'Mapa final'!$AI$51="Mayor"),CONCATENATE("R7C",'Mapa final'!$W$51),"")</f>
        <v/>
      </c>
      <c r="AE12" s="39" t="str">
        <f>IF(AND('Mapa final'!$AG$52="Muy Alta",'Mapa final'!$AI$52="Mayor"),CONCATENATE("R7C",'Mapa final'!$W$52),"")</f>
        <v/>
      </c>
      <c r="AF12" s="39" t="str">
        <f>IF(AND('Mapa final'!$AG$53="Muy Alta",'Mapa final'!$AI$53="Mayor"),CONCATENATE("R7C",'Mapa final'!$W$53),"")</f>
        <v/>
      </c>
      <c r="AG12" s="40" t="str">
        <f>IF(AND('Mapa final'!$AG$54="Muy Alta",'Mapa final'!$AI$54="Mayor"),CONCATENATE("R7C",'Mapa final'!$W$54),"")</f>
        <v/>
      </c>
      <c r="AH12" s="41" t="str">
        <f>IF(AND('Mapa final'!$AG$49="Muy Alta",'Mapa final'!$AI$49="Catastrófico"),CONCATENATE("R7C",'Mapa final'!$W$49),"")</f>
        <v/>
      </c>
      <c r="AI12" s="42" t="str">
        <f>IF(AND('Mapa final'!$AG$50="Muy Alta",'Mapa final'!$AI$50="Catastrófico"),CONCATENATE("R7C",'Mapa final'!$W$50),"")</f>
        <v/>
      </c>
      <c r="AJ12" s="42" t="str">
        <f>IF(AND('Mapa final'!$AG$51="Muy Alta",'Mapa final'!$AI$51="Catastrófico"),CONCATENATE("R7C",'Mapa final'!$W$51),"")</f>
        <v/>
      </c>
      <c r="AK12" s="42" t="str">
        <f>IF(AND('Mapa final'!$AG$52="Muy Alta",'Mapa final'!$AI$52="Catastrófico"),CONCATENATE("R7C",'Mapa final'!$W$52),"")</f>
        <v/>
      </c>
      <c r="AL12" s="42" t="str">
        <f>IF(AND('Mapa final'!$AG$53="Muy Alta",'Mapa final'!$AI$53="Catastrófico"),CONCATENATE("R7C",'Mapa final'!$W$53),"")</f>
        <v/>
      </c>
      <c r="AM12" s="43" t="str">
        <f>IF(AND('Mapa final'!$AG$54="Muy Alta",'Mapa final'!$AI$54="Catastrófico"),CONCATENATE("R7C",'Mapa final'!$W$54),"")</f>
        <v/>
      </c>
      <c r="AN12" s="69"/>
      <c r="AO12" s="556"/>
      <c r="AP12" s="557"/>
      <c r="AQ12" s="557"/>
      <c r="AR12" s="557"/>
      <c r="AS12" s="557"/>
      <c r="AT12" s="558"/>
      <c r="AU12" s="69"/>
      <c r="AV12" s="69"/>
      <c r="AW12" s="69"/>
      <c r="AX12" s="69"/>
      <c r="AY12" s="69"/>
      <c r="AZ12" s="69"/>
      <c r="BA12" s="69"/>
      <c r="BB12" s="69"/>
      <c r="BC12" s="69"/>
      <c r="BD12" s="69"/>
      <c r="BE12" s="69"/>
      <c r="BF12" s="69"/>
      <c r="BG12" s="69"/>
      <c r="BH12" s="69"/>
      <c r="BI12" s="69"/>
      <c r="BJ12" s="69"/>
      <c r="BK12" s="69"/>
      <c r="BL12" s="69"/>
      <c r="BM12" s="69"/>
      <c r="BN12" s="69"/>
      <c r="BO12" s="69"/>
      <c r="BP12" s="69"/>
      <c r="BQ12" s="69"/>
      <c r="BR12" s="69"/>
      <c r="BS12" s="69"/>
      <c r="BT12" s="69"/>
      <c r="BU12" s="69"/>
      <c r="BV12" s="69"/>
      <c r="BW12" s="69"/>
      <c r="BX12" s="69"/>
    </row>
    <row r="13" spans="1:91" ht="15" customHeight="1" x14ac:dyDescent="0.25">
      <c r="A13" s="69"/>
      <c r="B13" s="540"/>
      <c r="C13" s="540"/>
      <c r="D13" s="541"/>
      <c r="E13" s="545"/>
      <c r="F13" s="546"/>
      <c r="G13" s="546"/>
      <c r="H13" s="546"/>
      <c r="I13" s="547"/>
      <c r="J13" s="38" t="str">
        <f>IF(AND('Mapa final'!$AG$55="Muy Alta",'Mapa final'!$AI$55="Leve"),CONCATENATE("R8C",'Mapa final'!$W$55),"")</f>
        <v/>
      </c>
      <c r="K13" s="39" t="str">
        <f>IF(AND('Mapa final'!$AG$56="Muy Alta",'Mapa final'!$AI$56="Leve"),CONCATENATE("R8C",'Mapa final'!$W$56),"")</f>
        <v/>
      </c>
      <c r="L13" s="39" t="str">
        <f>IF(AND('Mapa final'!$AG$57="Muy Alta",'Mapa final'!$AI$57="Leve"),CONCATENATE("R8C",'Mapa final'!$W$57),"")</f>
        <v/>
      </c>
      <c r="M13" s="39" t="str">
        <f>IF(AND('Mapa final'!$AG$58="Muy Alta",'Mapa final'!$AI$58="Leve"),CONCATENATE("R8C",'Mapa final'!$W$58),"")</f>
        <v/>
      </c>
      <c r="N13" s="39" t="str">
        <f>IF(AND('Mapa final'!$AG$59="Muy Alta",'Mapa final'!$AI$59="Leve"),CONCATENATE("R8C",'Mapa final'!$W$59),"")</f>
        <v/>
      </c>
      <c r="O13" s="40" t="str">
        <f>IF(AND('Mapa final'!$AG$60="Muy Alta",'Mapa final'!$AI$60="Leve"),CONCATENATE("R8C",'Mapa final'!$W$60),"")</f>
        <v/>
      </c>
      <c r="P13" s="38" t="str">
        <f>IF(AND('Mapa final'!$AG$55="Muy Alta",'Mapa final'!$AI$55="Menor"),CONCATENATE("R8C",'Mapa final'!$W$55),"")</f>
        <v/>
      </c>
      <c r="Q13" s="39" t="str">
        <f>IF(AND('Mapa final'!$AG$56="Muy Alta",'Mapa final'!$AI$56="Menor"),CONCATENATE("R8C",'Mapa final'!$W$56),"")</f>
        <v/>
      </c>
      <c r="R13" s="39" t="str">
        <f>IF(AND('Mapa final'!$AG$57="Muy Alta",'Mapa final'!$AI$57="Menor"),CONCATENATE("R8C",'Mapa final'!$W$57),"")</f>
        <v/>
      </c>
      <c r="S13" s="39" t="str">
        <f>IF(AND('Mapa final'!$AG$58="Muy Alta",'Mapa final'!$AI$58="Menor"),CONCATENATE("R8C",'Mapa final'!$W$58),"")</f>
        <v/>
      </c>
      <c r="T13" s="39" t="str">
        <f>IF(AND('Mapa final'!$AG$59="Muy Alta",'Mapa final'!$AI$59="Menor"),CONCATENATE("R8C",'Mapa final'!$W$59),"")</f>
        <v/>
      </c>
      <c r="U13" s="40" t="str">
        <f>IF(AND('Mapa final'!$AG$60="Muy Alta",'Mapa final'!$AI$60="Menor"),CONCATENATE("R8C",'Mapa final'!$W$60),"")</f>
        <v/>
      </c>
      <c r="V13" s="38" t="str">
        <f>IF(AND('Mapa final'!$AG$55="Muy Alta",'Mapa final'!$AI$55="Moderado"),CONCATENATE("R8C",'Mapa final'!$W$55),"")</f>
        <v/>
      </c>
      <c r="W13" s="39" t="str">
        <f>IF(AND('Mapa final'!$AG$56="Muy Alta",'Mapa final'!$AI$56="Moderado"),CONCATENATE("R8C",'Mapa final'!$W$56),"")</f>
        <v/>
      </c>
      <c r="X13" s="39" t="str">
        <f>IF(AND('Mapa final'!$AG$57="Muy Alta",'Mapa final'!$AI$57="Moderado"),CONCATENATE("R8C",'Mapa final'!$W$57),"")</f>
        <v/>
      </c>
      <c r="Y13" s="39" t="str">
        <f>IF(AND('Mapa final'!$AG$58="Muy Alta",'Mapa final'!$AI$58="Moderado"),CONCATENATE("R8C",'Mapa final'!$W$58),"")</f>
        <v/>
      </c>
      <c r="Z13" s="39" t="str">
        <f>IF(AND('Mapa final'!$AG$59="Muy Alta",'Mapa final'!$AI$59="Moderado"),CONCATENATE("R8C",'Mapa final'!$W$59),"")</f>
        <v/>
      </c>
      <c r="AA13" s="40" t="str">
        <f>IF(AND('Mapa final'!$AG$60="Muy Alta",'Mapa final'!$AI$60="Moderado"),CONCATENATE("R8C",'Mapa final'!$W$60),"")</f>
        <v/>
      </c>
      <c r="AB13" s="38" t="str">
        <f>IF(AND('Mapa final'!$AG$55="Muy Alta",'Mapa final'!$AI$55="Mayor"),CONCATENATE("R8C",'Mapa final'!$W$55),"")</f>
        <v/>
      </c>
      <c r="AC13" s="39" t="str">
        <f>IF(AND('Mapa final'!$AG$56="Muy Alta",'Mapa final'!$AI$56="Mayor"),CONCATENATE("R8C",'Mapa final'!$W$56),"")</f>
        <v/>
      </c>
      <c r="AD13" s="39" t="str">
        <f>IF(AND('Mapa final'!$AG$57="Muy Alta",'Mapa final'!$AI$57="Mayor"),CONCATENATE("R8C",'Mapa final'!$W$57),"")</f>
        <v/>
      </c>
      <c r="AE13" s="39" t="str">
        <f>IF(AND('Mapa final'!$AG$58="Muy Alta",'Mapa final'!$AI$58="Mayor"),CONCATENATE("R8C",'Mapa final'!$W$58),"")</f>
        <v/>
      </c>
      <c r="AF13" s="39" t="str">
        <f>IF(AND('Mapa final'!$AG$59="Muy Alta",'Mapa final'!$AI$59="Mayor"),CONCATENATE("R8C",'Mapa final'!$W$59),"")</f>
        <v/>
      </c>
      <c r="AG13" s="40" t="str">
        <f>IF(AND('Mapa final'!$AG$60="Muy Alta",'Mapa final'!$AI$60="Mayor"),CONCATENATE("R8C",'Mapa final'!$W$60),"")</f>
        <v/>
      </c>
      <c r="AH13" s="41" t="str">
        <f>IF(AND('Mapa final'!$AG$55="Muy Alta",'Mapa final'!$AI$55="Catastrófico"),CONCATENATE("R8C",'Mapa final'!$W$55),"")</f>
        <v/>
      </c>
      <c r="AI13" s="42" t="str">
        <f>IF(AND('Mapa final'!$AG$56="Muy Alta",'Mapa final'!$AI$56="Catastrófico"),CONCATENATE("R8C",'Mapa final'!$W$56),"")</f>
        <v/>
      </c>
      <c r="AJ13" s="42" t="str">
        <f>IF(AND('Mapa final'!$AG$57="Muy Alta",'Mapa final'!$AI$57="Catastrófico"),CONCATENATE("R8C",'Mapa final'!$W$57),"")</f>
        <v/>
      </c>
      <c r="AK13" s="42" t="str">
        <f>IF(AND('Mapa final'!$AG$58="Muy Alta",'Mapa final'!$AI$58="Catastrófico"),CONCATENATE("R8C",'Mapa final'!$W$58),"")</f>
        <v/>
      </c>
      <c r="AL13" s="42" t="str">
        <f>IF(AND('Mapa final'!$AG$59="Muy Alta",'Mapa final'!$AI$59="Catastrófico"),CONCATENATE("R8C",'Mapa final'!$W$59),"")</f>
        <v/>
      </c>
      <c r="AM13" s="43" t="str">
        <f>IF(AND('Mapa final'!$AG$60="Muy Alta",'Mapa final'!$AI$60="Catastrófico"),CONCATENATE("R8C",'Mapa final'!$W$60),"")</f>
        <v/>
      </c>
      <c r="AN13" s="69"/>
      <c r="AO13" s="556"/>
      <c r="AP13" s="557"/>
      <c r="AQ13" s="557"/>
      <c r="AR13" s="557"/>
      <c r="AS13" s="557"/>
      <c r="AT13" s="558"/>
      <c r="AU13" s="69"/>
      <c r="AV13" s="69"/>
      <c r="AW13" s="69"/>
      <c r="AX13" s="69"/>
      <c r="AY13" s="69"/>
      <c r="AZ13" s="69"/>
      <c r="BA13" s="69"/>
      <c r="BB13" s="69"/>
      <c r="BC13" s="69"/>
      <c r="BD13" s="69"/>
      <c r="BE13" s="69"/>
      <c r="BF13" s="69"/>
      <c r="BG13" s="69"/>
      <c r="BH13" s="69"/>
      <c r="BI13" s="69"/>
      <c r="BJ13" s="69"/>
      <c r="BK13" s="69"/>
      <c r="BL13" s="69"/>
      <c r="BM13" s="69"/>
      <c r="BN13" s="69"/>
      <c r="BO13" s="69"/>
      <c r="BP13" s="69"/>
      <c r="BQ13" s="69"/>
      <c r="BR13" s="69"/>
      <c r="BS13" s="69"/>
      <c r="BT13" s="69"/>
      <c r="BU13" s="69"/>
      <c r="BV13" s="69"/>
      <c r="BW13" s="69"/>
      <c r="BX13" s="69"/>
    </row>
    <row r="14" spans="1:91" ht="15" customHeight="1" x14ac:dyDescent="0.25">
      <c r="A14" s="69"/>
      <c r="B14" s="540"/>
      <c r="C14" s="540"/>
      <c r="D14" s="541"/>
      <c r="E14" s="545"/>
      <c r="F14" s="546"/>
      <c r="G14" s="546"/>
      <c r="H14" s="546"/>
      <c r="I14" s="547"/>
      <c r="J14" s="38" t="str">
        <f>IF(AND('Mapa final'!$AG$61="Muy Alta",'Mapa final'!$AI$61="Leve"),CONCATENATE("R9C",'Mapa final'!$W$61),"")</f>
        <v/>
      </c>
      <c r="K14" s="39" t="str">
        <f>IF(AND('Mapa final'!$AG$62="Muy Alta",'Mapa final'!$AI$62="Leve"),CONCATENATE("R9C",'Mapa final'!$W$62),"")</f>
        <v/>
      </c>
      <c r="L14" s="39" t="str">
        <f>IF(AND('Mapa final'!$AG$63="Muy Alta",'Mapa final'!$AI$63="Leve"),CONCATENATE("R9C",'Mapa final'!$W$63),"")</f>
        <v/>
      </c>
      <c r="M14" s="39" t="str">
        <f>IF(AND('Mapa final'!$AG$64="Muy Alta",'Mapa final'!$AI$64="Leve"),CONCATENATE("R9C",'Mapa final'!$W$64),"")</f>
        <v/>
      </c>
      <c r="N14" s="39" t="str">
        <f>IF(AND('Mapa final'!$AG$65="Muy Alta",'Mapa final'!$AI$65="Leve"),CONCATENATE("R9C",'Mapa final'!$W$65),"")</f>
        <v/>
      </c>
      <c r="O14" s="40" t="str">
        <f>IF(AND('Mapa final'!$AG$66="Muy Alta",'Mapa final'!$AI$66="Leve"),CONCATENATE("R9C",'Mapa final'!$W$66),"")</f>
        <v/>
      </c>
      <c r="P14" s="38" t="str">
        <f>IF(AND('Mapa final'!$AG$61="Muy Alta",'Mapa final'!$AI$61="Menor"),CONCATENATE("R9C",'Mapa final'!$W$61),"")</f>
        <v/>
      </c>
      <c r="Q14" s="39" t="str">
        <f>IF(AND('Mapa final'!$AG$62="Muy Alta",'Mapa final'!$AI$62="Menor"),CONCATENATE("R9C",'Mapa final'!$W$62),"")</f>
        <v/>
      </c>
      <c r="R14" s="39" t="str">
        <f>IF(AND('Mapa final'!$AG$63="Muy Alta",'Mapa final'!$AI$63="Menor"),CONCATENATE("R9C",'Mapa final'!$W$63),"")</f>
        <v/>
      </c>
      <c r="S14" s="39" t="str">
        <f>IF(AND('Mapa final'!$AG$64="Muy Alta",'Mapa final'!$AI$64="Menor"),CONCATENATE("R9C",'Mapa final'!$W$64),"")</f>
        <v/>
      </c>
      <c r="T14" s="39" t="str">
        <f>IF(AND('Mapa final'!$AG$65="Muy Alta",'Mapa final'!$AI$65="Menor"),CONCATENATE("R9C",'Mapa final'!$W$65),"")</f>
        <v/>
      </c>
      <c r="U14" s="40" t="str">
        <f>IF(AND('Mapa final'!$AG$66="Muy Alta",'Mapa final'!$AI$66="Menor"),CONCATENATE("R9C",'Mapa final'!$W$66),"")</f>
        <v/>
      </c>
      <c r="V14" s="38" t="str">
        <f>IF(AND('Mapa final'!$AG$61="Muy Alta",'Mapa final'!$AI$61="Moderado"),CONCATENATE("R9C",'Mapa final'!$W$61),"")</f>
        <v/>
      </c>
      <c r="W14" s="39" t="str">
        <f>IF(AND('Mapa final'!$AG$62="Muy Alta",'Mapa final'!$AI$62="Moderado"),CONCATENATE("R9C",'Mapa final'!$W$62),"")</f>
        <v/>
      </c>
      <c r="X14" s="39" t="str">
        <f>IF(AND('Mapa final'!$AG$63="Muy Alta",'Mapa final'!$AI$63="Moderado"),CONCATENATE("R9C",'Mapa final'!$W$63),"")</f>
        <v/>
      </c>
      <c r="Y14" s="39" t="str">
        <f>IF(AND('Mapa final'!$AG$64="Muy Alta",'Mapa final'!$AI$64="Moderado"),CONCATENATE("R9C",'Mapa final'!$W$64),"")</f>
        <v/>
      </c>
      <c r="Z14" s="39" t="str">
        <f>IF(AND('Mapa final'!$AG$65="Muy Alta",'Mapa final'!$AI$65="Moderado"),CONCATENATE("R9C",'Mapa final'!$W$65),"")</f>
        <v/>
      </c>
      <c r="AA14" s="40" t="str">
        <f>IF(AND('Mapa final'!$AG$66="Muy Alta",'Mapa final'!$AI$66="Moderado"),CONCATENATE("R9C",'Mapa final'!$W$66),"")</f>
        <v/>
      </c>
      <c r="AB14" s="38" t="str">
        <f>IF(AND('Mapa final'!$AG$61="Muy Alta",'Mapa final'!$AI$61="Mayor"),CONCATENATE("R9C",'Mapa final'!$W$61),"")</f>
        <v/>
      </c>
      <c r="AC14" s="39" t="str">
        <f>IF(AND('Mapa final'!$AG$62="Muy Alta",'Mapa final'!$AI$62="Mayor"),CONCATENATE("R9C",'Mapa final'!$W$62),"")</f>
        <v/>
      </c>
      <c r="AD14" s="39" t="str">
        <f>IF(AND('Mapa final'!$AG$63="Muy Alta",'Mapa final'!$AI$63="Mayor"),CONCATENATE("R9C",'Mapa final'!$W$63),"")</f>
        <v/>
      </c>
      <c r="AE14" s="39" t="str">
        <f>IF(AND('Mapa final'!$AG$64="Muy Alta",'Mapa final'!$AI$64="Mayor"),CONCATENATE("R9C",'Mapa final'!$W$64),"")</f>
        <v/>
      </c>
      <c r="AF14" s="39" t="str">
        <f>IF(AND('Mapa final'!$AG$65="Muy Alta",'Mapa final'!$AI$65="Mayor"),CONCATENATE("R9C",'Mapa final'!$W$65),"")</f>
        <v/>
      </c>
      <c r="AG14" s="40" t="str">
        <f>IF(AND('Mapa final'!$AG$66="Muy Alta",'Mapa final'!$AI$66="Mayor"),CONCATENATE("R9C",'Mapa final'!$W$66),"")</f>
        <v/>
      </c>
      <c r="AH14" s="41" t="str">
        <f>IF(AND('Mapa final'!$AG$61="Muy Alta",'Mapa final'!$AI$61="Catastrófico"),CONCATENATE("R9C",'Mapa final'!$W$61),"")</f>
        <v/>
      </c>
      <c r="AI14" s="42" t="str">
        <f>IF(AND('Mapa final'!$AG$62="Muy Alta",'Mapa final'!$AI$62="Catastrófico"),CONCATENATE("R9C",'Mapa final'!$W$62),"")</f>
        <v/>
      </c>
      <c r="AJ14" s="42" t="str">
        <f>IF(AND('Mapa final'!$AG$63="Muy Alta",'Mapa final'!$AI$63="Catastrófico"),CONCATENATE("R9C",'Mapa final'!$W$63),"")</f>
        <v/>
      </c>
      <c r="AK14" s="42" t="str">
        <f>IF(AND('Mapa final'!$AG$64="Muy Alta",'Mapa final'!$AI$64="Catastrófico"),CONCATENATE("R9C",'Mapa final'!$W$64),"")</f>
        <v/>
      </c>
      <c r="AL14" s="42" t="str">
        <f>IF(AND('Mapa final'!$AG$65="Muy Alta",'Mapa final'!$AI$65="Catastrófico"),CONCATENATE("R9C",'Mapa final'!$W$65),"")</f>
        <v/>
      </c>
      <c r="AM14" s="43" t="str">
        <f>IF(AND('Mapa final'!$AG$66="Muy Alta",'Mapa final'!$AI$66="Catastrófico"),CONCATENATE("R9C",'Mapa final'!$W$66),"")</f>
        <v/>
      </c>
      <c r="AN14" s="69"/>
      <c r="AO14" s="556"/>
      <c r="AP14" s="557"/>
      <c r="AQ14" s="557"/>
      <c r="AR14" s="557"/>
      <c r="AS14" s="557"/>
      <c r="AT14" s="558"/>
      <c r="AU14" s="69"/>
      <c r="AV14" s="69"/>
      <c r="AW14" s="69"/>
      <c r="AX14" s="69"/>
      <c r="AY14" s="69"/>
      <c r="AZ14" s="69"/>
      <c r="BA14" s="69"/>
      <c r="BB14" s="69"/>
      <c r="BC14" s="69"/>
      <c r="BD14" s="69"/>
      <c r="BE14" s="69"/>
      <c r="BF14" s="69"/>
      <c r="BG14" s="69"/>
      <c r="BH14" s="69"/>
      <c r="BI14" s="69"/>
      <c r="BJ14" s="69"/>
      <c r="BK14" s="69"/>
      <c r="BL14" s="69"/>
      <c r="BM14" s="69"/>
      <c r="BN14" s="69"/>
      <c r="BO14" s="69"/>
      <c r="BP14" s="69"/>
      <c r="BQ14" s="69"/>
      <c r="BR14" s="69"/>
      <c r="BS14" s="69"/>
      <c r="BT14" s="69"/>
      <c r="BU14" s="69"/>
      <c r="BV14" s="69"/>
      <c r="BW14" s="69"/>
      <c r="BX14" s="69"/>
    </row>
    <row r="15" spans="1:91" ht="15.75" customHeight="1" thickBot="1" x14ac:dyDescent="0.3">
      <c r="A15" s="69"/>
      <c r="B15" s="540"/>
      <c r="C15" s="540"/>
      <c r="D15" s="541"/>
      <c r="E15" s="548"/>
      <c r="F15" s="549"/>
      <c r="G15" s="549"/>
      <c r="H15" s="549"/>
      <c r="I15" s="550"/>
      <c r="J15" s="44" t="str">
        <f>IF(AND('Mapa final'!$AG$67="Muy Alta",'Mapa final'!$AI$67="Leve"),CONCATENATE("R10C",'Mapa final'!$W$67),"")</f>
        <v/>
      </c>
      <c r="K15" s="45" t="str">
        <f>IF(AND('Mapa final'!$AG$68="Muy Alta",'Mapa final'!$AI$68="Leve"),CONCATENATE("R10C",'Mapa final'!$W$68),"")</f>
        <v/>
      </c>
      <c r="L15" s="45" t="str">
        <f>IF(AND('Mapa final'!$AG$69="Muy Alta",'Mapa final'!$AI$69="Leve"),CONCATENATE("R10C",'Mapa final'!$W$69),"")</f>
        <v/>
      </c>
      <c r="M15" s="45" t="str">
        <f>IF(AND('Mapa final'!$AG$70="Muy Alta",'Mapa final'!$AI$70="Leve"),CONCATENATE("R10C",'Mapa final'!$W$70),"")</f>
        <v/>
      </c>
      <c r="N15" s="45" t="str">
        <f>IF(AND('Mapa final'!$AG$71="Muy Alta",'Mapa final'!$AI$71="Leve"),CONCATENATE("R10C",'Mapa final'!$W$71),"")</f>
        <v/>
      </c>
      <c r="O15" s="46" t="str">
        <f>IF(AND('Mapa final'!$AG$72="Muy Alta",'Mapa final'!$AI$72="Leve"),CONCATENATE("R10C",'Mapa final'!$W$72),"")</f>
        <v/>
      </c>
      <c r="P15" s="38" t="str">
        <f>IF(AND('Mapa final'!$AG$67="Muy Alta",'Mapa final'!$AI$67="Menor"),CONCATENATE("R10C",'Mapa final'!$W$67),"")</f>
        <v/>
      </c>
      <c r="Q15" s="39" t="str">
        <f>IF(AND('Mapa final'!$AG$68="Muy Alta",'Mapa final'!$AI$68="Menor"),CONCATENATE("R10C",'Mapa final'!$W$68),"")</f>
        <v/>
      </c>
      <c r="R15" s="39" t="str">
        <f>IF(AND('Mapa final'!$AG$69="Muy Alta",'Mapa final'!$AI$69="Menor"),CONCATENATE("R10C",'Mapa final'!$W$69),"")</f>
        <v/>
      </c>
      <c r="S15" s="39" t="str">
        <f>IF(AND('Mapa final'!$AG$70="Muy Alta",'Mapa final'!$AI$70="Menor"),CONCATENATE("R10C",'Mapa final'!$W$70),"")</f>
        <v/>
      </c>
      <c r="T15" s="39" t="str">
        <f>IF(AND('Mapa final'!$AG$71="Muy Alta",'Mapa final'!$AI$71="Menor"),CONCATENATE("R10C",'Mapa final'!$W$71),"")</f>
        <v/>
      </c>
      <c r="U15" s="40" t="str">
        <f>IF(AND('Mapa final'!$AG$72="Muy Alta",'Mapa final'!$AI$72="Menor"),CONCATENATE("R10C",'Mapa final'!$W$72),"")</f>
        <v/>
      </c>
      <c r="V15" s="44" t="str">
        <f>IF(AND('Mapa final'!$AG$67="Muy Alta",'Mapa final'!$AI$67="Moderado"),CONCATENATE("R10C",'Mapa final'!$W$67),"")</f>
        <v/>
      </c>
      <c r="W15" s="45" t="str">
        <f>IF(AND('Mapa final'!$AG$68="Muy Alta",'Mapa final'!$AI$68="Moderado"),CONCATENATE("R10C",'Mapa final'!$W$68),"")</f>
        <v/>
      </c>
      <c r="X15" s="45" t="str">
        <f>IF(AND('Mapa final'!$AG$69="Muy Alta",'Mapa final'!$AI$69="Moderado"),CONCATENATE("R10C",'Mapa final'!$W$69),"")</f>
        <v/>
      </c>
      <c r="Y15" s="45" t="str">
        <f>IF(AND('Mapa final'!$AG$70="Muy Alta",'Mapa final'!$AI$70="Moderado"),CONCATENATE("R10C",'Mapa final'!$W$70),"")</f>
        <v/>
      </c>
      <c r="Z15" s="45" t="str">
        <f>IF(AND('Mapa final'!$AG$71="Muy Alta",'Mapa final'!$AI$71="Moderado"),CONCATENATE("R10C",'Mapa final'!$W$71),"")</f>
        <v/>
      </c>
      <c r="AA15" s="46" t="str">
        <f>IF(AND('Mapa final'!$AG$72="Muy Alta",'Mapa final'!$AI$72="Moderado"),CONCATENATE("R10C",'Mapa final'!$W$72),"")</f>
        <v/>
      </c>
      <c r="AB15" s="38" t="str">
        <f>IF(AND('Mapa final'!$AG$67="Muy Alta",'Mapa final'!$AI$67="Mayor"),CONCATENATE("R10C",'Mapa final'!$W$67),"")</f>
        <v/>
      </c>
      <c r="AC15" s="39" t="str">
        <f>IF(AND('Mapa final'!$AG$68="Muy Alta",'Mapa final'!$AI$68="Mayor"),CONCATENATE("R10C",'Mapa final'!$W$68),"")</f>
        <v/>
      </c>
      <c r="AD15" s="39" t="str">
        <f>IF(AND('Mapa final'!$AG$69="Muy Alta",'Mapa final'!$AI$69="Mayor"),CONCATENATE("R10C",'Mapa final'!$W$69),"")</f>
        <v/>
      </c>
      <c r="AE15" s="39" t="str">
        <f>IF(AND('Mapa final'!$AG$70="Muy Alta",'Mapa final'!$AI$70="Mayor"),CONCATENATE("R10C",'Mapa final'!$W$70),"")</f>
        <v/>
      </c>
      <c r="AF15" s="39" t="str">
        <f>IF(AND('Mapa final'!$AG$71="Muy Alta",'Mapa final'!$AI$71="Mayor"),CONCATENATE("R10C",'Mapa final'!$W$71),"")</f>
        <v/>
      </c>
      <c r="AG15" s="40" t="str">
        <f>IF(AND('Mapa final'!$AG$72="Muy Alta",'Mapa final'!$AI$72="Mayor"),CONCATENATE("R10C",'Mapa final'!$W$72),"")</f>
        <v/>
      </c>
      <c r="AH15" s="47" t="str">
        <f>IF(AND('Mapa final'!$AG$67="Muy Alta",'Mapa final'!$AI$67="Catastrófico"),CONCATENATE("R10C",'Mapa final'!$W$67),"")</f>
        <v/>
      </c>
      <c r="AI15" s="48" t="str">
        <f>IF(AND('Mapa final'!$AG$68="Muy Alta",'Mapa final'!$AI$68="Catastrófico"),CONCATENATE("R10C",'Mapa final'!$W$68),"")</f>
        <v/>
      </c>
      <c r="AJ15" s="48" t="str">
        <f>IF(AND('Mapa final'!$AG$69="Muy Alta",'Mapa final'!$AI$69="Catastrófico"),CONCATENATE("R10C",'Mapa final'!$W$69),"")</f>
        <v/>
      </c>
      <c r="AK15" s="48" t="str">
        <f>IF(AND('Mapa final'!$AG$70="Muy Alta",'Mapa final'!$AI$70="Catastrófico"),CONCATENATE("R10C",'Mapa final'!$W$70),"")</f>
        <v/>
      </c>
      <c r="AL15" s="48" t="str">
        <f>IF(AND('Mapa final'!$AG$71="Muy Alta",'Mapa final'!$AI$71="Catastrófico"),CONCATENATE("R10C",'Mapa final'!$W$71),"")</f>
        <v/>
      </c>
      <c r="AM15" s="49" t="str">
        <f>IF(AND('Mapa final'!$AG$72="Muy Alta",'Mapa final'!$AI$72="Catastrófico"),CONCATENATE("R10C",'Mapa final'!$W$72),"")</f>
        <v/>
      </c>
      <c r="AN15" s="69"/>
      <c r="AO15" s="559"/>
      <c r="AP15" s="560"/>
      <c r="AQ15" s="560"/>
      <c r="AR15" s="560"/>
      <c r="AS15" s="560"/>
      <c r="AT15" s="561"/>
      <c r="AU15" s="69"/>
      <c r="AV15" s="69"/>
      <c r="AW15" s="69"/>
      <c r="AX15" s="69"/>
      <c r="AY15" s="69"/>
      <c r="AZ15" s="69"/>
      <c r="BA15" s="69"/>
      <c r="BB15" s="69"/>
      <c r="BC15" s="69"/>
      <c r="BD15" s="69"/>
      <c r="BE15" s="69"/>
      <c r="BF15" s="69"/>
      <c r="BG15" s="69"/>
      <c r="BH15" s="69"/>
      <c r="BI15" s="69"/>
      <c r="BJ15" s="69"/>
      <c r="BK15" s="69"/>
      <c r="BL15" s="69"/>
      <c r="BM15" s="69"/>
      <c r="BN15" s="69"/>
      <c r="BO15" s="69"/>
      <c r="BP15" s="69"/>
      <c r="BQ15" s="69"/>
      <c r="BR15" s="69"/>
      <c r="BS15" s="69"/>
      <c r="BT15" s="69"/>
      <c r="BU15" s="69"/>
      <c r="BV15" s="69"/>
      <c r="BW15" s="69"/>
      <c r="BX15" s="69"/>
    </row>
    <row r="16" spans="1:91" ht="15" customHeight="1" x14ac:dyDescent="0.25">
      <c r="A16" s="69"/>
      <c r="B16" s="540"/>
      <c r="C16" s="540"/>
      <c r="D16" s="541"/>
      <c r="E16" s="542" t="s">
        <v>138</v>
      </c>
      <c r="F16" s="543"/>
      <c r="G16" s="543"/>
      <c r="H16" s="543"/>
      <c r="I16" s="543"/>
      <c r="J16" s="50" t="str">
        <f>IF(AND('Mapa final'!$AG$13="Alta",'Mapa final'!$AI$13="Leve"),CONCATENATE("R1C",'Mapa final'!$W$13),"")</f>
        <v/>
      </c>
      <c r="K16" s="51" t="str">
        <f>IF(AND('Mapa final'!$AG$14="Alta",'Mapa final'!$AI$14="Leve"),CONCATENATE("R1C",'Mapa final'!$W$14),"")</f>
        <v/>
      </c>
      <c r="L16" s="51" t="str">
        <f>IF(AND('Mapa final'!$AG$15="Alta",'Mapa final'!$AI$15="Leve"),CONCATENATE("R1C",'Mapa final'!$W$15),"")</f>
        <v/>
      </c>
      <c r="M16" s="51" t="str">
        <f>IF(AND('Mapa final'!$AG$16="Alta",'Mapa final'!$AI$16="Leve"),CONCATENATE("R1C",'Mapa final'!$W$16),"")</f>
        <v/>
      </c>
      <c r="N16" s="51" t="str">
        <f>IF(AND('Mapa final'!$AG$17="Alta",'Mapa final'!$AI$17="Leve"),CONCATENATE("R1C",'Mapa final'!$W$17),"")</f>
        <v/>
      </c>
      <c r="O16" s="52" t="str">
        <f>IF(AND('Mapa final'!$AG$18="Alta",'Mapa final'!$AI$18="Leve"),CONCATENATE("R1C",'Mapa final'!$W$18),"")</f>
        <v/>
      </c>
      <c r="P16" s="50" t="str">
        <f>IF(AND('Mapa final'!$AG$13="Alta",'Mapa final'!$AI$13="Menor"),CONCATENATE("R1C",'Mapa final'!$W$13),"")</f>
        <v/>
      </c>
      <c r="Q16" s="51" t="str">
        <f>IF(AND('Mapa final'!$AG$14="Alta",'Mapa final'!$AI$14="Menor"),CONCATENATE("R1C",'Mapa final'!$W$14),"")</f>
        <v/>
      </c>
      <c r="R16" s="51" t="str">
        <f>IF(AND('Mapa final'!$AG$15="Alta",'Mapa final'!$AI$15="Menor"),CONCATENATE("R1C",'Mapa final'!$W$15),"")</f>
        <v/>
      </c>
      <c r="S16" s="51" t="str">
        <f>IF(AND('Mapa final'!$AG$16="Alta",'Mapa final'!$AI$16="Menor"),CONCATENATE("R1C",'Mapa final'!$W$16),"")</f>
        <v/>
      </c>
      <c r="T16" s="51" t="str">
        <f>IF(AND('Mapa final'!$AG$17="Alta",'Mapa final'!$AI$17="Menor"),CONCATENATE("R1C",'Mapa final'!$W$17),"")</f>
        <v/>
      </c>
      <c r="U16" s="52" t="str">
        <f>IF(AND('Mapa final'!$AG$18="Alta",'Mapa final'!$AI$18="Menor"),CONCATENATE("R1C",'Mapa final'!$W$18),"")</f>
        <v/>
      </c>
      <c r="V16" s="32" t="str">
        <f>IF(AND('Mapa final'!$AG$13="Alta",'Mapa final'!$AI$13="Moderado"),CONCATENATE("R1C",'Mapa final'!$W$13),"")</f>
        <v/>
      </c>
      <c r="W16" s="33" t="str">
        <f>IF(AND('Mapa final'!$AG$14="Alta",'Mapa final'!$AI$14="Moderado"),CONCATENATE("R1C",'Mapa final'!$W$14),"")</f>
        <v/>
      </c>
      <c r="X16" s="33" t="str">
        <f>IF(AND('Mapa final'!$AG$15="Alta",'Mapa final'!$AI$15="Moderado"),CONCATENATE("R1C",'Mapa final'!$W$15),"")</f>
        <v/>
      </c>
      <c r="Y16" s="33" t="str">
        <f>IF(AND('Mapa final'!$AG$16="Alta",'Mapa final'!$AI$16="Moderado"),CONCATENATE("R1C",'Mapa final'!$W$16),"")</f>
        <v/>
      </c>
      <c r="Z16" s="33" t="str">
        <f>IF(AND('Mapa final'!$AG$17="Alta",'Mapa final'!$AI$17="Moderado"),CONCATENATE("R1C",'Mapa final'!$W$17),"")</f>
        <v/>
      </c>
      <c r="AA16" s="34" t="str">
        <f>IF(AND('Mapa final'!$AG$18="Alta",'Mapa final'!$AI$18="Moderado"),CONCATENATE("R1C",'Mapa final'!$W$18),"")</f>
        <v/>
      </c>
      <c r="AB16" s="32" t="str">
        <f>IF(AND('Mapa final'!$AG$13="Alta",'Mapa final'!$AI$13="Mayor"),CONCATENATE("R1C",'Mapa final'!$W$13),"")</f>
        <v/>
      </c>
      <c r="AC16" s="33" t="str">
        <f>IF(AND('Mapa final'!$AG$14="Alta",'Mapa final'!$AI$14="Mayor"),CONCATENATE("R1C",'Mapa final'!$W$14),"")</f>
        <v/>
      </c>
      <c r="AD16" s="33" t="str">
        <f>IF(AND('Mapa final'!$AG$15="Alta",'Mapa final'!$AI$15="Mayor"),CONCATENATE("R1C",'Mapa final'!$W$15),"")</f>
        <v/>
      </c>
      <c r="AE16" s="33" t="str">
        <f>IF(AND('Mapa final'!$AG$16="Alta",'Mapa final'!$AI$16="Mayor"),CONCATENATE("R1C",'Mapa final'!$W$16),"")</f>
        <v/>
      </c>
      <c r="AF16" s="33" t="str">
        <f>IF(AND('Mapa final'!$AG$17="Alta",'Mapa final'!$AI$17="Mayor"),CONCATENATE("R1C",'Mapa final'!$W$17),"")</f>
        <v/>
      </c>
      <c r="AG16" s="34" t="str">
        <f>IF(AND('Mapa final'!$AG$18="Alta",'Mapa final'!$AI$18="Mayor"),CONCATENATE("R1C",'Mapa final'!$W$18),"")</f>
        <v/>
      </c>
      <c r="AH16" s="35" t="str">
        <f>IF(AND('Mapa final'!$AG$13="Alta",'Mapa final'!$AI$13="Catastrófico"),CONCATENATE("R1C",'Mapa final'!$W$13),"")</f>
        <v/>
      </c>
      <c r="AI16" s="36" t="str">
        <f>IF(AND('Mapa final'!$AG$14="Alta",'Mapa final'!$AI$14="Catastrófico"),CONCATENATE("R1C",'Mapa final'!$W$14),"")</f>
        <v/>
      </c>
      <c r="AJ16" s="36" t="str">
        <f>IF(AND('Mapa final'!$AG$15="Alta",'Mapa final'!$AI$15="Catastrófico"),CONCATENATE("R1C",'Mapa final'!$W$15),"")</f>
        <v/>
      </c>
      <c r="AK16" s="36" t="str">
        <f>IF(AND('Mapa final'!$AG$16="Alta",'Mapa final'!$AI$16="Catastrófico"),CONCATENATE("R1C",'Mapa final'!$W$16),"")</f>
        <v/>
      </c>
      <c r="AL16" s="36" t="str">
        <f>IF(AND('Mapa final'!$AG$17="Alta",'Mapa final'!$AI$17="Catastrófico"),CONCATENATE("R1C",'Mapa final'!$W$17),"")</f>
        <v/>
      </c>
      <c r="AM16" s="37" t="str">
        <f>IF(AND('Mapa final'!$AG$18="Alta",'Mapa final'!$AI$18="Catastrófico"),CONCATENATE("R1C",'Mapa final'!$W$18),"")</f>
        <v/>
      </c>
      <c r="AN16" s="69"/>
      <c r="AO16" s="573" t="s">
        <v>139</v>
      </c>
      <c r="AP16" s="574"/>
      <c r="AQ16" s="574"/>
      <c r="AR16" s="574"/>
      <c r="AS16" s="574"/>
      <c r="AT16" s="575"/>
      <c r="AU16" s="69"/>
      <c r="AV16" s="69"/>
      <c r="AW16" s="69"/>
      <c r="AX16" s="69"/>
      <c r="AY16" s="69"/>
      <c r="AZ16" s="69"/>
      <c r="BA16" s="69"/>
      <c r="BB16" s="69"/>
      <c r="BC16" s="69"/>
      <c r="BD16" s="69"/>
      <c r="BE16" s="69"/>
      <c r="BF16" s="69"/>
      <c r="BG16" s="69"/>
      <c r="BH16" s="69"/>
      <c r="BI16" s="69"/>
      <c r="BJ16" s="69"/>
      <c r="BK16" s="69"/>
      <c r="BL16" s="69"/>
      <c r="BM16" s="69"/>
      <c r="BN16" s="69"/>
      <c r="BO16" s="69"/>
      <c r="BP16" s="69"/>
      <c r="BQ16" s="69"/>
      <c r="BR16" s="69"/>
      <c r="BS16" s="69"/>
      <c r="BT16" s="69"/>
      <c r="BU16" s="69"/>
      <c r="BV16" s="69"/>
      <c r="BW16" s="69"/>
      <c r="BX16" s="69"/>
    </row>
    <row r="17" spans="1:76" ht="15" customHeight="1" x14ac:dyDescent="0.25">
      <c r="A17" s="69"/>
      <c r="B17" s="540"/>
      <c r="C17" s="540"/>
      <c r="D17" s="541"/>
      <c r="E17" s="552"/>
      <c r="F17" s="546"/>
      <c r="G17" s="546"/>
      <c r="H17" s="546"/>
      <c r="I17" s="546"/>
      <c r="J17" s="53" t="str">
        <f>IF(AND('Mapa final'!$AG$19="Alta",'Mapa final'!$AI$19="Leve"),CONCATENATE("R2C",'Mapa final'!$W$19),"")</f>
        <v/>
      </c>
      <c r="K17" s="54" t="str">
        <f>IF(AND('Mapa final'!$AG$20="Alta",'Mapa final'!$AI$20="Leve"),CONCATENATE("R2C",'Mapa final'!$W$20),"")</f>
        <v/>
      </c>
      <c r="L17" s="54" t="str">
        <f>IF(AND('Mapa final'!$AG$21="Alta",'Mapa final'!$AI$21="Leve"),CONCATENATE("R2C",'Mapa final'!$W$21),"")</f>
        <v/>
      </c>
      <c r="M17" s="54" t="str">
        <f>IF(AND('Mapa final'!$AG$22="Alta",'Mapa final'!$AI$22="Leve"),CONCATENATE("R2C",'Mapa final'!$W$22),"")</f>
        <v/>
      </c>
      <c r="N17" s="54" t="str">
        <f>IF(AND('Mapa final'!$AG$23="Alta",'Mapa final'!$AI$23="Leve"),CONCATENATE("R2C",'Mapa final'!$W$23),"")</f>
        <v/>
      </c>
      <c r="O17" s="55" t="str">
        <f>IF(AND('Mapa final'!$AG$24="Alta",'Mapa final'!$AI$24="Leve"),CONCATENATE("R2C",'Mapa final'!$W$24),"")</f>
        <v/>
      </c>
      <c r="P17" s="53" t="str">
        <f>IF(AND('Mapa final'!$AG$19="Alta",'Mapa final'!$AI$19="Menor"),CONCATENATE("R2C",'Mapa final'!$W$19),"")</f>
        <v/>
      </c>
      <c r="Q17" s="54" t="str">
        <f>IF(AND('Mapa final'!$AG$20="Alta",'Mapa final'!$AI$20="Menor"),CONCATENATE("R2C",'Mapa final'!$W$20),"")</f>
        <v/>
      </c>
      <c r="R17" s="54" t="str">
        <f>IF(AND('Mapa final'!$AG$21="Alta",'Mapa final'!$AI$21="Menor"),CONCATENATE("R2C",'Mapa final'!$W$21),"")</f>
        <v/>
      </c>
      <c r="S17" s="54" t="str">
        <f>IF(AND('Mapa final'!$AG$22="Alta",'Mapa final'!$AI$22="Menor"),CONCATENATE("R2C",'Mapa final'!$W$22),"")</f>
        <v/>
      </c>
      <c r="T17" s="54" t="str">
        <f>IF(AND('Mapa final'!$AG$23="Alta",'Mapa final'!$AI$23="Menor"),CONCATENATE("R2C",'Mapa final'!$W$23),"")</f>
        <v/>
      </c>
      <c r="U17" s="55" t="str">
        <f>IF(AND('Mapa final'!$AG$24="Alta",'Mapa final'!$AI$24="Menor"),CONCATENATE("R2C",'Mapa final'!$W$24),"")</f>
        <v/>
      </c>
      <c r="V17" s="38" t="str">
        <f>IF(AND('Mapa final'!$AG$19="Alta",'Mapa final'!$AI$19="Moderado"),CONCATENATE("R2C",'Mapa final'!$W$19),"")</f>
        <v/>
      </c>
      <c r="W17" s="39" t="str">
        <f>IF(AND('Mapa final'!$AG$20="Alta",'Mapa final'!$AI$20="Moderado"),CONCATENATE("R2C",'Mapa final'!$W$20),"")</f>
        <v/>
      </c>
      <c r="X17" s="39" t="str">
        <f>IF(AND('Mapa final'!$AG$21="Alta",'Mapa final'!$AI$21="Moderado"),CONCATENATE("R2C",'Mapa final'!$W$21),"")</f>
        <v/>
      </c>
      <c r="Y17" s="39" t="str">
        <f>IF(AND('Mapa final'!$AG$22="Alta",'Mapa final'!$AI$22="Moderado"),CONCATENATE("R2C",'Mapa final'!$W$22),"")</f>
        <v/>
      </c>
      <c r="Z17" s="39" t="str">
        <f>IF(AND('Mapa final'!$AG$23="Alta",'Mapa final'!$AI$23="Moderado"),CONCATENATE("R2C",'Mapa final'!$W$23),"")</f>
        <v/>
      </c>
      <c r="AA17" s="40" t="str">
        <f>IF(AND('Mapa final'!$AG$24="Alta",'Mapa final'!$AI$24="Moderado"),CONCATENATE("R2C",'Mapa final'!$W$24),"")</f>
        <v/>
      </c>
      <c r="AB17" s="38" t="str">
        <f>IF(AND('Mapa final'!$AG$19="Alta",'Mapa final'!$AI$19="Mayor"),CONCATENATE("R2C",'Mapa final'!$W$19),"")</f>
        <v/>
      </c>
      <c r="AC17" s="39" t="str">
        <f>IF(AND('Mapa final'!$AG$20="Alta",'Mapa final'!$AI$20="Mayor"),CONCATENATE("R2C",'Mapa final'!$W$20),"")</f>
        <v/>
      </c>
      <c r="AD17" s="39" t="str">
        <f>IF(AND('Mapa final'!$AG$21="Alta",'Mapa final'!$AI$21="Mayor"),CONCATENATE("R2C",'Mapa final'!$W$21),"")</f>
        <v/>
      </c>
      <c r="AE17" s="39" t="str">
        <f>IF(AND('Mapa final'!$AG$22="Alta",'Mapa final'!$AI$22="Mayor"),CONCATENATE("R2C",'Mapa final'!$W$22),"")</f>
        <v/>
      </c>
      <c r="AF17" s="39" t="str">
        <f>IF(AND('Mapa final'!$AG$23="Alta",'Mapa final'!$AI$23="Mayor"),CONCATENATE("R2C",'Mapa final'!$W$23),"")</f>
        <v/>
      </c>
      <c r="AG17" s="40" t="str">
        <f>IF(AND('Mapa final'!$AG$24="Alta",'Mapa final'!$AI$24="Mayor"),CONCATENATE("R2C",'Mapa final'!$W$24),"")</f>
        <v/>
      </c>
      <c r="AH17" s="41" t="str">
        <f>IF(AND('Mapa final'!$AG$19="Alta",'Mapa final'!$AI$19="Catastrófico"),CONCATENATE("R2C",'Mapa final'!$W$19),"")</f>
        <v/>
      </c>
      <c r="AI17" s="42" t="str">
        <f>IF(AND('Mapa final'!$AG$20="Alta",'Mapa final'!$AI$20="Catastrófico"),CONCATENATE("R2C",'Mapa final'!$W$20),"")</f>
        <v/>
      </c>
      <c r="AJ17" s="42" t="str">
        <f>IF(AND('Mapa final'!$AG$21="Alta",'Mapa final'!$AI$21="Catastrófico"),CONCATENATE("R2C",'Mapa final'!$W$21),"")</f>
        <v/>
      </c>
      <c r="AK17" s="42" t="str">
        <f>IF(AND('Mapa final'!$AG$22="Alta",'Mapa final'!$AI$22="Catastrófico"),CONCATENATE("R2C",'Mapa final'!$W$22),"")</f>
        <v/>
      </c>
      <c r="AL17" s="42" t="str">
        <f>IF(AND('Mapa final'!$AG$23="Alta",'Mapa final'!$AI$23="Catastrófico"),CONCATENATE("R2C",'Mapa final'!$W$23),"")</f>
        <v/>
      </c>
      <c r="AM17" s="43" t="str">
        <f>IF(AND('Mapa final'!$AG$24="Alta",'Mapa final'!$AI$24="Catastrófico"),CONCATENATE("R2C",'Mapa final'!$W$24),"")</f>
        <v/>
      </c>
      <c r="AN17" s="69"/>
      <c r="AO17" s="576"/>
      <c r="AP17" s="577"/>
      <c r="AQ17" s="577"/>
      <c r="AR17" s="577"/>
      <c r="AS17" s="577"/>
      <c r="AT17" s="578"/>
      <c r="AU17" s="69"/>
      <c r="AV17" s="69"/>
      <c r="AW17" s="69"/>
      <c r="AX17" s="69"/>
      <c r="AY17" s="69"/>
      <c r="AZ17" s="69"/>
      <c r="BA17" s="69"/>
      <c r="BB17" s="69"/>
      <c r="BC17" s="69"/>
      <c r="BD17" s="69"/>
      <c r="BE17" s="69"/>
      <c r="BF17" s="69"/>
      <c r="BG17" s="69"/>
      <c r="BH17" s="69"/>
      <c r="BI17" s="69"/>
      <c r="BJ17" s="69"/>
      <c r="BK17" s="69"/>
      <c r="BL17" s="69"/>
      <c r="BM17" s="69"/>
      <c r="BN17" s="69"/>
      <c r="BO17" s="69"/>
      <c r="BP17" s="69"/>
      <c r="BQ17" s="69"/>
      <c r="BR17" s="69"/>
      <c r="BS17" s="69"/>
      <c r="BT17" s="69"/>
      <c r="BU17" s="69"/>
      <c r="BV17" s="69"/>
      <c r="BW17" s="69"/>
      <c r="BX17" s="69"/>
    </row>
    <row r="18" spans="1:76" ht="15" customHeight="1" x14ac:dyDescent="0.25">
      <c r="A18" s="69"/>
      <c r="B18" s="540"/>
      <c r="C18" s="540"/>
      <c r="D18" s="541"/>
      <c r="E18" s="545"/>
      <c r="F18" s="546"/>
      <c r="G18" s="546"/>
      <c r="H18" s="546"/>
      <c r="I18" s="546"/>
      <c r="J18" s="53" t="str">
        <f>IF(AND('Mapa final'!$AG$25="Alta",'Mapa final'!$AI$25="Leve"),CONCATENATE("R3C",'Mapa final'!$W$25),"")</f>
        <v/>
      </c>
      <c r="K18" s="54" t="str">
        <f>IF(AND('Mapa final'!$AG$26="Alta",'Mapa final'!$AI$26="Leve"),CONCATENATE("R3C",'Mapa final'!$W$26),"")</f>
        <v/>
      </c>
      <c r="L18" s="54" t="str">
        <f>IF(AND('Mapa final'!$AG$27="Alta",'Mapa final'!$AI$27="Leve"),CONCATENATE("R3C",'Mapa final'!$W$27),"")</f>
        <v/>
      </c>
      <c r="M18" s="54" t="str">
        <f>IF(AND('Mapa final'!$AG$28="Alta",'Mapa final'!$AI$28="Leve"),CONCATENATE("R3C",'Mapa final'!$W$28),"")</f>
        <v/>
      </c>
      <c r="N18" s="54" t="str">
        <f>IF(AND('Mapa final'!$AG$29="Alta",'Mapa final'!$AI$29="Leve"),CONCATENATE("R3C",'Mapa final'!$W$29),"")</f>
        <v/>
      </c>
      <c r="O18" s="55" t="str">
        <f>IF(AND('Mapa final'!$AG$30="Alta",'Mapa final'!$AI$30="Leve"),CONCATENATE("R3C",'Mapa final'!$W$30),"")</f>
        <v/>
      </c>
      <c r="P18" s="53" t="str">
        <f>IF(AND('Mapa final'!$AG$25="Alta",'Mapa final'!$AI$25="Menor"),CONCATENATE("R3C",'Mapa final'!$W$25),"")</f>
        <v/>
      </c>
      <c r="Q18" s="54" t="str">
        <f>IF(AND('Mapa final'!$AG$26="Alta",'Mapa final'!$AI$26="Menor"),CONCATENATE("R3C",'Mapa final'!$W$26),"")</f>
        <v/>
      </c>
      <c r="R18" s="54" t="str">
        <f>IF(AND('Mapa final'!$AG$27="Alta",'Mapa final'!$AI$27="Menor"),CONCATENATE("R3C",'Mapa final'!$W$27),"")</f>
        <v/>
      </c>
      <c r="S18" s="54" t="str">
        <f>IF(AND('Mapa final'!$AG$28="Alta",'Mapa final'!$AI$28="Menor"),CONCATENATE("R3C",'Mapa final'!$W$28),"")</f>
        <v/>
      </c>
      <c r="T18" s="54" t="str">
        <f>IF(AND('Mapa final'!$AG$29="Alta",'Mapa final'!$AI$29="Menor"),CONCATENATE("R3C",'Mapa final'!$W$29),"")</f>
        <v/>
      </c>
      <c r="U18" s="55" t="str">
        <f>IF(AND('Mapa final'!$AG$30="Alta",'Mapa final'!$AI$30="Menor"),CONCATENATE("R3C",'Mapa final'!$W$30),"")</f>
        <v/>
      </c>
      <c r="V18" s="38" t="str">
        <f>IF(AND('Mapa final'!$AG$25="Alta",'Mapa final'!$AI$25="Moderado"),CONCATENATE("R3C",'Mapa final'!$W$25),"")</f>
        <v/>
      </c>
      <c r="W18" s="39" t="str">
        <f>IF(AND('Mapa final'!$AG$26="Alta",'Mapa final'!$AI$26="Moderado"),CONCATENATE("R3C",'Mapa final'!$W$26),"")</f>
        <v/>
      </c>
      <c r="X18" s="39" t="str">
        <f>IF(AND('Mapa final'!$AG$27="Alta",'Mapa final'!$AI$27="Moderado"),CONCATENATE("R3C",'Mapa final'!$W$27),"")</f>
        <v/>
      </c>
      <c r="Y18" s="39" t="str">
        <f>IF(AND('Mapa final'!$AG$28="Alta",'Mapa final'!$AI$28="Moderado"),CONCATENATE("R3C",'Mapa final'!$W$28),"")</f>
        <v/>
      </c>
      <c r="Z18" s="39" t="str">
        <f>IF(AND('Mapa final'!$AG$29="Alta",'Mapa final'!$AI$29="Moderado"),CONCATENATE("R3C",'Mapa final'!$W$29),"")</f>
        <v/>
      </c>
      <c r="AA18" s="40" t="str">
        <f>IF(AND('Mapa final'!$AG$30="Alta",'Mapa final'!$AI$30="Moderado"),CONCATENATE("R3C",'Mapa final'!$W$30),"")</f>
        <v/>
      </c>
      <c r="AB18" s="38" t="str">
        <f>IF(AND('Mapa final'!$AG$25="Alta",'Mapa final'!$AI$25="Mayor"),CONCATENATE("R3C",'Mapa final'!$W$25),"")</f>
        <v/>
      </c>
      <c r="AC18" s="39" t="str">
        <f>IF(AND('Mapa final'!$AG$26="Alta",'Mapa final'!$AI$26="Mayor"),CONCATENATE("R3C",'Mapa final'!$W$26),"")</f>
        <v/>
      </c>
      <c r="AD18" s="39" t="str">
        <f>IF(AND('Mapa final'!$AG$27="Alta",'Mapa final'!$AI$27="Mayor"),CONCATENATE("R3C",'Mapa final'!$W$27),"")</f>
        <v/>
      </c>
      <c r="AE18" s="39" t="str">
        <f>IF(AND('Mapa final'!$AG$28="Alta",'Mapa final'!$AI$28="Mayor"),CONCATENATE("R3C",'Mapa final'!$W$28),"")</f>
        <v/>
      </c>
      <c r="AF18" s="39" t="str">
        <f>IF(AND('Mapa final'!$AG$29="Alta",'Mapa final'!$AI$29="Mayor"),CONCATENATE("R3C",'Mapa final'!$W$29),"")</f>
        <v/>
      </c>
      <c r="AG18" s="40" t="str">
        <f>IF(AND('Mapa final'!$AG$30="Alta",'Mapa final'!$AI$30="Mayor"),CONCATENATE("R3C",'Mapa final'!$W$30),"")</f>
        <v/>
      </c>
      <c r="AH18" s="41" t="str">
        <f>IF(AND('Mapa final'!$AG$25="Alta",'Mapa final'!$AI$25="Catastrófico"),CONCATENATE("R3C",'Mapa final'!$W$25),"")</f>
        <v/>
      </c>
      <c r="AI18" s="42" t="str">
        <f>IF(AND('Mapa final'!$AG$26="Alta",'Mapa final'!$AI$26="Catastrófico"),CONCATENATE("R3C",'Mapa final'!$W$26),"")</f>
        <v/>
      </c>
      <c r="AJ18" s="42" t="str">
        <f>IF(AND('Mapa final'!$AG$27="Alta",'Mapa final'!$AI$27="Catastrófico"),CONCATENATE("R3C",'Mapa final'!$W$27),"")</f>
        <v/>
      </c>
      <c r="AK18" s="42" t="str">
        <f>IF(AND('Mapa final'!$AG$28="Alta",'Mapa final'!$AI$28="Catastrófico"),CONCATENATE("R3C",'Mapa final'!$W$28),"")</f>
        <v/>
      </c>
      <c r="AL18" s="42" t="str">
        <f>IF(AND('Mapa final'!$AG$29="Alta",'Mapa final'!$AI$29="Catastrófico"),CONCATENATE("R3C",'Mapa final'!$W$29),"")</f>
        <v/>
      </c>
      <c r="AM18" s="43" t="str">
        <f>IF(AND('Mapa final'!$AG$30="Alta",'Mapa final'!$AI$30="Catastrófico"),CONCATENATE("R3C",'Mapa final'!$W$30),"")</f>
        <v/>
      </c>
      <c r="AN18" s="69"/>
      <c r="AO18" s="576"/>
      <c r="AP18" s="577"/>
      <c r="AQ18" s="577"/>
      <c r="AR18" s="577"/>
      <c r="AS18" s="577"/>
      <c r="AT18" s="578"/>
      <c r="AU18" s="69"/>
      <c r="AV18" s="69"/>
      <c r="AW18" s="69"/>
      <c r="AX18" s="69"/>
      <c r="AY18" s="69"/>
      <c r="AZ18" s="69"/>
      <c r="BA18" s="69"/>
      <c r="BB18" s="69"/>
      <c r="BC18" s="69"/>
      <c r="BD18" s="69"/>
      <c r="BE18" s="69"/>
      <c r="BF18" s="69"/>
      <c r="BG18" s="69"/>
      <c r="BH18" s="69"/>
      <c r="BI18" s="69"/>
      <c r="BJ18" s="69"/>
      <c r="BK18" s="69"/>
      <c r="BL18" s="69"/>
      <c r="BM18" s="69"/>
      <c r="BN18" s="69"/>
      <c r="BO18" s="69"/>
      <c r="BP18" s="69"/>
      <c r="BQ18" s="69"/>
      <c r="BR18" s="69"/>
      <c r="BS18" s="69"/>
      <c r="BT18" s="69"/>
      <c r="BU18" s="69"/>
      <c r="BV18" s="69"/>
      <c r="BW18" s="69"/>
      <c r="BX18" s="69"/>
    </row>
    <row r="19" spans="1:76" ht="15" customHeight="1" x14ac:dyDescent="0.25">
      <c r="A19" s="69"/>
      <c r="B19" s="540"/>
      <c r="C19" s="540"/>
      <c r="D19" s="541"/>
      <c r="E19" s="545"/>
      <c r="F19" s="546"/>
      <c r="G19" s="546"/>
      <c r="H19" s="546"/>
      <c r="I19" s="546"/>
      <c r="J19" s="53" t="str">
        <f>IF(AND('Mapa final'!$AG$31="Alta",'Mapa final'!$AI$31="Leve"),CONCATENATE("R4C",'Mapa final'!$W$31),"")</f>
        <v/>
      </c>
      <c r="K19" s="54" t="str">
        <f>IF(AND('Mapa final'!$AG$32="Alta",'Mapa final'!$AI$32="Leve"),CONCATENATE("R4C",'Mapa final'!$W$32),"")</f>
        <v/>
      </c>
      <c r="L19" s="54" t="str">
        <f>IF(AND('Mapa final'!$AG$33="Alta",'Mapa final'!$AI$33="Leve"),CONCATENATE("R4C",'Mapa final'!$W$33),"")</f>
        <v/>
      </c>
      <c r="M19" s="54" t="str">
        <f>IF(AND('Mapa final'!$AG$34="Alta",'Mapa final'!$AI$34="Leve"),CONCATENATE("R4C",'Mapa final'!$W$34),"")</f>
        <v/>
      </c>
      <c r="N19" s="54" t="str">
        <f>IF(AND('Mapa final'!$AG$35="Alta",'Mapa final'!$AI$35="Leve"),CONCATENATE("R4C",'Mapa final'!$W$35),"")</f>
        <v/>
      </c>
      <c r="O19" s="55" t="str">
        <f>IF(AND('Mapa final'!$AG$36="Alta",'Mapa final'!$AI$36="Leve"),CONCATENATE("R4C",'Mapa final'!$W$36),"")</f>
        <v/>
      </c>
      <c r="P19" s="53" t="str">
        <f>IF(AND('Mapa final'!$AG$31="Alta",'Mapa final'!$AI$31="Menor"),CONCATENATE("R4C",'Mapa final'!$W$31),"")</f>
        <v/>
      </c>
      <c r="Q19" s="54" t="str">
        <f>IF(AND('Mapa final'!$AG$32="Alta",'Mapa final'!$AI$32="Menor"),CONCATENATE("R4C",'Mapa final'!$W$32),"")</f>
        <v/>
      </c>
      <c r="R19" s="54" t="str">
        <f>IF(AND('Mapa final'!$AG$33="Alta",'Mapa final'!$AI$33="Menor"),CONCATENATE("R4C",'Mapa final'!$W$33),"")</f>
        <v/>
      </c>
      <c r="S19" s="54" t="str">
        <f>IF(AND('Mapa final'!$AG$34="Alta",'Mapa final'!$AI$34="Menor"),CONCATENATE("R4C",'Mapa final'!$W$34),"")</f>
        <v/>
      </c>
      <c r="T19" s="54" t="str">
        <f>IF(AND('Mapa final'!$AG$35="Alta",'Mapa final'!$AI$35="Menor"),CONCATENATE("R4C",'Mapa final'!$W$35),"")</f>
        <v/>
      </c>
      <c r="U19" s="55" t="str">
        <f>IF(AND('Mapa final'!$AG$36="Alta",'Mapa final'!$AI$36="Menor"),CONCATENATE("R4C",'Mapa final'!$W$36),"")</f>
        <v/>
      </c>
      <c r="V19" s="38" t="str">
        <f>IF(AND('Mapa final'!$AG$31="Alta",'Mapa final'!$AI$31="Moderado"),CONCATENATE("R4C",'Mapa final'!$W$31),"")</f>
        <v/>
      </c>
      <c r="W19" s="39" t="str">
        <f>IF(AND('Mapa final'!$AG$32="Alta",'Mapa final'!$AI$32="Moderado"),CONCATENATE("R4C",'Mapa final'!$W$32),"")</f>
        <v/>
      </c>
      <c r="X19" s="39" t="str">
        <f>IF(AND('Mapa final'!$AG$33="Alta",'Mapa final'!$AI$33="Moderado"),CONCATENATE("R4C",'Mapa final'!$W$33),"")</f>
        <v/>
      </c>
      <c r="Y19" s="39" t="str">
        <f>IF(AND('Mapa final'!$AG$34="Alta",'Mapa final'!$AI$34="Moderado"),CONCATENATE("R4C",'Mapa final'!$W$34),"")</f>
        <v/>
      </c>
      <c r="Z19" s="39" t="str">
        <f>IF(AND('Mapa final'!$AG$35="Alta",'Mapa final'!$AI$35="Moderado"),CONCATENATE("R4C",'Mapa final'!$W$35),"")</f>
        <v/>
      </c>
      <c r="AA19" s="40" t="str">
        <f>IF(AND('Mapa final'!$AG$36="Alta",'Mapa final'!$AI$36="Moderado"),CONCATENATE("R4C",'Mapa final'!$W$36),"")</f>
        <v/>
      </c>
      <c r="AB19" s="38" t="str">
        <f>IF(AND('Mapa final'!$AG$31="Alta",'Mapa final'!$AI$31="Mayor"),CONCATENATE("R4C",'Mapa final'!$W$31),"")</f>
        <v/>
      </c>
      <c r="AC19" s="39" t="str">
        <f>IF(AND('Mapa final'!$AG$32="Alta",'Mapa final'!$AI$32="Mayor"),CONCATENATE("R4C",'Mapa final'!$W$32),"")</f>
        <v/>
      </c>
      <c r="AD19" s="39" t="str">
        <f>IF(AND('Mapa final'!$AG$33="Alta",'Mapa final'!$AI$33="Mayor"),CONCATENATE("R4C",'Mapa final'!$W$33),"")</f>
        <v/>
      </c>
      <c r="AE19" s="39" t="str">
        <f>IF(AND('Mapa final'!$AG$34="Alta",'Mapa final'!$AI$34="Mayor"),CONCATENATE("R4C",'Mapa final'!$W$34),"")</f>
        <v/>
      </c>
      <c r="AF19" s="39" t="str">
        <f>IF(AND('Mapa final'!$AG$35="Alta",'Mapa final'!$AI$35="Mayor"),CONCATENATE("R4C",'Mapa final'!$W$35),"")</f>
        <v/>
      </c>
      <c r="AG19" s="40" t="str">
        <f>IF(AND('Mapa final'!$AG$36="Alta",'Mapa final'!$AI$36="Mayor"),CONCATENATE("R4C",'Mapa final'!$W$36),"")</f>
        <v/>
      </c>
      <c r="AH19" s="41" t="str">
        <f>IF(AND('Mapa final'!$AG$31="Alta",'Mapa final'!$AI$31="Catastrófico"),CONCATENATE("R4C",'Mapa final'!$W$31),"")</f>
        <v/>
      </c>
      <c r="AI19" s="42" t="str">
        <f>IF(AND('Mapa final'!$AG$32="Alta",'Mapa final'!$AI$32="Catastrófico"),CONCATENATE("R4C",'Mapa final'!$W$32),"")</f>
        <v/>
      </c>
      <c r="AJ19" s="42" t="str">
        <f>IF(AND('Mapa final'!$AG$33="Alta",'Mapa final'!$AI$33="Catastrófico"),CONCATENATE("R4C",'Mapa final'!$W$33),"")</f>
        <v/>
      </c>
      <c r="AK19" s="42" t="str">
        <f>IF(AND('Mapa final'!$AG$34="Alta",'Mapa final'!$AI$34="Catastrófico"),CONCATENATE("R4C",'Mapa final'!$W$34),"")</f>
        <v/>
      </c>
      <c r="AL19" s="42" t="str">
        <f>IF(AND('Mapa final'!$AG$35="Alta",'Mapa final'!$AI$35="Catastrófico"),CONCATENATE("R4C",'Mapa final'!$W$35),"")</f>
        <v/>
      </c>
      <c r="AM19" s="43" t="str">
        <f>IF(AND('Mapa final'!$AG$36="Alta",'Mapa final'!$AI$36="Catastrófico"),CONCATENATE("R4C",'Mapa final'!$W$36),"")</f>
        <v/>
      </c>
      <c r="AN19" s="69"/>
      <c r="AO19" s="576"/>
      <c r="AP19" s="577"/>
      <c r="AQ19" s="577"/>
      <c r="AR19" s="577"/>
      <c r="AS19" s="577"/>
      <c r="AT19" s="578"/>
      <c r="AU19" s="69"/>
      <c r="AV19" s="69"/>
      <c r="AW19" s="69"/>
      <c r="AX19" s="69"/>
      <c r="AY19" s="69"/>
      <c r="AZ19" s="69"/>
      <c r="BA19" s="69"/>
      <c r="BB19" s="69"/>
      <c r="BC19" s="69"/>
      <c r="BD19" s="69"/>
      <c r="BE19" s="69"/>
      <c r="BF19" s="69"/>
      <c r="BG19" s="69"/>
      <c r="BH19" s="69"/>
      <c r="BI19" s="69"/>
      <c r="BJ19" s="69"/>
      <c r="BK19" s="69"/>
      <c r="BL19" s="69"/>
      <c r="BM19" s="69"/>
      <c r="BN19" s="69"/>
      <c r="BO19" s="69"/>
      <c r="BP19" s="69"/>
      <c r="BQ19" s="69"/>
      <c r="BR19" s="69"/>
      <c r="BS19" s="69"/>
      <c r="BT19" s="69"/>
      <c r="BU19" s="69"/>
      <c r="BV19" s="69"/>
      <c r="BW19" s="69"/>
      <c r="BX19" s="69"/>
    </row>
    <row r="20" spans="1:76" ht="15" customHeight="1" x14ac:dyDescent="0.25">
      <c r="A20" s="69"/>
      <c r="B20" s="540"/>
      <c r="C20" s="540"/>
      <c r="D20" s="541"/>
      <c r="E20" s="545"/>
      <c r="F20" s="546"/>
      <c r="G20" s="546"/>
      <c r="H20" s="546"/>
      <c r="I20" s="546"/>
      <c r="J20" s="53" t="str">
        <f>IF(AND('Mapa final'!$AG$37="Alta",'Mapa final'!$AI$37="Leve"),CONCATENATE("R5C",'Mapa final'!$W$37),"")</f>
        <v/>
      </c>
      <c r="K20" s="54" t="str">
        <f>IF(AND('Mapa final'!$AG$38="Alta",'Mapa final'!$AI$38="Leve"),CONCATENATE("R5C",'Mapa final'!$W$38),"")</f>
        <v/>
      </c>
      <c r="L20" s="54" t="str">
        <f>IF(AND('Mapa final'!$AG$39="Alta",'Mapa final'!$AI$39="Leve"),CONCATENATE("R5C",'Mapa final'!$W$39),"")</f>
        <v/>
      </c>
      <c r="M20" s="54" t="str">
        <f>IF(AND('Mapa final'!$AG$40="Alta",'Mapa final'!$AI$40="Leve"),CONCATENATE("R5C",'Mapa final'!$W$40),"")</f>
        <v/>
      </c>
      <c r="N20" s="54" t="str">
        <f>IF(AND('Mapa final'!$AG$41="Alta",'Mapa final'!$AI$41="Leve"),CONCATENATE("R5C",'Mapa final'!$W$41),"")</f>
        <v/>
      </c>
      <c r="O20" s="55" t="str">
        <f>IF(AND('Mapa final'!$AG$42="Alta",'Mapa final'!$AI$42="Leve"),CONCATENATE("R5C",'Mapa final'!$W$42),"")</f>
        <v/>
      </c>
      <c r="P20" s="53" t="str">
        <f>IF(AND('Mapa final'!$AG$37="Alta",'Mapa final'!$AI$37="Menor"),CONCATENATE("R5C",'Mapa final'!$W$37),"")</f>
        <v/>
      </c>
      <c r="Q20" s="54" t="str">
        <f>IF(AND('Mapa final'!$AG$38="Alta",'Mapa final'!$AI$38="Menor"),CONCATENATE("R5C",'Mapa final'!$W$38),"")</f>
        <v/>
      </c>
      <c r="R20" s="54" t="str">
        <f>IF(AND('Mapa final'!$AG$39="Alta",'Mapa final'!$AI$39="Menor"),CONCATENATE("R5C",'Mapa final'!$W$39),"")</f>
        <v/>
      </c>
      <c r="S20" s="54" t="str">
        <f>IF(AND('Mapa final'!$AG$40="Alta",'Mapa final'!$AI$40="Menor"),CONCATENATE("R5C",'Mapa final'!$W$40),"")</f>
        <v/>
      </c>
      <c r="T20" s="54" t="str">
        <f>IF(AND('Mapa final'!$AG$41="Alta",'Mapa final'!$AI$41="Menor"),CONCATENATE("R5C",'Mapa final'!$W$41),"")</f>
        <v/>
      </c>
      <c r="U20" s="55" t="str">
        <f>IF(AND('Mapa final'!$AG$42="Alta",'Mapa final'!$AI$42="Menor"),CONCATENATE("R5C",'Mapa final'!$W$42),"")</f>
        <v/>
      </c>
      <c r="V20" s="38" t="str">
        <f>IF(AND('Mapa final'!$AG$37="Alta",'Mapa final'!$AI$37="Moderado"),CONCATENATE("R5C",'Mapa final'!$W$37),"")</f>
        <v/>
      </c>
      <c r="W20" s="39" t="str">
        <f>IF(AND('Mapa final'!$AG$38="Alta",'Mapa final'!$AI$38="Moderado"),CONCATENATE("R5C",'Mapa final'!$W$38),"")</f>
        <v/>
      </c>
      <c r="X20" s="39" t="str">
        <f>IF(AND('Mapa final'!$AG$39="Alta",'Mapa final'!$AI$39="Moderado"),CONCATENATE("R5C",'Mapa final'!$W$39),"")</f>
        <v/>
      </c>
      <c r="Y20" s="39" t="str">
        <f>IF(AND('Mapa final'!$AG$40="Alta",'Mapa final'!$AI$40="Moderado"),CONCATENATE("R5C",'Mapa final'!$W$40),"")</f>
        <v/>
      </c>
      <c r="Z20" s="39" t="str">
        <f>IF(AND('Mapa final'!$AG$41="Alta",'Mapa final'!$AI$41="Moderado"),CONCATENATE("R5C",'Mapa final'!$W$41),"")</f>
        <v/>
      </c>
      <c r="AA20" s="40" t="str">
        <f>IF(AND('Mapa final'!$AG$42="Alta",'Mapa final'!$AI$42="Moderado"),CONCATENATE("R5C",'Mapa final'!$W$42),"")</f>
        <v/>
      </c>
      <c r="AB20" s="38" t="str">
        <f>IF(AND('Mapa final'!$AG$37="Alta",'Mapa final'!$AI$37="Mayor"),CONCATENATE("R5C",'Mapa final'!$W$37),"")</f>
        <v/>
      </c>
      <c r="AC20" s="39" t="str">
        <f>IF(AND('Mapa final'!$AG$38="Alta",'Mapa final'!$AI$38="Mayor"),CONCATENATE("R5C",'Mapa final'!$W$38),"")</f>
        <v/>
      </c>
      <c r="AD20" s="39" t="str">
        <f>IF(AND('Mapa final'!$AG$39="Alta",'Mapa final'!$AI$39="Mayor"),CONCATENATE("R5C",'Mapa final'!$W$39),"")</f>
        <v/>
      </c>
      <c r="AE20" s="39" t="str">
        <f>IF(AND('Mapa final'!$AG$40="Alta",'Mapa final'!$AI$40="Mayor"),CONCATENATE("R5C",'Mapa final'!$W$40),"")</f>
        <v/>
      </c>
      <c r="AF20" s="39" t="str">
        <f>IF(AND('Mapa final'!$AG$41="Alta",'Mapa final'!$AI$41="Mayor"),CONCATENATE("R5C",'Mapa final'!$W$41),"")</f>
        <v/>
      </c>
      <c r="AG20" s="40" t="str">
        <f>IF(AND('Mapa final'!$AG$42="Alta",'Mapa final'!$AI$42="Mayor"),CONCATENATE("R5C",'Mapa final'!$W$42),"")</f>
        <v/>
      </c>
      <c r="AH20" s="41" t="str">
        <f>IF(AND('Mapa final'!$AG$37="Alta",'Mapa final'!$AI$37="Catastrófico"),CONCATENATE("R5C",'Mapa final'!$W$37),"")</f>
        <v/>
      </c>
      <c r="AI20" s="42" t="str">
        <f>IF(AND('Mapa final'!$AG$38="Alta",'Mapa final'!$AI$38="Catastrófico"),CONCATENATE("R5C",'Mapa final'!$W$38),"")</f>
        <v/>
      </c>
      <c r="AJ20" s="42" t="str">
        <f>IF(AND('Mapa final'!$AG$39="Alta",'Mapa final'!$AI$39="Catastrófico"),CONCATENATE("R5C",'Mapa final'!$W$39),"")</f>
        <v/>
      </c>
      <c r="AK20" s="42" t="str">
        <f>IF(AND('Mapa final'!$AG$40="Alta",'Mapa final'!$AI$40="Catastrófico"),CONCATENATE("R5C",'Mapa final'!$W$40),"")</f>
        <v/>
      </c>
      <c r="AL20" s="42" t="str">
        <f>IF(AND('Mapa final'!$AG$41="Alta",'Mapa final'!$AI$41="Catastrófico"),CONCATENATE("R5C",'Mapa final'!$W$41),"")</f>
        <v/>
      </c>
      <c r="AM20" s="43" t="str">
        <f>IF(AND('Mapa final'!$AG$42="Alta",'Mapa final'!$AI$42="Catastrófico"),CONCATENATE("R5C",'Mapa final'!$W$42),"")</f>
        <v/>
      </c>
      <c r="AN20" s="69"/>
      <c r="AO20" s="576"/>
      <c r="AP20" s="577"/>
      <c r="AQ20" s="577"/>
      <c r="AR20" s="577"/>
      <c r="AS20" s="577"/>
      <c r="AT20" s="578"/>
      <c r="AU20" s="69"/>
      <c r="AV20" s="69"/>
      <c r="AW20" s="69"/>
      <c r="AX20" s="69"/>
      <c r="AY20" s="69"/>
      <c r="AZ20" s="69"/>
      <c r="BA20" s="69"/>
      <c r="BB20" s="69"/>
      <c r="BC20" s="69"/>
      <c r="BD20" s="69"/>
      <c r="BE20" s="69"/>
      <c r="BF20" s="69"/>
      <c r="BG20" s="69"/>
      <c r="BH20" s="69"/>
      <c r="BI20" s="69"/>
      <c r="BJ20" s="69"/>
      <c r="BK20" s="69"/>
      <c r="BL20" s="69"/>
      <c r="BM20" s="69"/>
      <c r="BN20" s="69"/>
      <c r="BO20" s="69"/>
      <c r="BP20" s="69"/>
      <c r="BQ20" s="69"/>
      <c r="BR20" s="69"/>
      <c r="BS20" s="69"/>
      <c r="BT20" s="69"/>
      <c r="BU20" s="69"/>
      <c r="BV20" s="69"/>
      <c r="BW20" s="69"/>
      <c r="BX20" s="69"/>
    </row>
    <row r="21" spans="1:76" ht="15" customHeight="1" x14ac:dyDescent="0.25">
      <c r="A21" s="69"/>
      <c r="B21" s="540"/>
      <c r="C21" s="540"/>
      <c r="D21" s="541"/>
      <c r="E21" s="545"/>
      <c r="F21" s="546"/>
      <c r="G21" s="546"/>
      <c r="H21" s="546"/>
      <c r="I21" s="546"/>
      <c r="J21" s="53" t="str">
        <f>IF(AND('Mapa final'!$AG$43="Alta",'Mapa final'!$AI$43="Leve"),CONCATENATE("R6C",'Mapa final'!$W$43),"")</f>
        <v/>
      </c>
      <c r="K21" s="54" t="str">
        <f>IF(AND('Mapa final'!$AG$44="Alta",'Mapa final'!$AI$44="Leve"),CONCATENATE("R6C",'Mapa final'!$W$44),"")</f>
        <v/>
      </c>
      <c r="L21" s="54" t="str">
        <f>IF(AND('Mapa final'!$AG$45="Alta",'Mapa final'!$AI$45="Leve"),CONCATENATE("R6C",'Mapa final'!$W$45),"")</f>
        <v/>
      </c>
      <c r="M21" s="54" t="str">
        <f>IF(AND('Mapa final'!$AG$46="Alta",'Mapa final'!$AI$46="Leve"),CONCATENATE("R6C",'Mapa final'!$W$46),"")</f>
        <v/>
      </c>
      <c r="N21" s="54" t="str">
        <f>IF(AND('Mapa final'!$AG$47="Alta",'Mapa final'!$AI$47="Leve"),CONCATENATE("R6C",'Mapa final'!$W$47),"")</f>
        <v/>
      </c>
      <c r="O21" s="55" t="str">
        <f>IF(AND('Mapa final'!$AG$48="Alta",'Mapa final'!$AI$48="Leve"),CONCATENATE("R6C",'Mapa final'!$W$48),"")</f>
        <v/>
      </c>
      <c r="P21" s="53" t="str">
        <f>IF(AND('Mapa final'!$AG$43="Alta",'Mapa final'!$AI$43="Menor"),CONCATENATE("R6C",'Mapa final'!$W$43),"")</f>
        <v/>
      </c>
      <c r="Q21" s="54" t="str">
        <f>IF(AND('Mapa final'!$AG$44="Alta",'Mapa final'!$AI$44="Menor"),CONCATENATE("R6C",'Mapa final'!$W$44),"")</f>
        <v/>
      </c>
      <c r="R21" s="54" t="str">
        <f>IF(AND('Mapa final'!$AG$45="Alta",'Mapa final'!$AI$45="Menor"),CONCATENATE("R6C",'Mapa final'!$W$45),"")</f>
        <v/>
      </c>
      <c r="S21" s="54" t="str">
        <f>IF(AND('Mapa final'!$AG$46="Alta",'Mapa final'!$AI$46="Menor"),CONCATENATE("R6C",'Mapa final'!$W$46),"")</f>
        <v/>
      </c>
      <c r="T21" s="54" t="str">
        <f>IF(AND('Mapa final'!$AG$47="Alta",'Mapa final'!$AI$47="Menor"),CONCATENATE("R6C",'Mapa final'!$W$47),"")</f>
        <v/>
      </c>
      <c r="U21" s="55" t="str">
        <f>IF(AND('Mapa final'!$AG$48="Alta",'Mapa final'!$AI$48="Menor"),CONCATENATE("R6C",'Mapa final'!$W$48),"")</f>
        <v/>
      </c>
      <c r="V21" s="38" t="str">
        <f>IF(AND('Mapa final'!$AG$43="Alta",'Mapa final'!$AI$43="Moderado"),CONCATENATE("R6C",'Mapa final'!$W$43),"")</f>
        <v/>
      </c>
      <c r="W21" s="39" t="str">
        <f>IF(AND('Mapa final'!$AG$44="Alta",'Mapa final'!$AI$44="Moderado"),CONCATENATE("R6C",'Mapa final'!$W$44),"")</f>
        <v/>
      </c>
      <c r="X21" s="39" t="str">
        <f>IF(AND('Mapa final'!$AG$45="Alta",'Mapa final'!$AI$45="Moderado"),CONCATENATE("R6C",'Mapa final'!$W$45),"")</f>
        <v/>
      </c>
      <c r="Y21" s="39" t="str">
        <f>IF(AND('Mapa final'!$AG$46="Alta",'Mapa final'!$AI$46="Moderado"),CONCATENATE("R6C",'Mapa final'!$W$46),"")</f>
        <v/>
      </c>
      <c r="Z21" s="39" t="str">
        <f>IF(AND('Mapa final'!$AG$47="Alta",'Mapa final'!$AI$47="Moderado"),CONCATENATE("R6C",'Mapa final'!$W$47),"")</f>
        <v/>
      </c>
      <c r="AA21" s="40" t="str">
        <f>IF(AND('Mapa final'!$AG$48="Alta",'Mapa final'!$AI$48="Moderado"),CONCATENATE("R6C",'Mapa final'!$W$48),"")</f>
        <v/>
      </c>
      <c r="AB21" s="38" t="str">
        <f>IF(AND('Mapa final'!$AG$43="Alta",'Mapa final'!$AI$43="Mayor"),CONCATENATE("R6C",'Mapa final'!$W$43),"")</f>
        <v/>
      </c>
      <c r="AC21" s="39" t="str">
        <f>IF(AND('Mapa final'!$AG$44="Alta",'Mapa final'!$AI$44="Mayor"),CONCATENATE("R6C",'Mapa final'!$W$44),"")</f>
        <v/>
      </c>
      <c r="AD21" s="39" t="str">
        <f>IF(AND('Mapa final'!$AG$45="Alta",'Mapa final'!$AI$45="Mayor"),CONCATENATE("R6C",'Mapa final'!$W$45),"")</f>
        <v/>
      </c>
      <c r="AE21" s="39" t="str">
        <f>IF(AND('Mapa final'!$AG$46="Alta",'Mapa final'!$AI$46="Mayor"),CONCATENATE("R6C",'Mapa final'!$W$46),"")</f>
        <v/>
      </c>
      <c r="AF21" s="39" t="str">
        <f>IF(AND('Mapa final'!$AG$47="Alta",'Mapa final'!$AI$47="Mayor"),CONCATENATE("R6C",'Mapa final'!$W$47),"")</f>
        <v/>
      </c>
      <c r="AG21" s="40" t="str">
        <f>IF(AND('Mapa final'!$AG$48="Alta",'Mapa final'!$AI$48="Mayor"),CONCATENATE("R6C",'Mapa final'!$W$48),"")</f>
        <v/>
      </c>
      <c r="AH21" s="41" t="str">
        <f>IF(AND('Mapa final'!$AG$43="Alta",'Mapa final'!$AI$43="Catastrófico"),CONCATENATE("R6C",'Mapa final'!$W$43),"")</f>
        <v/>
      </c>
      <c r="AI21" s="42" t="str">
        <f>IF(AND('Mapa final'!$AG$44="Alta",'Mapa final'!$AI$44="Catastrófico"),CONCATENATE("R6C",'Mapa final'!$W$44),"")</f>
        <v/>
      </c>
      <c r="AJ21" s="42" t="str">
        <f>IF(AND('Mapa final'!$AG$45="Alta",'Mapa final'!$AI$45="Catastrófico"),CONCATENATE("R6C",'Mapa final'!$W$45),"")</f>
        <v/>
      </c>
      <c r="AK21" s="42" t="str">
        <f>IF(AND('Mapa final'!$AG$46="Alta",'Mapa final'!$AI$46="Catastrófico"),CONCATENATE("R6C",'Mapa final'!$W$46),"")</f>
        <v/>
      </c>
      <c r="AL21" s="42" t="str">
        <f>IF(AND('Mapa final'!$AG$47="Alta",'Mapa final'!$AI$47="Catastrófico"),CONCATENATE("R6C",'Mapa final'!$W$47),"")</f>
        <v/>
      </c>
      <c r="AM21" s="43" t="str">
        <f>IF(AND('Mapa final'!$AG$48="Alta",'Mapa final'!$AI$48="Catastrófico"),CONCATENATE("R6C",'Mapa final'!$W$48),"")</f>
        <v/>
      </c>
      <c r="AN21" s="69"/>
      <c r="AO21" s="576"/>
      <c r="AP21" s="577"/>
      <c r="AQ21" s="577"/>
      <c r="AR21" s="577"/>
      <c r="AS21" s="577"/>
      <c r="AT21" s="578"/>
      <c r="AU21" s="69"/>
      <c r="AV21" s="69"/>
      <c r="AW21" s="69"/>
      <c r="AX21" s="69"/>
      <c r="AY21" s="69"/>
      <c r="AZ21" s="69"/>
      <c r="BA21" s="69"/>
      <c r="BB21" s="69"/>
      <c r="BC21" s="69"/>
      <c r="BD21" s="69"/>
      <c r="BE21" s="69"/>
      <c r="BF21" s="69"/>
      <c r="BG21" s="69"/>
      <c r="BH21" s="69"/>
      <c r="BI21" s="69"/>
      <c r="BJ21" s="69"/>
      <c r="BK21" s="69"/>
      <c r="BL21" s="69"/>
      <c r="BM21" s="69"/>
      <c r="BN21" s="69"/>
      <c r="BO21" s="69"/>
      <c r="BP21" s="69"/>
      <c r="BQ21" s="69"/>
      <c r="BR21" s="69"/>
      <c r="BS21" s="69"/>
      <c r="BT21" s="69"/>
      <c r="BU21" s="69"/>
      <c r="BV21" s="69"/>
      <c r="BW21" s="69"/>
      <c r="BX21" s="69"/>
    </row>
    <row r="22" spans="1:76" ht="15" customHeight="1" x14ac:dyDescent="0.25">
      <c r="A22" s="69"/>
      <c r="B22" s="540"/>
      <c r="C22" s="540"/>
      <c r="D22" s="541"/>
      <c r="E22" s="545"/>
      <c r="F22" s="546"/>
      <c r="G22" s="546"/>
      <c r="H22" s="546"/>
      <c r="I22" s="546"/>
      <c r="J22" s="53" t="str">
        <f>IF(AND('Mapa final'!$AG$49="Alta",'Mapa final'!$AI$49="Leve"),CONCATENATE("R7C",'Mapa final'!$W$49),"")</f>
        <v/>
      </c>
      <c r="K22" s="54" t="str">
        <f>IF(AND('Mapa final'!$AG$50="Alta",'Mapa final'!$AI$50="Leve"),CONCATENATE("R7C",'Mapa final'!$W$50),"")</f>
        <v/>
      </c>
      <c r="L22" s="54" t="str">
        <f>IF(AND('Mapa final'!$AG$51="Alta",'Mapa final'!$AI$51="Leve"),CONCATENATE("R7C",'Mapa final'!$W$51),"")</f>
        <v/>
      </c>
      <c r="M22" s="54" t="str">
        <f>IF(AND('Mapa final'!$AG$52="Alta",'Mapa final'!$AI$52="Leve"),CONCATENATE("R7C",'Mapa final'!$W$52),"")</f>
        <v/>
      </c>
      <c r="N22" s="54" t="str">
        <f>IF(AND('Mapa final'!$AG$53="Alta",'Mapa final'!$AI$53="Leve"),CONCATENATE("R7C",'Mapa final'!$W$53),"")</f>
        <v/>
      </c>
      <c r="O22" s="55" t="str">
        <f>IF(AND('Mapa final'!$AG$54="Alta",'Mapa final'!$AI$54="Leve"),CONCATENATE("R7C",'Mapa final'!$W$54),"")</f>
        <v/>
      </c>
      <c r="P22" s="53" t="str">
        <f>IF(AND('Mapa final'!$AG$49="Alta",'Mapa final'!$AI$49="Menor"),CONCATENATE("R7C",'Mapa final'!$W$49),"")</f>
        <v/>
      </c>
      <c r="Q22" s="54" t="str">
        <f>IF(AND('Mapa final'!$AG$50="Alta",'Mapa final'!$AI$50="Menor"),CONCATENATE("R7C",'Mapa final'!$W$50),"")</f>
        <v/>
      </c>
      <c r="R22" s="54" t="str">
        <f>IF(AND('Mapa final'!$AG$51="Alta",'Mapa final'!$AI$51="Menor"),CONCATENATE("R7C",'Mapa final'!$W$51),"")</f>
        <v/>
      </c>
      <c r="S22" s="54" t="str">
        <f>IF(AND('Mapa final'!$AG$52="Alta",'Mapa final'!$AI$52="Menor"),CONCATENATE("R7C",'Mapa final'!$W$52),"")</f>
        <v/>
      </c>
      <c r="T22" s="54" t="str">
        <f>IF(AND('Mapa final'!$AG$53="Alta",'Mapa final'!$AI$53="Menor"),CONCATENATE("R7C",'Mapa final'!$W$53),"")</f>
        <v/>
      </c>
      <c r="U22" s="55" t="str">
        <f>IF(AND('Mapa final'!$AG$54="Alta",'Mapa final'!$AI$54="Menor"),CONCATENATE("R7C",'Mapa final'!$W$54),"")</f>
        <v/>
      </c>
      <c r="V22" s="38" t="str">
        <f>IF(AND('Mapa final'!$AG$49="Alta",'Mapa final'!$AI$49="Moderado"),CONCATENATE("R7C",'Mapa final'!$W$49),"")</f>
        <v/>
      </c>
      <c r="W22" s="39" t="str">
        <f>IF(AND('Mapa final'!$AG$50="Alta",'Mapa final'!$AI$50="Moderado"),CONCATENATE("R7C",'Mapa final'!$W$50),"")</f>
        <v/>
      </c>
      <c r="X22" s="39" t="str">
        <f>IF(AND('Mapa final'!$AG$51="Alta",'Mapa final'!$AI$51="Moderado"),CONCATENATE("R7C",'Mapa final'!$W$51),"")</f>
        <v/>
      </c>
      <c r="Y22" s="39" t="str">
        <f>IF(AND('Mapa final'!$AG$52="Alta",'Mapa final'!$AI$52="Moderado"),CONCATENATE("R7C",'Mapa final'!$W$52),"")</f>
        <v/>
      </c>
      <c r="Z22" s="39" t="str">
        <f>IF(AND('Mapa final'!$AG$53="Alta",'Mapa final'!$AI$53="Moderado"),CONCATENATE("R7C",'Mapa final'!$W$53),"")</f>
        <v/>
      </c>
      <c r="AA22" s="40" t="str">
        <f>IF(AND('Mapa final'!$AG$54="Alta",'Mapa final'!$AI$54="Moderado"),CONCATENATE("R7C",'Mapa final'!$W$54),"")</f>
        <v/>
      </c>
      <c r="AB22" s="38" t="str">
        <f>IF(AND('Mapa final'!$AG$49="Alta",'Mapa final'!$AI$49="Mayor"),CONCATENATE("R7C",'Mapa final'!$W$49),"")</f>
        <v/>
      </c>
      <c r="AC22" s="39" t="str">
        <f>IF(AND('Mapa final'!$AG$50="Alta",'Mapa final'!$AI$50="Mayor"),CONCATENATE("R7C",'Mapa final'!$W$50),"")</f>
        <v/>
      </c>
      <c r="AD22" s="39" t="str">
        <f>IF(AND('Mapa final'!$AG$51="Alta",'Mapa final'!$AI$51="Mayor"),CONCATENATE("R7C",'Mapa final'!$W$51),"")</f>
        <v/>
      </c>
      <c r="AE22" s="39" t="str">
        <f>IF(AND('Mapa final'!$AG$52="Alta",'Mapa final'!$AI$52="Mayor"),CONCATENATE("R7C",'Mapa final'!$W$52),"")</f>
        <v/>
      </c>
      <c r="AF22" s="39" t="str">
        <f>IF(AND('Mapa final'!$AG$53="Alta",'Mapa final'!$AI$53="Mayor"),CONCATENATE("R7C",'Mapa final'!$W$53),"")</f>
        <v/>
      </c>
      <c r="AG22" s="40" t="str">
        <f>IF(AND('Mapa final'!$AG$54="Alta",'Mapa final'!$AI$54="Mayor"),CONCATENATE("R7C",'Mapa final'!$W$54),"")</f>
        <v/>
      </c>
      <c r="AH22" s="41" t="str">
        <f>IF(AND('Mapa final'!$AG$49="Alta",'Mapa final'!$AI$49="Catastrófico"),CONCATENATE("R7C",'Mapa final'!$W$49),"")</f>
        <v/>
      </c>
      <c r="AI22" s="42" t="str">
        <f>IF(AND('Mapa final'!$AG$50="Alta",'Mapa final'!$AI$50="Catastrófico"),CONCATENATE("R7C",'Mapa final'!$W$50),"")</f>
        <v/>
      </c>
      <c r="AJ22" s="42" t="str">
        <f>IF(AND('Mapa final'!$AG$51="Alta",'Mapa final'!$AI$51="Catastrófico"),CONCATENATE("R7C",'Mapa final'!$W$51),"")</f>
        <v/>
      </c>
      <c r="AK22" s="42" t="str">
        <f>IF(AND('Mapa final'!$AG$52="Alta",'Mapa final'!$AI$52="Catastrófico"),CONCATENATE("R7C",'Mapa final'!$W$52),"")</f>
        <v/>
      </c>
      <c r="AL22" s="42" t="str">
        <f>IF(AND('Mapa final'!$AG$53="Alta",'Mapa final'!$AI$53="Catastrófico"),CONCATENATE("R7C",'Mapa final'!$W$53),"")</f>
        <v/>
      </c>
      <c r="AM22" s="43" t="str">
        <f>IF(AND('Mapa final'!$AG$54="Alta",'Mapa final'!$AI$54="Catastrófico"),CONCATENATE("R7C",'Mapa final'!$W$54),"")</f>
        <v/>
      </c>
      <c r="AN22" s="69"/>
      <c r="AO22" s="576"/>
      <c r="AP22" s="577"/>
      <c r="AQ22" s="577"/>
      <c r="AR22" s="577"/>
      <c r="AS22" s="577"/>
      <c r="AT22" s="578"/>
      <c r="AU22" s="69"/>
      <c r="AV22" s="69"/>
      <c r="AW22" s="69"/>
      <c r="AX22" s="69"/>
      <c r="AY22" s="69"/>
      <c r="AZ22" s="69"/>
      <c r="BA22" s="69"/>
      <c r="BB22" s="69"/>
      <c r="BC22" s="69"/>
      <c r="BD22" s="69"/>
      <c r="BE22" s="69"/>
      <c r="BF22" s="69"/>
      <c r="BG22" s="69"/>
      <c r="BH22" s="69"/>
      <c r="BI22" s="69"/>
      <c r="BJ22" s="69"/>
      <c r="BK22" s="69"/>
      <c r="BL22" s="69"/>
      <c r="BM22" s="69"/>
      <c r="BN22" s="69"/>
      <c r="BO22" s="69"/>
      <c r="BP22" s="69"/>
      <c r="BQ22" s="69"/>
      <c r="BR22" s="69"/>
      <c r="BS22" s="69"/>
      <c r="BT22" s="69"/>
      <c r="BU22" s="69"/>
      <c r="BV22" s="69"/>
      <c r="BW22" s="69"/>
      <c r="BX22" s="69"/>
    </row>
    <row r="23" spans="1:76" ht="15" customHeight="1" x14ac:dyDescent="0.25">
      <c r="A23" s="69"/>
      <c r="B23" s="540"/>
      <c r="C23" s="540"/>
      <c r="D23" s="541"/>
      <c r="E23" s="545"/>
      <c r="F23" s="546"/>
      <c r="G23" s="546"/>
      <c r="H23" s="546"/>
      <c r="I23" s="546"/>
      <c r="J23" s="53" t="str">
        <f>IF(AND('Mapa final'!$AG$55="Alta",'Mapa final'!$AI$55="Leve"),CONCATENATE("R8C",'Mapa final'!$W$55),"")</f>
        <v/>
      </c>
      <c r="K23" s="54" t="str">
        <f>IF(AND('Mapa final'!$AG$56="Alta",'Mapa final'!$AI$56="Leve"),CONCATENATE("R8C",'Mapa final'!$W$56),"")</f>
        <v/>
      </c>
      <c r="L23" s="54" t="str">
        <f>IF(AND('Mapa final'!$AG$57="Alta",'Mapa final'!$AI$57="Leve"),CONCATENATE("R8C",'Mapa final'!$W$57),"")</f>
        <v/>
      </c>
      <c r="M23" s="54" t="str">
        <f>IF(AND('Mapa final'!$AG$58="Alta",'Mapa final'!$AI$58="Leve"),CONCATENATE("R8C",'Mapa final'!$W$58),"")</f>
        <v/>
      </c>
      <c r="N23" s="54" t="str">
        <f>IF(AND('Mapa final'!$AG$59="Alta",'Mapa final'!$AI$59="Leve"),CONCATENATE("R8C",'Mapa final'!$W$59),"")</f>
        <v/>
      </c>
      <c r="O23" s="55" t="str">
        <f>IF(AND('Mapa final'!$AG$60="Alta",'Mapa final'!$AI$60="Leve"),CONCATENATE("R8C",'Mapa final'!$W$60),"")</f>
        <v/>
      </c>
      <c r="P23" s="53" t="str">
        <f>IF(AND('Mapa final'!$AG$55="Alta",'Mapa final'!$AI$55="Menor"),CONCATENATE("R8C",'Mapa final'!$W$55),"")</f>
        <v/>
      </c>
      <c r="Q23" s="54" t="str">
        <f>IF(AND('Mapa final'!$AG$56="Alta",'Mapa final'!$AI$56="Menor"),CONCATENATE("R8C",'Mapa final'!$W$56),"")</f>
        <v/>
      </c>
      <c r="R23" s="54" t="str">
        <f>IF(AND('Mapa final'!$AG$57="Alta",'Mapa final'!$AI$57="Menor"),CONCATENATE("R8C",'Mapa final'!$W$57),"")</f>
        <v/>
      </c>
      <c r="S23" s="54" t="str">
        <f>IF(AND('Mapa final'!$AG$58="Alta",'Mapa final'!$AI$58="Menor"),CONCATENATE("R8C",'Mapa final'!$W$58),"")</f>
        <v/>
      </c>
      <c r="T23" s="54" t="str">
        <f>IF(AND('Mapa final'!$AG$59="Alta",'Mapa final'!$AI$59="Menor"),CONCATENATE("R8C",'Mapa final'!$W$59),"")</f>
        <v/>
      </c>
      <c r="U23" s="55" t="str">
        <f>IF(AND('Mapa final'!$AG$60="Alta",'Mapa final'!$AI$60="Menor"),CONCATENATE("R8C",'Mapa final'!$W$60),"")</f>
        <v/>
      </c>
      <c r="V23" s="38" t="str">
        <f>IF(AND('Mapa final'!$AG$55="Alta",'Mapa final'!$AI$55="Moderado"),CONCATENATE("R8C",'Mapa final'!$W$55),"")</f>
        <v/>
      </c>
      <c r="W23" s="39" t="str">
        <f>IF(AND('Mapa final'!$AG$56="Alta",'Mapa final'!$AI$56="Moderado"),CONCATENATE("R8C",'Mapa final'!$W$56),"")</f>
        <v/>
      </c>
      <c r="X23" s="39" t="str">
        <f>IF(AND('Mapa final'!$AG$57="Alta",'Mapa final'!$AI$57="Moderado"),CONCATENATE("R8C",'Mapa final'!$W$57),"")</f>
        <v/>
      </c>
      <c r="Y23" s="39" t="str">
        <f>IF(AND('Mapa final'!$AG$58="Alta",'Mapa final'!$AI$58="Moderado"),CONCATENATE("R8C",'Mapa final'!$W$58),"")</f>
        <v/>
      </c>
      <c r="Z23" s="39" t="str">
        <f>IF(AND('Mapa final'!$AG$59="Alta",'Mapa final'!$AI$59="Moderado"),CONCATENATE("R8C",'Mapa final'!$W$59),"")</f>
        <v/>
      </c>
      <c r="AA23" s="40" t="str">
        <f>IF(AND('Mapa final'!$AG$60="Alta",'Mapa final'!$AI$60="Moderado"),CONCATENATE("R8C",'Mapa final'!$W$60),"")</f>
        <v/>
      </c>
      <c r="AB23" s="38" t="str">
        <f>IF(AND('Mapa final'!$AG$55="Alta",'Mapa final'!$AI$55="Mayor"),CONCATENATE("R8C",'Mapa final'!$W$55),"")</f>
        <v/>
      </c>
      <c r="AC23" s="39" t="str">
        <f>IF(AND('Mapa final'!$AG$56="Alta",'Mapa final'!$AI$56="Mayor"),CONCATENATE("R8C",'Mapa final'!$W$56),"")</f>
        <v/>
      </c>
      <c r="AD23" s="39" t="str">
        <f>IF(AND('Mapa final'!$AG$57="Alta",'Mapa final'!$AI$57="Mayor"),CONCATENATE("R8C",'Mapa final'!$W$57),"")</f>
        <v/>
      </c>
      <c r="AE23" s="39" t="str">
        <f>IF(AND('Mapa final'!$AG$58="Alta",'Mapa final'!$AI$58="Mayor"),CONCATENATE("R8C",'Mapa final'!$W$58),"")</f>
        <v/>
      </c>
      <c r="AF23" s="39" t="str">
        <f>IF(AND('Mapa final'!$AG$59="Alta",'Mapa final'!$AI$59="Mayor"),CONCATENATE("R8C",'Mapa final'!$W$59),"")</f>
        <v/>
      </c>
      <c r="AG23" s="40" t="str">
        <f>IF(AND('Mapa final'!$AG$60="Alta",'Mapa final'!$AI$60="Mayor"),CONCATENATE("R8C",'Mapa final'!$W$60),"")</f>
        <v/>
      </c>
      <c r="AH23" s="41" t="str">
        <f>IF(AND('Mapa final'!$AG$55="Alta",'Mapa final'!$AI$55="Catastrófico"),CONCATENATE("R8C",'Mapa final'!$W$55),"")</f>
        <v/>
      </c>
      <c r="AI23" s="42" t="str">
        <f>IF(AND('Mapa final'!$AG$56="Alta",'Mapa final'!$AI$56="Catastrófico"),CONCATENATE("R8C",'Mapa final'!$W$56),"")</f>
        <v/>
      </c>
      <c r="AJ23" s="42" t="str">
        <f>IF(AND('Mapa final'!$AG$57="Alta",'Mapa final'!$AI$57="Catastrófico"),CONCATENATE("R8C",'Mapa final'!$W$57),"")</f>
        <v/>
      </c>
      <c r="AK23" s="42" t="str">
        <f>IF(AND('Mapa final'!$AG$58="Alta",'Mapa final'!$AI$58="Catastrófico"),CONCATENATE("R8C",'Mapa final'!$W$58),"")</f>
        <v/>
      </c>
      <c r="AL23" s="42" t="str">
        <f>IF(AND('Mapa final'!$AG$59="Alta",'Mapa final'!$AI$59="Catastrófico"),CONCATENATE("R8C",'Mapa final'!$W$59),"")</f>
        <v/>
      </c>
      <c r="AM23" s="43" t="str">
        <f>IF(AND('Mapa final'!$AG$60="Alta",'Mapa final'!$AI$60="Catastrófico"),CONCATENATE("R8C",'Mapa final'!$W$60),"")</f>
        <v/>
      </c>
      <c r="AN23" s="69"/>
      <c r="AO23" s="576"/>
      <c r="AP23" s="577"/>
      <c r="AQ23" s="577"/>
      <c r="AR23" s="577"/>
      <c r="AS23" s="577"/>
      <c r="AT23" s="578"/>
      <c r="AU23" s="69"/>
      <c r="AV23" s="69"/>
      <c r="AW23" s="69"/>
      <c r="AX23" s="69"/>
      <c r="AY23" s="69"/>
      <c r="AZ23" s="69"/>
      <c r="BA23" s="69"/>
      <c r="BB23" s="69"/>
      <c r="BC23" s="69"/>
      <c r="BD23" s="69"/>
      <c r="BE23" s="69"/>
      <c r="BF23" s="69"/>
      <c r="BG23" s="69"/>
      <c r="BH23" s="69"/>
      <c r="BI23" s="69"/>
      <c r="BJ23" s="69"/>
      <c r="BK23" s="69"/>
      <c r="BL23" s="69"/>
      <c r="BM23" s="69"/>
      <c r="BN23" s="69"/>
      <c r="BO23" s="69"/>
      <c r="BP23" s="69"/>
      <c r="BQ23" s="69"/>
      <c r="BR23" s="69"/>
      <c r="BS23" s="69"/>
      <c r="BT23" s="69"/>
      <c r="BU23" s="69"/>
      <c r="BV23" s="69"/>
      <c r="BW23" s="69"/>
      <c r="BX23" s="69"/>
    </row>
    <row r="24" spans="1:76" ht="15" customHeight="1" x14ac:dyDescent="0.25">
      <c r="A24" s="69"/>
      <c r="B24" s="540"/>
      <c r="C24" s="540"/>
      <c r="D24" s="541"/>
      <c r="E24" s="545"/>
      <c r="F24" s="546"/>
      <c r="G24" s="546"/>
      <c r="H24" s="546"/>
      <c r="I24" s="546"/>
      <c r="J24" s="53" t="str">
        <f>IF(AND('Mapa final'!$AG$61="Alta",'Mapa final'!$AI$61="Leve"),CONCATENATE("R9C",'Mapa final'!$W$61),"")</f>
        <v/>
      </c>
      <c r="K24" s="54" t="str">
        <f>IF(AND('Mapa final'!$AG$62="Alta",'Mapa final'!$AI$62="Leve"),CONCATENATE("R9C",'Mapa final'!$W$62),"")</f>
        <v/>
      </c>
      <c r="L24" s="54" t="str">
        <f>IF(AND('Mapa final'!$AG$63="Alta",'Mapa final'!$AI$63="Leve"),CONCATENATE("R9C",'Mapa final'!$W$63),"")</f>
        <v/>
      </c>
      <c r="M24" s="54" t="str">
        <f>IF(AND('Mapa final'!$AG$64="Alta",'Mapa final'!$AI$64="Leve"),CONCATENATE("R9C",'Mapa final'!$W$64),"")</f>
        <v/>
      </c>
      <c r="N24" s="54" t="str">
        <f>IF(AND('Mapa final'!$AG$65="Alta",'Mapa final'!$AI$65="Leve"),CONCATENATE("R9C",'Mapa final'!$W$65),"")</f>
        <v/>
      </c>
      <c r="O24" s="55" t="str">
        <f>IF(AND('Mapa final'!$AG$66="Alta",'Mapa final'!$AI$66="Leve"),CONCATENATE("R9C",'Mapa final'!$W$66),"")</f>
        <v/>
      </c>
      <c r="P24" s="53" t="str">
        <f>IF(AND('Mapa final'!$AG$61="Alta",'Mapa final'!$AI$61="Menor"),CONCATENATE("R9C",'Mapa final'!$W$61),"")</f>
        <v/>
      </c>
      <c r="Q24" s="54" t="str">
        <f>IF(AND('Mapa final'!$AG$62="Alta",'Mapa final'!$AI$62="Menor"),CONCATENATE("R9C",'Mapa final'!$W$62),"")</f>
        <v/>
      </c>
      <c r="R24" s="54" t="str">
        <f>IF(AND('Mapa final'!$AG$63="Alta",'Mapa final'!$AI$63="Menor"),CONCATENATE("R9C",'Mapa final'!$W$63),"")</f>
        <v/>
      </c>
      <c r="S24" s="54" t="str">
        <f>IF(AND('Mapa final'!$AG$64="Alta",'Mapa final'!$AI$64="Menor"),CONCATENATE("R9C",'Mapa final'!$W$64),"")</f>
        <v/>
      </c>
      <c r="T24" s="54" t="str">
        <f>IF(AND('Mapa final'!$AG$65="Alta",'Mapa final'!$AI$65="Menor"),CONCATENATE("R9C",'Mapa final'!$W$65),"")</f>
        <v/>
      </c>
      <c r="U24" s="55" t="str">
        <f>IF(AND('Mapa final'!$AG$66="Alta",'Mapa final'!$AI$66="Menor"),CONCATENATE("R9C",'Mapa final'!$W$66),"")</f>
        <v/>
      </c>
      <c r="V24" s="38" t="str">
        <f>IF(AND('Mapa final'!$AG$61="Alta",'Mapa final'!$AI$61="Moderado"),CONCATENATE("R9C",'Mapa final'!$W$61),"")</f>
        <v/>
      </c>
      <c r="W24" s="39" t="str">
        <f>IF(AND('Mapa final'!$AG$62="Alta",'Mapa final'!$AI$62="Moderado"),CONCATENATE("R9C",'Mapa final'!$W$62),"")</f>
        <v/>
      </c>
      <c r="X24" s="39" t="str">
        <f>IF(AND('Mapa final'!$AG$63="Alta",'Mapa final'!$AI$63="Moderado"),CONCATENATE("R9C",'Mapa final'!$W$63),"")</f>
        <v/>
      </c>
      <c r="Y24" s="39" t="str">
        <f>IF(AND('Mapa final'!$AG$64="Alta",'Mapa final'!$AI$64="Moderado"),CONCATENATE("R9C",'Mapa final'!$W$64),"")</f>
        <v/>
      </c>
      <c r="Z24" s="39" t="str">
        <f>IF(AND('Mapa final'!$AG$65="Alta",'Mapa final'!$AI$65="Moderado"),CONCATENATE("R9C",'Mapa final'!$W$65),"")</f>
        <v/>
      </c>
      <c r="AA24" s="40" t="str">
        <f>IF(AND('Mapa final'!$AG$66="Alta",'Mapa final'!$AI$66="Moderado"),CONCATENATE("R9C",'Mapa final'!$W$66),"")</f>
        <v/>
      </c>
      <c r="AB24" s="38" t="str">
        <f>IF(AND('Mapa final'!$AG$61="Alta",'Mapa final'!$AI$61="Mayor"),CONCATENATE("R9C",'Mapa final'!$W$61),"")</f>
        <v/>
      </c>
      <c r="AC24" s="39" t="str">
        <f>IF(AND('Mapa final'!$AG$62="Alta",'Mapa final'!$AI$62="Mayor"),CONCATENATE("R9C",'Mapa final'!$W$62),"")</f>
        <v/>
      </c>
      <c r="AD24" s="39" t="str">
        <f>IF(AND('Mapa final'!$AG$63="Alta",'Mapa final'!$AI$63="Mayor"),CONCATENATE("R9C",'Mapa final'!$W$63),"")</f>
        <v/>
      </c>
      <c r="AE24" s="39" t="str">
        <f>IF(AND('Mapa final'!$AG$64="Alta",'Mapa final'!$AI$64="Mayor"),CONCATENATE("R9C",'Mapa final'!$W$64),"")</f>
        <v/>
      </c>
      <c r="AF24" s="39" t="str">
        <f>IF(AND('Mapa final'!$AG$65="Alta",'Mapa final'!$AI$65="Mayor"),CONCATENATE("R9C",'Mapa final'!$W$65),"")</f>
        <v/>
      </c>
      <c r="AG24" s="40" t="str">
        <f>IF(AND('Mapa final'!$AG$66="Alta",'Mapa final'!$AI$66="Mayor"),CONCATENATE("R9C",'Mapa final'!$W$66),"")</f>
        <v/>
      </c>
      <c r="AH24" s="41" t="str">
        <f>IF(AND('Mapa final'!$AG$61="Alta",'Mapa final'!$AI$61="Catastrófico"),CONCATENATE("R9C",'Mapa final'!$W$61),"")</f>
        <v/>
      </c>
      <c r="AI24" s="42" t="str">
        <f>IF(AND('Mapa final'!$AG$62="Alta",'Mapa final'!$AI$62="Catastrófico"),CONCATENATE("R9C",'Mapa final'!$W$62),"")</f>
        <v/>
      </c>
      <c r="AJ24" s="42" t="str">
        <f>IF(AND('Mapa final'!$AG$63="Alta",'Mapa final'!$AI$63="Catastrófico"),CONCATENATE("R9C",'Mapa final'!$W$63),"")</f>
        <v/>
      </c>
      <c r="AK24" s="42" t="str">
        <f>IF(AND('Mapa final'!$AG$64="Alta",'Mapa final'!$AI$64="Catastrófico"),CONCATENATE("R9C",'Mapa final'!$W$64),"")</f>
        <v/>
      </c>
      <c r="AL24" s="42" t="str">
        <f>IF(AND('Mapa final'!$AG$65="Alta",'Mapa final'!$AI$65="Catastrófico"),CONCATENATE("R9C",'Mapa final'!$W$65),"")</f>
        <v/>
      </c>
      <c r="AM24" s="43" t="str">
        <f>IF(AND('Mapa final'!$AG$66="Alta",'Mapa final'!$AI$66="Catastrófico"),CONCATENATE("R9C",'Mapa final'!$W$66),"")</f>
        <v/>
      </c>
      <c r="AN24" s="69"/>
      <c r="AO24" s="576"/>
      <c r="AP24" s="577"/>
      <c r="AQ24" s="577"/>
      <c r="AR24" s="577"/>
      <c r="AS24" s="577"/>
      <c r="AT24" s="578"/>
      <c r="AU24" s="69"/>
      <c r="AV24" s="69"/>
      <c r="AW24" s="69"/>
      <c r="AX24" s="69"/>
      <c r="AY24" s="69"/>
      <c r="AZ24" s="69"/>
      <c r="BA24" s="69"/>
      <c r="BB24" s="69"/>
      <c r="BC24" s="69"/>
      <c r="BD24" s="69"/>
      <c r="BE24" s="69"/>
      <c r="BF24" s="69"/>
      <c r="BG24" s="69"/>
      <c r="BH24" s="69"/>
      <c r="BI24" s="69"/>
      <c r="BJ24" s="69"/>
      <c r="BK24" s="69"/>
      <c r="BL24" s="69"/>
      <c r="BM24" s="69"/>
      <c r="BN24" s="69"/>
      <c r="BO24" s="69"/>
      <c r="BP24" s="69"/>
      <c r="BQ24" s="69"/>
      <c r="BR24" s="69"/>
      <c r="BS24" s="69"/>
      <c r="BT24" s="69"/>
      <c r="BU24" s="69"/>
      <c r="BV24" s="69"/>
      <c r="BW24" s="69"/>
      <c r="BX24" s="69"/>
    </row>
    <row r="25" spans="1:76" ht="15.75" customHeight="1" thickBot="1" x14ac:dyDescent="0.3">
      <c r="A25" s="69"/>
      <c r="B25" s="540"/>
      <c r="C25" s="540"/>
      <c r="D25" s="541"/>
      <c r="E25" s="548"/>
      <c r="F25" s="549"/>
      <c r="G25" s="549"/>
      <c r="H25" s="549"/>
      <c r="I25" s="549"/>
      <c r="J25" s="56" t="str">
        <f>IF(AND('Mapa final'!$AG$67="Alta",'Mapa final'!$AI$67="Leve"),CONCATENATE("R10C",'Mapa final'!$W$67),"")</f>
        <v/>
      </c>
      <c r="K25" s="57" t="str">
        <f>IF(AND('Mapa final'!$AG$68="Alta",'Mapa final'!$AI$68="Leve"),CONCATENATE("R10C",'Mapa final'!$W$68),"")</f>
        <v/>
      </c>
      <c r="L25" s="57" t="str">
        <f>IF(AND('Mapa final'!$AG$69="Alta",'Mapa final'!$AI$69="Leve"),CONCATENATE("R10C",'Mapa final'!$W$69),"")</f>
        <v/>
      </c>
      <c r="M25" s="57" t="str">
        <f>IF(AND('Mapa final'!$AG$70="Alta",'Mapa final'!$AI$70="Leve"),CONCATENATE("R10C",'Mapa final'!$W$70),"")</f>
        <v/>
      </c>
      <c r="N25" s="57" t="str">
        <f>IF(AND('Mapa final'!$AG$71="Alta",'Mapa final'!$AI$71="Leve"),CONCATENATE("R10C",'Mapa final'!$W$71),"")</f>
        <v/>
      </c>
      <c r="O25" s="58" t="str">
        <f>IF(AND('Mapa final'!$AG$72="Alta",'Mapa final'!$AI$72="Leve"),CONCATENATE("R10C",'Mapa final'!$W$72),"")</f>
        <v/>
      </c>
      <c r="P25" s="56" t="str">
        <f>IF(AND('Mapa final'!$AG$67="Alta",'Mapa final'!$AI$67="Menor"),CONCATENATE("R10C",'Mapa final'!$W$67),"")</f>
        <v/>
      </c>
      <c r="Q25" s="57" t="str">
        <f>IF(AND('Mapa final'!$AG$68="Alta",'Mapa final'!$AI$68="Menor"),CONCATENATE("R10C",'Mapa final'!$W$68),"")</f>
        <v/>
      </c>
      <c r="R25" s="57" t="str">
        <f>IF(AND('Mapa final'!$AG$69="Alta",'Mapa final'!$AI$69="Menor"),CONCATENATE("R10C",'Mapa final'!$W$69),"")</f>
        <v/>
      </c>
      <c r="S25" s="57" t="str">
        <f>IF(AND('Mapa final'!$AG$70="Alta",'Mapa final'!$AI$70="Menor"),CONCATENATE("R10C",'Mapa final'!$W$70),"")</f>
        <v/>
      </c>
      <c r="T25" s="57" t="str">
        <f>IF(AND('Mapa final'!$AG$71="Alta",'Mapa final'!$AI$71="Menor"),CONCATENATE("R10C",'Mapa final'!$W$71),"")</f>
        <v/>
      </c>
      <c r="U25" s="58" t="str">
        <f>IF(AND('Mapa final'!$AG$72="Alta",'Mapa final'!$AI$72="Menor"),CONCATENATE("R10C",'Mapa final'!$W$72),"")</f>
        <v/>
      </c>
      <c r="V25" s="44" t="str">
        <f>IF(AND('Mapa final'!$AG$67="Alta",'Mapa final'!$AI$67="Moderado"),CONCATENATE("R10C",'Mapa final'!$W$67),"")</f>
        <v/>
      </c>
      <c r="W25" s="45" t="str">
        <f>IF(AND('Mapa final'!$AG$68="Alta",'Mapa final'!$AI$68="Moderado"),CONCATENATE("R10C",'Mapa final'!$W$68),"")</f>
        <v/>
      </c>
      <c r="X25" s="45" t="str">
        <f>IF(AND('Mapa final'!$AG$69="Alta",'Mapa final'!$AI$69="Moderado"),CONCATENATE("R10C",'Mapa final'!$W$69),"")</f>
        <v/>
      </c>
      <c r="Y25" s="45" t="str">
        <f>IF(AND('Mapa final'!$AG$70="Alta",'Mapa final'!$AI$70="Moderado"),CONCATENATE("R10C",'Mapa final'!$W$70),"")</f>
        <v/>
      </c>
      <c r="Z25" s="45" t="str">
        <f>IF(AND('Mapa final'!$AG$71="Alta",'Mapa final'!$AI$71="Moderado"),CONCATENATE("R10C",'Mapa final'!$W$71),"")</f>
        <v/>
      </c>
      <c r="AA25" s="46" t="str">
        <f>IF(AND('Mapa final'!$AG$72="Alta",'Mapa final'!$AI$72="Moderado"),CONCATENATE("R10C",'Mapa final'!$W$72),"")</f>
        <v/>
      </c>
      <c r="AB25" s="44" t="str">
        <f>IF(AND('Mapa final'!$AG$67="Alta",'Mapa final'!$AI$67="Mayor"),CONCATENATE("R10C",'Mapa final'!$W$67),"")</f>
        <v/>
      </c>
      <c r="AC25" s="45" t="str">
        <f>IF(AND('Mapa final'!$AG$68="Alta",'Mapa final'!$AI$68="Mayor"),CONCATENATE("R10C",'Mapa final'!$W$68),"")</f>
        <v/>
      </c>
      <c r="AD25" s="45" t="str">
        <f>IF(AND('Mapa final'!$AG$69="Alta",'Mapa final'!$AI$69="Mayor"),CONCATENATE("R10C",'Mapa final'!$W$69),"")</f>
        <v/>
      </c>
      <c r="AE25" s="45" t="str">
        <f>IF(AND('Mapa final'!$AG$70="Alta",'Mapa final'!$AI$70="Mayor"),CONCATENATE("R10C",'Mapa final'!$W$70),"")</f>
        <v/>
      </c>
      <c r="AF25" s="45" t="str">
        <f>IF(AND('Mapa final'!$AG$71="Alta",'Mapa final'!$AI$71="Mayor"),CONCATENATE("R10C",'Mapa final'!$W$71),"")</f>
        <v/>
      </c>
      <c r="AG25" s="46" t="str">
        <f>IF(AND('Mapa final'!$AG$72="Alta",'Mapa final'!$AI$72="Mayor"),CONCATENATE("R10C",'Mapa final'!$W$72),"")</f>
        <v/>
      </c>
      <c r="AH25" s="47" t="str">
        <f>IF(AND('Mapa final'!$AG$67="Alta",'Mapa final'!$AI$67="Catastrófico"),CONCATENATE("R10C",'Mapa final'!$W$67),"")</f>
        <v/>
      </c>
      <c r="AI25" s="48" t="str">
        <f>IF(AND('Mapa final'!$AG$68="Alta",'Mapa final'!$AI$68="Catastrófico"),CONCATENATE("R10C",'Mapa final'!$W$68),"")</f>
        <v/>
      </c>
      <c r="AJ25" s="48" t="str">
        <f>IF(AND('Mapa final'!$AG$69="Alta",'Mapa final'!$AI$69="Catastrófico"),CONCATENATE("R10C",'Mapa final'!$W$69),"")</f>
        <v/>
      </c>
      <c r="AK25" s="48" t="str">
        <f>IF(AND('Mapa final'!$AG$70="Alta",'Mapa final'!$AI$70="Catastrófico"),CONCATENATE("R10C",'Mapa final'!$W$70),"")</f>
        <v/>
      </c>
      <c r="AL25" s="48" t="str">
        <f>IF(AND('Mapa final'!$AG$71="Alta",'Mapa final'!$AI$71="Catastrófico"),CONCATENATE("R10C",'Mapa final'!$W$71),"")</f>
        <v/>
      </c>
      <c r="AM25" s="49" t="str">
        <f>IF(AND('Mapa final'!$AG$72="Alta",'Mapa final'!$AI$72="Catastrófico"),CONCATENATE("R10C",'Mapa final'!$W$72),"")</f>
        <v/>
      </c>
      <c r="AN25" s="69"/>
      <c r="AO25" s="579"/>
      <c r="AP25" s="580"/>
      <c r="AQ25" s="580"/>
      <c r="AR25" s="580"/>
      <c r="AS25" s="580"/>
      <c r="AT25" s="581"/>
      <c r="AU25" s="69"/>
      <c r="AV25" s="69"/>
      <c r="AW25" s="69"/>
      <c r="AX25" s="69"/>
      <c r="AY25" s="69"/>
      <c r="AZ25" s="69"/>
      <c r="BA25" s="69"/>
      <c r="BB25" s="69"/>
      <c r="BC25" s="69"/>
      <c r="BD25" s="69"/>
      <c r="BE25" s="69"/>
      <c r="BF25" s="69"/>
      <c r="BG25" s="69"/>
      <c r="BH25" s="69"/>
      <c r="BI25" s="69"/>
      <c r="BJ25" s="69"/>
      <c r="BK25" s="69"/>
      <c r="BL25" s="69"/>
      <c r="BM25" s="69"/>
      <c r="BN25" s="69"/>
      <c r="BO25" s="69"/>
      <c r="BP25" s="69"/>
      <c r="BQ25" s="69"/>
      <c r="BR25" s="69"/>
      <c r="BS25" s="69"/>
      <c r="BT25" s="69"/>
      <c r="BU25" s="69"/>
      <c r="BV25" s="69"/>
      <c r="BW25" s="69"/>
      <c r="BX25" s="69"/>
    </row>
    <row r="26" spans="1:76" ht="15" customHeight="1" x14ac:dyDescent="0.25">
      <c r="A26" s="69"/>
      <c r="B26" s="540"/>
      <c r="C26" s="540"/>
      <c r="D26" s="541"/>
      <c r="E26" s="542" t="s">
        <v>140</v>
      </c>
      <c r="F26" s="543"/>
      <c r="G26" s="543"/>
      <c r="H26" s="543"/>
      <c r="I26" s="544"/>
      <c r="J26" s="50" t="str">
        <f>IF(AND('Mapa final'!$AG$13="Media",'Mapa final'!$AI$13="Leve"),CONCATENATE("R1C",'Mapa final'!$W$13),"")</f>
        <v/>
      </c>
      <c r="K26" s="51" t="str">
        <f>IF(AND('Mapa final'!$AG$14="Media",'Mapa final'!$AI$14="Leve"),CONCATENATE("R1C",'Mapa final'!$W$14),"")</f>
        <v/>
      </c>
      <c r="L26" s="51" t="str">
        <f>IF(AND('Mapa final'!$AG$15="Media",'Mapa final'!$AI$15="Leve"),CONCATENATE("R1C",'Mapa final'!$W$15),"")</f>
        <v/>
      </c>
      <c r="M26" s="51" t="str">
        <f>IF(AND('Mapa final'!$AG$16="Media",'Mapa final'!$AI$16="Leve"),CONCATENATE("R1C",'Mapa final'!$W$16),"")</f>
        <v/>
      </c>
      <c r="N26" s="51" t="str">
        <f>IF(AND('Mapa final'!$AG$17="Media",'Mapa final'!$AI$17="Leve"),CONCATENATE("R1C",'Mapa final'!$W$17),"")</f>
        <v/>
      </c>
      <c r="O26" s="52" t="str">
        <f>IF(AND('Mapa final'!$AG$18="Media",'Mapa final'!$AI$18="Leve"),CONCATENATE("R1C",'Mapa final'!$W$18),"")</f>
        <v/>
      </c>
      <c r="P26" s="50" t="str">
        <f>IF(AND('Mapa final'!$AG$13="Media",'Mapa final'!$AI$13="Menor"),CONCATENATE("R1C",'Mapa final'!$W$13),"")</f>
        <v>R1C1</v>
      </c>
      <c r="Q26" s="51" t="str">
        <f>IF(AND('Mapa final'!$AG$14="Media",'Mapa final'!$AI$14="Menor"),CONCATENATE("R1C",'Mapa final'!$W$14),"")</f>
        <v/>
      </c>
      <c r="R26" s="51" t="str">
        <f>IF(AND('Mapa final'!$AG$15="Media",'Mapa final'!$AI$15="Menor"),CONCATENATE("R1C",'Mapa final'!$W$15),"")</f>
        <v/>
      </c>
      <c r="S26" s="51" t="str">
        <f>IF(AND('Mapa final'!$AG$16="Media",'Mapa final'!$AI$16="Menor"),CONCATENATE("R1C",'Mapa final'!$W$16),"")</f>
        <v/>
      </c>
      <c r="T26" s="51" t="str">
        <f>IF(AND('Mapa final'!$AG$17="Media",'Mapa final'!$AI$17="Menor"),CONCATENATE("R1C",'Mapa final'!$W$17),"")</f>
        <v/>
      </c>
      <c r="U26" s="52" t="str">
        <f>IF(AND('Mapa final'!$AG$18="Media",'Mapa final'!$AI$18="Menor"),CONCATENATE("R1C",'Mapa final'!$W$18),"")</f>
        <v/>
      </c>
      <c r="V26" s="50" t="str">
        <f>IF(AND('Mapa final'!$AG$13="Media",'Mapa final'!$AI$13="Moderado"),CONCATENATE("R1C",'Mapa final'!$W$13),"")</f>
        <v/>
      </c>
      <c r="W26" s="51" t="str">
        <f>IF(AND('Mapa final'!$AG$14="Media",'Mapa final'!$AI$14="Moderado"),CONCATENATE("R1C",'Mapa final'!$W$14),"")</f>
        <v/>
      </c>
      <c r="X26" s="51" t="str">
        <f>IF(AND('Mapa final'!$AG$15="Media",'Mapa final'!$AI$15="Moderado"),CONCATENATE("R1C",'Mapa final'!$W$15),"")</f>
        <v/>
      </c>
      <c r="Y26" s="51" t="str">
        <f>IF(AND('Mapa final'!$AG$16="Media",'Mapa final'!$AI$16="Moderado"),CONCATENATE("R1C",'Mapa final'!$W$16),"")</f>
        <v/>
      </c>
      <c r="Z26" s="51" t="str">
        <f>IF(AND('Mapa final'!$AG$17="Media",'Mapa final'!$AI$17="Moderado"),CONCATENATE("R1C",'Mapa final'!$W$17),"")</f>
        <v/>
      </c>
      <c r="AA26" s="52" t="str">
        <f>IF(AND('Mapa final'!$AG$18="Media",'Mapa final'!$AI$18="Moderado"),CONCATENATE("R1C",'Mapa final'!$W$18),"")</f>
        <v/>
      </c>
      <c r="AB26" s="32" t="str">
        <f>IF(AND('Mapa final'!$AG$13="Media",'Mapa final'!$AI$13="Mayor"),CONCATENATE("R1C",'Mapa final'!$W$13),"")</f>
        <v/>
      </c>
      <c r="AC26" s="33" t="str">
        <f>IF(AND('Mapa final'!$AG$14="Media",'Mapa final'!$AI$14="Mayor"),CONCATENATE("R1C",'Mapa final'!$W$14),"")</f>
        <v/>
      </c>
      <c r="AD26" s="33" t="str">
        <f>IF(AND('Mapa final'!$AG$15="Media",'Mapa final'!$AI$15="Mayor"),CONCATENATE("R1C",'Mapa final'!$W$15),"")</f>
        <v/>
      </c>
      <c r="AE26" s="33" t="str">
        <f>IF(AND('Mapa final'!$AG$16="Media",'Mapa final'!$AI$16="Mayor"),CONCATENATE("R1C",'Mapa final'!$W$16),"")</f>
        <v/>
      </c>
      <c r="AF26" s="33" t="str">
        <f>IF(AND('Mapa final'!$AG$17="Media",'Mapa final'!$AI$17="Mayor"),CONCATENATE("R1C",'Mapa final'!$W$17),"")</f>
        <v/>
      </c>
      <c r="AG26" s="34" t="str">
        <f>IF(AND('Mapa final'!$AG$18="Media",'Mapa final'!$AI$18="Mayor"),CONCATENATE("R1C",'Mapa final'!$W$18),"")</f>
        <v/>
      </c>
      <c r="AH26" s="35" t="str">
        <f>IF(AND('Mapa final'!$AG$13="Media",'Mapa final'!$AI$13="Catastrófico"),CONCATENATE("R1C",'Mapa final'!$W$13),"")</f>
        <v/>
      </c>
      <c r="AI26" s="36" t="str">
        <f>IF(AND('Mapa final'!$AG$14="Media",'Mapa final'!$AI$14="Catastrófico"),CONCATENATE("R1C",'Mapa final'!$W$14),"")</f>
        <v/>
      </c>
      <c r="AJ26" s="36" t="str">
        <f>IF(AND('Mapa final'!$AG$15="Media",'Mapa final'!$AI$15="Catastrófico"),CONCATENATE("R1C",'Mapa final'!$W$15),"")</f>
        <v/>
      </c>
      <c r="AK26" s="36" t="str">
        <f>IF(AND('Mapa final'!$AG$16="Media",'Mapa final'!$AI$16="Catastrófico"),CONCATENATE("R1C",'Mapa final'!$W$16),"")</f>
        <v/>
      </c>
      <c r="AL26" s="36" t="str">
        <f>IF(AND('Mapa final'!$AG$17="Media",'Mapa final'!$AI$17="Catastrófico"),CONCATENATE("R1C",'Mapa final'!$W$17),"")</f>
        <v/>
      </c>
      <c r="AM26" s="37" t="str">
        <f>IF(AND('Mapa final'!$AG$18="Media",'Mapa final'!$AI$18="Catastrófico"),CONCATENATE("R1C",'Mapa final'!$W$18),"")</f>
        <v/>
      </c>
      <c r="AN26" s="69"/>
      <c r="AO26" s="582" t="s">
        <v>141</v>
      </c>
      <c r="AP26" s="583"/>
      <c r="AQ26" s="583"/>
      <c r="AR26" s="583"/>
      <c r="AS26" s="583"/>
      <c r="AT26" s="584"/>
      <c r="AU26" s="69"/>
      <c r="AV26" s="69"/>
      <c r="AW26" s="69"/>
      <c r="AX26" s="69"/>
      <c r="AY26" s="69"/>
      <c r="AZ26" s="69"/>
      <c r="BA26" s="69"/>
      <c r="BB26" s="69"/>
      <c r="BC26" s="69"/>
      <c r="BD26" s="69"/>
      <c r="BE26" s="69"/>
      <c r="BF26" s="69"/>
      <c r="BG26" s="69"/>
      <c r="BH26" s="69"/>
      <c r="BI26" s="69"/>
      <c r="BJ26" s="69"/>
      <c r="BK26" s="69"/>
      <c r="BL26" s="69"/>
      <c r="BM26" s="69"/>
      <c r="BN26" s="69"/>
      <c r="BO26" s="69"/>
      <c r="BP26" s="69"/>
      <c r="BQ26" s="69"/>
      <c r="BR26" s="69"/>
      <c r="BS26" s="69"/>
      <c r="BT26" s="69"/>
      <c r="BU26" s="69"/>
      <c r="BV26" s="69"/>
      <c r="BW26" s="69"/>
      <c r="BX26" s="69"/>
    </row>
    <row r="27" spans="1:76" ht="15" customHeight="1" x14ac:dyDescent="0.25">
      <c r="A27" s="69"/>
      <c r="B27" s="540"/>
      <c r="C27" s="540"/>
      <c r="D27" s="541"/>
      <c r="E27" s="552"/>
      <c r="F27" s="546"/>
      <c r="G27" s="546"/>
      <c r="H27" s="546"/>
      <c r="I27" s="547"/>
      <c r="J27" s="53" t="str">
        <f>IF(AND('Mapa final'!$AG$19="Media",'Mapa final'!$AI$19="Leve"),CONCATENATE("R2C",'Mapa final'!$W$19),"")</f>
        <v/>
      </c>
      <c r="K27" s="54" t="str">
        <f>IF(AND('Mapa final'!$AG$20="Media",'Mapa final'!$AI$20="Leve"),CONCATENATE("R2C",'Mapa final'!$W$20),"")</f>
        <v/>
      </c>
      <c r="L27" s="54" t="str">
        <f>IF(AND('Mapa final'!$AG$21="Media",'Mapa final'!$AI$21="Leve"),CONCATENATE("R2C",'Mapa final'!$W$21),"")</f>
        <v/>
      </c>
      <c r="M27" s="54" t="str">
        <f>IF(AND('Mapa final'!$AG$22="Media",'Mapa final'!$AI$22="Leve"),CONCATENATE("R2C",'Mapa final'!$W$22),"")</f>
        <v/>
      </c>
      <c r="N27" s="54" t="str">
        <f>IF(AND('Mapa final'!$AG$23="Media",'Mapa final'!$AI$23="Leve"),CONCATENATE("R2C",'Mapa final'!$W$23),"")</f>
        <v/>
      </c>
      <c r="O27" s="55" t="str">
        <f>IF(AND('Mapa final'!$AG$24="Media",'Mapa final'!$AI$24="Leve"),CONCATENATE("R2C",'Mapa final'!$W$24),"")</f>
        <v/>
      </c>
      <c r="P27" s="53" t="str">
        <f>IF(AND('Mapa final'!$AG$19="Media",'Mapa final'!$AI$19="Menor"),CONCATENATE("R2C",'Mapa final'!$W$19),"")</f>
        <v/>
      </c>
      <c r="Q27" s="54" t="str">
        <f>IF(AND('Mapa final'!$AG$20="Media",'Mapa final'!$AI$20="Menor"),CONCATENATE("R2C",'Mapa final'!$W$20),"")</f>
        <v/>
      </c>
      <c r="R27" s="54" t="str">
        <f>IF(AND('Mapa final'!$AG$21="Media",'Mapa final'!$AI$21="Menor"),CONCATENATE("R2C",'Mapa final'!$W$21),"")</f>
        <v/>
      </c>
      <c r="S27" s="54" t="str">
        <f>IF(AND('Mapa final'!$AG$22="Media",'Mapa final'!$AI$22="Menor"),CONCATENATE("R2C",'Mapa final'!$W$22),"")</f>
        <v/>
      </c>
      <c r="T27" s="54" t="str">
        <f>IF(AND('Mapa final'!$AG$23="Media",'Mapa final'!$AI$23="Menor"),CONCATENATE("R2C",'Mapa final'!$W$23),"")</f>
        <v/>
      </c>
      <c r="U27" s="55" t="str">
        <f>IF(AND('Mapa final'!$AG$24="Media",'Mapa final'!$AI$24="Menor"),CONCATENATE("R2C",'Mapa final'!$W$24),"")</f>
        <v/>
      </c>
      <c r="V27" s="53" t="str">
        <f>IF(AND('Mapa final'!$AG$19="Media",'Mapa final'!$AI$19="Moderado"),CONCATENATE("R2C",'Mapa final'!$W$19),"")</f>
        <v/>
      </c>
      <c r="W27" s="54" t="str">
        <f>IF(AND('Mapa final'!$AG$20="Media",'Mapa final'!$AI$20="Moderado"),CONCATENATE("R2C",'Mapa final'!$W$20),"")</f>
        <v/>
      </c>
      <c r="X27" s="54" t="str">
        <f>IF(AND('Mapa final'!$AG$21="Media",'Mapa final'!$AI$21="Moderado"),CONCATENATE("R2C",'Mapa final'!$W$21),"")</f>
        <v/>
      </c>
      <c r="Y27" s="54" t="str">
        <f>IF(AND('Mapa final'!$AG$22="Media",'Mapa final'!$AI$22="Moderado"),CONCATENATE("R2C",'Mapa final'!$W$22),"")</f>
        <v/>
      </c>
      <c r="Z27" s="54" t="str">
        <f>IF(AND('Mapa final'!$AG$23="Media",'Mapa final'!$AI$23="Moderado"),CONCATENATE("R2C",'Mapa final'!$W$23),"")</f>
        <v/>
      </c>
      <c r="AA27" s="55" t="str">
        <f>IF(AND('Mapa final'!$AG$24="Media",'Mapa final'!$AI$24="Moderado"),CONCATENATE("R2C",'Mapa final'!$W$24),"")</f>
        <v/>
      </c>
      <c r="AB27" s="38" t="str">
        <f>IF(AND('Mapa final'!$AG$19="Media",'Mapa final'!$AI$19="Mayor"),CONCATENATE("R2C",'Mapa final'!$W$19),"")</f>
        <v/>
      </c>
      <c r="AC27" s="39" t="str">
        <f>IF(AND('Mapa final'!$AG$20="Media",'Mapa final'!$AI$20="Mayor"),CONCATENATE("R2C",'Mapa final'!$W$20),"")</f>
        <v/>
      </c>
      <c r="AD27" s="39" t="str">
        <f>IF(AND('Mapa final'!$AG$21="Media",'Mapa final'!$AI$21="Mayor"),CONCATENATE("R2C",'Mapa final'!$W$21),"")</f>
        <v/>
      </c>
      <c r="AE27" s="39" t="str">
        <f>IF(AND('Mapa final'!$AG$22="Media",'Mapa final'!$AI$22="Mayor"),CONCATENATE("R2C",'Mapa final'!$W$22),"")</f>
        <v/>
      </c>
      <c r="AF27" s="39" t="str">
        <f>IF(AND('Mapa final'!$AG$23="Media",'Mapa final'!$AI$23="Mayor"),CONCATENATE("R2C",'Mapa final'!$W$23),"")</f>
        <v/>
      </c>
      <c r="AG27" s="40" t="str">
        <f>IF(AND('Mapa final'!$AG$24="Media",'Mapa final'!$AI$24="Mayor"),CONCATENATE("R2C",'Mapa final'!$W$24),"")</f>
        <v/>
      </c>
      <c r="AH27" s="41" t="str">
        <f>IF(AND('Mapa final'!$AG$19="Media",'Mapa final'!$AI$19="Catastrófico"),CONCATENATE("R2C",'Mapa final'!$W$19),"")</f>
        <v/>
      </c>
      <c r="AI27" s="42" t="str">
        <f>IF(AND('Mapa final'!$AG$20="Media",'Mapa final'!$AI$20="Catastrófico"),CONCATENATE("R2C",'Mapa final'!$W$20),"")</f>
        <v/>
      </c>
      <c r="AJ27" s="42" t="str">
        <f>IF(AND('Mapa final'!$AG$21="Media",'Mapa final'!$AI$21="Catastrófico"),CONCATENATE("R2C",'Mapa final'!$W$21),"")</f>
        <v/>
      </c>
      <c r="AK27" s="42" t="str">
        <f>IF(AND('Mapa final'!$AG$22="Media",'Mapa final'!$AI$22="Catastrófico"),CONCATENATE("R2C",'Mapa final'!$W$22),"")</f>
        <v/>
      </c>
      <c r="AL27" s="42" t="str">
        <f>IF(AND('Mapa final'!$AG$23="Media",'Mapa final'!$AI$23="Catastrófico"),CONCATENATE("R2C",'Mapa final'!$W$23),"")</f>
        <v/>
      </c>
      <c r="AM27" s="43" t="str">
        <f>IF(AND('Mapa final'!$AG$24="Media",'Mapa final'!$AI$24="Catastrófico"),CONCATENATE("R2C",'Mapa final'!$W$24),"")</f>
        <v/>
      </c>
      <c r="AN27" s="69"/>
      <c r="AO27" s="585"/>
      <c r="AP27" s="586"/>
      <c r="AQ27" s="586"/>
      <c r="AR27" s="586"/>
      <c r="AS27" s="586"/>
      <c r="AT27" s="587"/>
      <c r="AU27" s="69"/>
      <c r="AV27" s="69"/>
      <c r="AW27" s="69"/>
      <c r="AX27" s="69"/>
      <c r="AY27" s="69"/>
      <c r="AZ27" s="69"/>
      <c r="BA27" s="69"/>
      <c r="BB27" s="69"/>
      <c r="BC27" s="69"/>
      <c r="BD27" s="69"/>
      <c r="BE27" s="69"/>
      <c r="BF27" s="69"/>
      <c r="BG27" s="69"/>
      <c r="BH27" s="69"/>
      <c r="BI27" s="69"/>
      <c r="BJ27" s="69"/>
      <c r="BK27" s="69"/>
      <c r="BL27" s="69"/>
      <c r="BM27" s="69"/>
      <c r="BN27" s="69"/>
      <c r="BO27" s="69"/>
      <c r="BP27" s="69"/>
      <c r="BQ27" s="69"/>
      <c r="BR27" s="69"/>
      <c r="BS27" s="69"/>
      <c r="BT27" s="69"/>
      <c r="BU27" s="69"/>
      <c r="BV27" s="69"/>
      <c r="BW27" s="69"/>
      <c r="BX27" s="69"/>
    </row>
    <row r="28" spans="1:76" ht="15" customHeight="1" x14ac:dyDescent="0.25">
      <c r="A28" s="69"/>
      <c r="B28" s="540"/>
      <c r="C28" s="540"/>
      <c r="D28" s="541"/>
      <c r="E28" s="545"/>
      <c r="F28" s="546"/>
      <c r="G28" s="546"/>
      <c r="H28" s="546"/>
      <c r="I28" s="547"/>
      <c r="J28" s="53" t="str">
        <f>IF(AND('Mapa final'!$AG$25="Media",'Mapa final'!$AI$25="Leve"),CONCATENATE("R3C",'Mapa final'!$W$25),"")</f>
        <v/>
      </c>
      <c r="K28" s="54" t="str">
        <f>IF(AND('Mapa final'!$AG$26="Media",'Mapa final'!$AI$26="Leve"),CONCATENATE("R3C",'Mapa final'!$W$26),"")</f>
        <v/>
      </c>
      <c r="L28" s="54" t="str">
        <f>IF(AND('Mapa final'!$AG$27="Media",'Mapa final'!$AI$27="Leve"),CONCATENATE("R3C",'Mapa final'!$W$27),"")</f>
        <v/>
      </c>
      <c r="M28" s="54" t="str">
        <f>IF(AND('Mapa final'!$AG$28="Media",'Mapa final'!$AI$28="Leve"),CONCATENATE("R3C",'Mapa final'!$W$28),"")</f>
        <v/>
      </c>
      <c r="N28" s="54" t="str">
        <f>IF(AND('Mapa final'!$AG$29="Media",'Mapa final'!$AI$29="Leve"),CONCATENATE("R3C",'Mapa final'!$W$29),"")</f>
        <v/>
      </c>
      <c r="O28" s="55" t="str">
        <f>IF(AND('Mapa final'!$AG$30="Media",'Mapa final'!$AI$30="Leve"),CONCATENATE("R3C",'Mapa final'!$W$30),"")</f>
        <v/>
      </c>
      <c r="P28" s="53" t="str">
        <f>IF(AND('Mapa final'!$AG$25="Media",'Mapa final'!$AI$25="Menor"),CONCATENATE("R3C",'Mapa final'!$W$25),"")</f>
        <v/>
      </c>
      <c r="Q28" s="54" t="str">
        <f>IF(AND('Mapa final'!$AG$26="Media",'Mapa final'!$AI$26="Menor"),CONCATENATE("R3C",'Mapa final'!$W$26),"")</f>
        <v/>
      </c>
      <c r="R28" s="54" t="str">
        <f>IF(AND('Mapa final'!$AG$27="Media",'Mapa final'!$AI$27="Menor"),CONCATENATE("R3C",'Mapa final'!$W$27),"")</f>
        <v/>
      </c>
      <c r="S28" s="54" t="str">
        <f>IF(AND('Mapa final'!$AG$28="Media",'Mapa final'!$AI$28="Menor"),CONCATENATE("R3C",'Mapa final'!$W$28),"")</f>
        <v/>
      </c>
      <c r="T28" s="54" t="str">
        <f>IF(AND('Mapa final'!$AG$29="Media",'Mapa final'!$AI$29="Menor"),CONCATENATE("R3C",'Mapa final'!$W$29),"")</f>
        <v/>
      </c>
      <c r="U28" s="55" t="str">
        <f>IF(AND('Mapa final'!$AG$30="Media",'Mapa final'!$AI$30="Menor"),CONCATENATE("R3C",'Mapa final'!$W$30),"")</f>
        <v/>
      </c>
      <c r="V28" s="53" t="str">
        <f>IF(AND('Mapa final'!$AG$25="Media",'Mapa final'!$AI$25="Moderado"),CONCATENATE("R3C",'Mapa final'!$W$25),"")</f>
        <v/>
      </c>
      <c r="W28" s="54" t="str">
        <f>IF(AND('Mapa final'!$AG$26="Media",'Mapa final'!$AI$26="Moderado"),CONCATENATE("R3C",'Mapa final'!$W$26),"")</f>
        <v/>
      </c>
      <c r="X28" s="54" t="str">
        <f>IF(AND('Mapa final'!$AG$27="Media",'Mapa final'!$AI$27="Moderado"),CONCATENATE("R3C",'Mapa final'!$W$27),"")</f>
        <v/>
      </c>
      <c r="Y28" s="54" t="str">
        <f>IF(AND('Mapa final'!$AG$28="Media",'Mapa final'!$AI$28="Moderado"),CONCATENATE("R3C",'Mapa final'!$W$28),"")</f>
        <v/>
      </c>
      <c r="Z28" s="54" t="str">
        <f>IF(AND('Mapa final'!$AG$29="Media",'Mapa final'!$AI$29="Moderado"),CONCATENATE("R3C",'Mapa final'!$W$29),"")</f>
        <v/>
      </c>
      <c r="AA28" s="55" t="str">
        <f>IF(AND('Mapa final'!$AG$30="Media",'Mapa final'!$AI$30="Moderado"),CONCATENATE("R3C",'Mapa final'!$W$30),"")</f>
        <v/>
      </c>
      <c r="AB28" s="38" t="str">
        <f>IF(AND('Mapa final'!$AG$25="Media",'Mapa final'!$AI$25="Mayor"),CONCATENATE("R3C",'Mapa final'!$W$25),"")</f>
        <v/>
      </c>
      <c r="AC28" s="39" t="str">
        <f>IF(AND('Mapa final'!$AG$26="Media",'Mapa final'!$AI$26="Mayor"),CONCATENATE("R3C",'Mapa final'!$W$26),"")</f>
        <v/>
      </c>
      <c r="AD28" s="39" t="str">
        <f>IF(AND('Mapa final'!$AG$27="Media",'Mapa final'!$AI$27="Mayor"),CONCATENATE("R3C",'Mapa final'!$W$27),"")</f>
        <v/>
      </c>
      <c r="AE28" s="39" t="str">
        <f>IF(AND('Mapa final'!$AG$28="Media",'Mapa final'!$AI$28="Mayor"),CONCATENATE("R3C",'Mapa final'!$W$28),"")</f>
        <v/>
      </c>
      <c r="AF28" s="39" t="str">
        <f>IF(AND('Mapa final'!$AG$29="Media",'Mapa final'!$AI$29="Mayor"),CONCATENATE("R3C",'Mapa final'!$W$29),"")</f>
        <v/>
      </c>
      <c r="AG28" s="40" t="str">
        <f>IF(AND('Mapa final'!$AG$30="Media",'Mapa final'!$AI$30="Mayor"),CONCATENATE("R3C",'Mapa final'!$W$30),"")</f>
        <v/>
      </c>
      <c r="AH28" s="41" t="str">
        <f>IF(AND('Mapa final'!$AG$25="Media",'Mapa final'!$AI$25="Catastrófico"),CONCATENATE("R3C",'Mapa final'!$W$25),"")</f>
        <v/>
      </c>
      <c r="AI28" s="42" t="str">
        <f>IF(AND('Mapa final'!$AG$26="Media",'Mapa final'!$AI$26="Catastrófico"),CONCATENATE("R3C",'Mapa final'!$W$26),"")</f>
        <v/>
      </c>
      <c r="AJ28" s="42" t="str">
        <f>IF(AND('Mapa final'!$AG$27="Media",'Mapa final'!$AI$27="Catastrófico"),CONCATENATE("R3C",'Mapa final'!$W$27),"")</f>
        <v/>
      </c>
      <c r="AK28" s="42" t="str">
        <f>IF(AND('Mapa final'!$AG$28="Media",'Mapa final'!$AI$28="Catastrófico"),CONCATENATE("R3C",'Mapa final'!$W$28),"")</f>
        <v/>
      </c>
      <c r="AL28" s="42" t="str">
        <f>IF(AND('Mapa final'!$AG$29="Media",'Mapa final'!$AI$29="Catastrófico"),CONCATENATE("R3C",'Mapa final'!$W$29),"")</f>
        <v/>
      </c>
      <c r="AM28" s="43" t="str">
        <f>IF(AND('Mapa final'!$AG$30="Media",'Mapa final'!$AI$30="Catastrófico"),CONCATENATE("R3C",'Mapa final'!$W$30),"")</f>
        <v/>
      </c>
      <c r="AN28" s="69"/>
      <c r="AO28" s="585"/>
      <c r="AP28" s="586"/>
      <c r="AQ28" s="586"/>
      <c r="AR28" s="586"/>
      <c r="AS28" s="586"/>
      <c r="AT28" s="587"/>
      <c r="AU28" s="69"/>
      <c r="AV28" s="69"/>
      <c r="AW28" s="69"/>
      <c r="AX28" s="69"/>
      <c r="AY28" s="69"/>
      <c r="AZ28" s="69"/>
      <c r="BA28" s="69"/>
      <c r="BB28" s="69"/>
      <c r="BC28" s="69"/>
      <c r="BD28" s="69"/>
      <c r="BE28" s="69"/>
      <c r="BF28" s="69"/>
      <c r="BG28" s="69"/>
      <c r="BH28" s="69"/>
      <c r="BI28" s="69"/>
      <c r="BJ28" s="69"/>
      <c r="BK28" s="69"/>
      <c r="BL28" s="69"/>
      <c r="BM28" s="69"/>
      <c r="BN28" s="69"/>
      <c r="BO28" s="69"/>
      <c r="BP28" s="69"/>
      <c r="BQ28" s="69"/>
      <c r="BR28" s="69"/>
      <c r="BS28" s="69"/>
      <c r="BT28" s="69"/>
      <c r="BU28" s="69"/>
      <c r="BV28" s="69"/>
      <c r="BW28" s="69"/>
      <c r="BX28" s="69"/>
    </row>
    <row r="29" spans="1:76" ht="15" customHeight="1" x14ac:dyDescent="0.25">
      <c r="A29" s="69"/>
      <c r="B29" s="540"/>
      <c r="C29" s="540"/>
      <c r="D29" s="541"/>
      <c r="E29" s="545"/>
      <c r="F29" s="546"/>
      <c r="G29" s="546"/>
      <c r="H29" s="546"/>
      <c r="I29" s="547"/>
      <c r="J29" s="53" t="str">
        <f>IF(AND('Mapa final'!$AG$31="Media",'Mapa final'!$AI$31="Leve"),CONCATENATE("R4C",'Mapa final'!$W$31),"")</f>
        <v/>
      </c>
      <c r="K29" s="54" t="str">
        <f>IF(AND('Mapa final'!$AG$32="Media",'Mapa final'!$AI$32="Leve"),CONCATENATE("R4C",'Mapa final'!$W$32),"")</f>
        <v/>
      </c>
      <c r="L29" s="54" t="str">
        <f>IF(AND('Mapa final'!$AG$33="Media",'Mapa final'!$AI$33="Leve"),CONCATENATE("R4C",'Mapa final'!$W$33),"")</f>
        <v/>
      </c>
      <c r="M29" s="54" t="str">
        <f>IF(AND('Mapa final'!$AG$34="Media",'Mapa final'!$AI$34="Leve"),CONCATENATE("R4C",'Mapa final'!$W$34),"")</f>
        <v/>
      </c>
      <c r="N29" s="54" t="str">
        <f>IF(AND('Mapa final'!$AG$35="Media",'Mapa final'!$AI$35="Leve"),CONCATENATE("R4C",'Mapa final'!$W$35),"")</f>
        <v/>
      </c>
      <c r="O29" s="55" t="str">
        <f>IF(AND('Mapa final'!$AG$36="Media",'Mapa final'!$AI$36="Leve"),CONCATENATE("R4C",'Mapa final'!$W$36),"")</f>
        <v/>
      </c>
      <c r="P29" s="53" t="str">
        <f>IF(AND('Mapa final'!$AG$31="Media",'Mapa final'!$AI$31="Menor"),CONCATENATE("R4C",'Mapa final'!$W$31),"")</f>
        <v/>
      </c>
      <c r="Q29" s="54" t="str">
        <f>IF(AND('Mapa final'!$AG$32="Media",'Mapa final'!$AI$32="Menor"),CONCATENATE("R4C",'Mapa final'!$W$32),"")</f>
        <v/>
      </c>
      <c r="R29" s="54" t="str">
        <f>IF(AND('Mapa final'!$AG$33="Media",'Mapa final'!$AI$33="Menor"),CONCATENATE("R4C",'Mapa final'!$W$33),"")</f>
        <v/>
      </c>
      <c r="S29" s="54" t="str">
        <f>IF(AND('Mapa final'!$AG$34="Media",'Mapa final'!$AI$34="Menor"),CONCATENATE("R4C",'Mapa final'!$W$34),"")</f>
        <v/>
      </c>
      <c r="T29" s="54" t="str">
        <f>IF(AND('Mapa final'!$AG$35="Media",'Mapa final'!$AI$35="Menor"),CONCATENATE("R4C",'Mapa final'!$W$35),"")</f>
        <v/>
      </c>
      <c r="U29" s="55" t="str">
        <f>IF(AND('Mapa final'!$AG$36="Media",'Mapa final'!$AI$36="Menor"),CONCATENATE("R4C",'Mapa final'!$W$36),"")</f>
        <v/>
      </c>
      <c r="V29" s="53" t="str">
        <f>IF(AND('Mapa final'!$AG$31="Media",'Mapa final'!$AI$31="Moderado"),CONCATENATE("R4C",'Mapa final'!$W$31),"")</f>
        <v/>
      </c>
      <c r="W29" s="54" t="str">
        <f>IF(AND('Mapa final'!$AG$32="Media",'Mapa final'!$AI$32="Moderado"),CONCATENATE("R4C",'Mapa final'!$W$32),"")</f>
        <v/>
      </c>
      <c r="X29" s="54" t="str">
        <f>IF(AND('Mapa final'!$AG$33="Media",'Mapa final'!$AI$33="Moderado"),CONCATENATE("R4C",'Mapa final'!$W$33),"")</f>
        <v/>
      </c>
      <c r="Y29" s="54" t="str">
        <f>IF(AND('Mapa final'!$AG$34="Media",'Mapa final'!$AI$34="Moderado"),CONCATENATE("R4C",'Mapa final'!$W$34),"")</f>
        <v/>
      </c>
      <c r="Z29" s="54" t="str">
        <f>IF(AND('Mapa final'!$AG$35="Media",'Mapa final'!$AI$35="Moderado"),CONCATENATE("R4C",'Mapa final'!$W$35),"")</f>
        <v/>
      </c>
      <c r="AA29" s="55" t="str">
        <f>IF(AND('Mapa final'!$AG$36="Media",'Mapa final'!$AI$36="Moderado"),CONCATENATE("R4C",'Mapa final'!$W$36),"")</f>
        <v/>
      </c>
      <c r="AB29" s="38" t="str">
        <f>IF(AND('Mapa final'!$AG$31="Media",'Mapa final'!$AI$31="Mayor"),CONCATENATE("R4C",'Mapa final'!$W$31),"")</f>
        <v/>
      </c>
      <c r="AC29" s="39" t="str">
        <f>IF(AND('Mapa final'!$AG$32="Media",'Mapa final'!$AI$32="Mayor"),CONCATENATE("R4C",'Mapa final'!$W$32),"")</f>
        <v/>
      </c>
      <c r="AD29" s="39" t="str">
        <f>IF(AND('Mapa final'!$AG$33="Media",'Mapa final'!$AI$33="Mayor"),CONCATENATE("R4C",'Mapa final'!$W$33),"")</f>
        <v/>
      </c>
      <c r="AE29" s="39" t="str">
        <f>IF(AND('Mapa final'!$AG$34="Media",'Mapa final'!$AI$34="Mayor"),CONCATENATE("R4C",'Mapa final'!$W$34),"")</f>
        <v/>
      </c>
      <c r="AF29" s="39" t="str">
        <f>IF(AND('Mapa final'!$AG$35="Media",'Mapa final'!$AI$35="Mayor"),CONCATENATE("R4C",'Mapa final'!$W$35),"")</f>
        <v/>
      </c>
      <c r="AG29" s="40" t="str">
        <f>IF(AND('Mapa final'!$AG$36="Media",'Mapa final'!$AI$36="Mayor"),CONCATENATE("R4C",'Mapa final'!$W$36),"")</f>
        <v/>
      </c>
      <c r="AH29" s="41" t="str">
        <f>IF(AND('Mapa final'!$AG$31="Media",'Mapa final'!$AI$31="Catastrófico"),CONCATENATE("R4C",'Mapa final'!$W$31),"")</f>
        <v/>
      </c>
      <c r="AI29" s="42" t="str">
        <f>IF(AND('Mapa final'!$AG$32="Media",'Mapa final'!$AI$32="Catastrófico"),CONCATENATE("R4C",'Mapa final'!$W$32),"")</f>
        <v/>
      </c>
      <c r="AJ29" s="42" t="str">
        <f>IF(AND('Mapa final'!$AG$33="Media",'Mapa final'!$AI$33="Catastrófico"),CONCATENATE("R4C",'Mapa final'!$W$33),"")</f>
        <v/>
      </c>
      <c r="AK29" s="42" t="str">
        <f>IF(AND('Mapa final'!$AG$34="Media",'Mapa final'!$AI$34="Catastrófico"),CONCATENATE("R4C",'Mapa final'!$W$34),"")</f>
        <v/>
      </c>
      <c r="AL29" s="42" t="str">
        <f>IF(AND('Mapa final'!$AG$35="Media",'Mapa final'!$AI$35="Catastrófico"),CONCATENATE("R4C",'Mapa final'!$W$35),"")</f>
        <v/>
      </c>
      <c r="AM29" s="43" t="str">
        <f>IF(AND('Mapa final'!$AG$36="Media",'Mapa final'!$AI$36="Catastrófico"),CONCATENATE("R4C",'Mapa final'!$W$36),"")</f>
        <v/>
      </c>
      <c r="AN29" s="69"/>
      <c r="AO29" s="585"/>
      <c r="AP29" s="586"/>
      <c r="AQ29" s="586"/>
      <c r="AR29" s="586"/>
      <c r="AS29" s="586"/>
      <c r="AT29" s="587"/>
      <c r="AU29" s="69"/>
      <c r="AV29" s="69"/>
      <c r="AW29" s="69"/>
      <c r="AX29" s="69"/>
      <c r="AY29" s="69"/>
      <c r="AZ29" s="69"/>
      <c r="BA29" s="69"/>
      <c r="BB29" s="69"/>
      <c r="BC29" s="69"/>
      <c r="BD29" s="69"/>
      <c r="BE29" s="69"/>
      <c r="BF29" s="69"/>
      <c r="BG29" s="69"/>
      <c r="BH29" s="69"/>
      <c r="BI29" s="69"/>
      <c r="BJ29" s="69"/>
      <c r="BK29" s="69"/>
      <c r="BL29" s="69"/>
      <c r="BM29" s="69"/>
      <c r="BN29" s="69"/>
      <c r="BO29" s="69"/>
      <c r="BP29" s="69"/>
      <c r="BQ29" s="69"/>
      <c r="BR29" s="69"/>
      <c r="BS29" s="69"/>
      <c r="BT29" s="69"/>
      <c r="BU29" s="69"/>
      <c r="BV29" s="69"/>
      <c r="BW29" s="69"/>
      <c r="BX29" s="69"/>
    </row>
    <row r="30" spans="1:76" ht="15" customHeight="1" x14ac:dyDescent="0.25">
      <c r="A30" s="69"/>
      <c r="B30" s="540"/>
      <c r="C30" s="540"/>
      <c r="D30" s="541"/>
      <c r="E30" s="545"/>
      <c r="F30" s="546"/>
      <c r="G30" s="546"/>
      <c r="H30" s="546"/>
      <c r="I30" s="547"/>
      <c r="J30" s="53" t="str">
        <f>IF(AND('Mapa final'!$AG$37="Media",'Mapa final'!$AI$37="Leve"),CONCATENATE("R5C",'Mapa final'!$W$37),"")</f>
        <v/>
      </c>
      <c r="K30" s="54" t="str">
        <f>IF(AND('Mapa final'!$AG$38="Media",'Mapa final'!$AI$38="Leve"),CONCATENATE("R5C",'Mapa final'!$W$38),"")</f>
        <v/>
      </c>
      <c r="L30" s="54" t="str">
        <f>IF(AND('Mapa final'!$AG$39="Media",'Mapa final'!$AI$39="Leve"),CONCATENATE("R5C",'Mapa final'!$W$39),"")</f>
        <v/>
      </c>
      <c r="M30" s="54" t="str">
        <f>IF(AND('Mapa final'!$AG$40="Media",'Mapa final'!$AI$40="Leve"),CONCATENATE("R5C",'Mapa final'!$W$40),"")</f>
        <v/>
      </c>
      <c r="N30" s="54" t="str">
        <f>IF(AND('Mapa final'!$AG$41="Media",'Mapa final'!$AI$41="Leve"),CONCATENATE("R5C",'Mapa final'!$W$41),"")</f>
        <v/>
      </c>
      <c r="O30" s="55" t="str">
        <f>IF(AND('Mapa final'!$AG$42="Media",'Mapa final'!$AI$42="Leve"),CONCATENATE("R5C",'Mapa final'!$W$42),"")</f>
        <v/>
      </c>
      <c r="P30" s="53" t="str">
        <f>IF(AND('Mapa final'!$AG$37="Media",'Mapa final'!$AI$37="Menor"),CONCATENATE("R5C",'Mapa final'!$W$37),"")</f>
        <v/>
      </c>
      <c r="Q30" s="54" t="str">
        <f>IF(AND('Mapa final'!$AG$38="Media",'Mapa final'!$AI$38="Menor"),CONCATENATE("R5C",'Mapa final'!$W$38),"")</f>
        <v/>
      </c>
      <c r="R30" s="54" t="str">
        <f>IF(AND('Mapa final'!$AG$39="Media",'Mapa final'!$AI$39="Menor"),CONCATENATE("R5C",'Mapa final'!$W$39),"")</f>
        <v/>
      </c>
      <c r="S30" s="54" t="str">
        <f>IF(AND('Mapa final'!$AG$40="Media",'Mapa final'!$AI$40="Menor"),CONCATENATE("R5C",'Mapa final'!$W$40),"")</f>
        <v/>
      </c>
      <c r="T30" s="54" t="str">
        <f>IF(AND('Mapa final'!$AG$41="Media",'Mapa final'!$AI$41="Menor"),CONCATENATE("R5C",'Mapa final'!$W$41),"")</f>
        <v/>
      </c>
      <c r="U30" s="55" t="str">
        <f>IF(AND('Mapa final'!$AG$42="Media",'Mapa final'!$AI$42="Menor"),CONCATENATE("R5C",'Mapa final'!$W$42),"")</f>
        <v/>
      </c>
      <c r="V30" s="53" t="str">
        <f>IF(AND('Mapa final'!$AG$37="Media",'Mapa final'!$AI$37="Moderado"),CONCATENATE("R5C",'Mapa final'!$W$37),"")</f>
        <v/>
      </c>
      <c r="W30" s="54" t="str">
        <f>IF(AND('Mapa final'!$AG$38="Media",'Mapa final'!$AI$38="Moderado"),CONCATENATE("R5C",'Mapa final'!$W$38),"")</f>
        <v/>
      </c>
      <c r="X30" s="54" t="str">
        <f>IF(AND('Mapa final'!$AG$39="Media",'Mapa final'!$AI$39="Moderado"),CONCATENATE("R5C",'Mapa final'!$W$39),"")</f>
        <v/>
      </c>
      <c r="Y30" s="54" t="str">
        <f>IF(AND('Mapa final'!$AG$40="Media",'Mapa final'!$AI$40="Moderado"),CONCATENATE("R5C",'Mapa final'!$W$40),"")</f>
        <v/>
      </c>
      <c r="Z30" s="54" t="str">
        <f>IF(AND('Mapa final'!$AG$41="Media",'Mapa final'!$AI$41="Moderado"),CONCATENATE("R5C",'Mapa final'!$W$41),"")</f>
        <v/>
      </c>
      <c r="AA30" s="55" t="str">
        <f>IF(AND('Mapa final'!$AG$42="Media",'Mapa final'!$AI$42="Moderado"),CONCATENATE("R5C",'Mapa final'!$W$42),"")</f>
        <v/>
      </c>
      <c r="AB30" s="38" t="str">
        <f>IF(AND('Mapa final'!$AG$37="Media",'Mapa final'!$AI$37="Mayor"),CONCATENATE("R5C",'Mapa final'!$W$37),"")</f>
        <v/>
      </c>
      <c r="AC30" s="39" t="str">
        <f>IF(AND('Mapa final'!$AG$38="Media",'Mapa final'!$AI$38="Mayor"),CONCATENATE("R5C",'Mapa final'!$W$38),"")</f>
        <v/>
      </c>
      <c r="AD30" s="39" t="str">
        <f>IF(AND('Mapa final'!$AG$39="Media",'Mapa final'!$AI$39="Mayor"),CONCATENATE("R5C",'Mapa final'!$W$39),"")</f>
        <v/>
      </c>
      <c r="AE30" s="39" t="str">
        <f>IF(AND('Mapa final'!$AG$40="Media",'Mapa final'!$AI$40="Mayor"),CONCATENATE("R5C",'Mapa final'!$W$40),"")</f>
        <v/>
      </c>
      <c r="AF30" s="39" t="str">
        <f>IF(AND('Mapa final'!$AG$41="Media",'Mapa final'!$AI$41="Mayor"),CONCATENATE("R5C",'Mapa final'!$W$41),"")</f>
        <v/>
      </c>
      <c r="AG30" s="40" t="str">
        <f>IF(AND('Mapa final'!$AG$42="Media",'Mapa final'!$AI$42="Mayor"),CONCATENATE("R5C",'Mapa final'!$W$42),"")</f>
        <v/>
      </c>
      <c r="AH30" s="41" t="str">
        <f>IF(AND('Mapa final'!$AG$37="Media",'Mapa final'!$AI$37="Catastrófico"),CONCATENATE("R5C",'Mapa final'!$W$37),"")</f>
        <v/>
      </c>
      <c r="AI30" s="42" t="str">
        <f>IF(AND('Mapa final'!$AG$38="Media",'Mapa final'!$AI$38="Catastrófico"),CONCATENATE("R5C",'Mapa final'!$W$38),"")</f>
        <v/>
      </c>
      <c r="AJ30" s="42" t="str">
        <f>IF(AND('Mapa final'!$AG$39="Media",'Mapa final'!$AI$39="Catastrófico"),CONCATENATE("R5C",'Mapa final'!$W$39),"")</f>
        <v/>
      </c>
      <c r="AK30" s="42" t="str">
        <f>IF(AND('Mapa final'!$AG$40="Media",'Mapa final'!$AI$40="Catastrófico"),CONCATENATE("R5C",'Mapa final'!$W$40),"")</f>
        <v/>
      </c>
      <c r="AL30" s="42" t="str">
        <f>IF(AND('Mapa final'!$AG$41="Media",'Mapa final'!$AI$41="Catastrófico"),CONCATENATE("R5C",'Mapa final'!$W$41),"")</f>
        <v/>
      </c>
      <c r="AM30" s="43" t="str">
        <f>IF(AND('Mapa final'!$AG$42="Media",'Mapa final'!$AI$42="Catastrófico"),CONCATENATE("R5C",'Mapa final'!$W$42),"")</f>
        <v/>
      </c>
      <c r="AN30" s="69"/>
      <c r="AO30" s="585"/>
      <c r="AP30" s="586"/>
      <c r="AQ30" s="586"/>
      <c r="AR30" s="586"/>
      <c r="AS30" s="586"/>
      <c r="AT30" s="587"/>
      <c r="AU30" s="69"/>
      <c r="AV30" s="69"/>
      <c r="AW30" s="69"/>
      <c r="AX30" s="69"/>
      <c r="AY30" s="69"/>
      <c r="AZ30" s="69"/>
      <c r="BA30" s="69"/>
      <c r="BB30" s="69"/>
      <c r="BC30" s="69"/>
      <c r="BD30" s="69"/>
      <c r="BE30" s="69"/>
      <c r="BF30" s="69"/>
      <c r="BG30" s="69"/>
      <c r="BH30" s="69"/>
      <c r="BI30" s="69"/>
      <c r="BJ30" s="69"/>
      <c r="BK30" s="69"/>
      <c r="BL30" s="69"/>
      <c r="BM30" s="69"/>
      <c r="BN30" s="69"/>
      <c r="BO30" s="69"/>
      <c r="BP30" s="69"/>
      <c r="BQ30" s="69"/>
      <c r="BR30" s="69"/>
      <c r="BS30" s="69"/>
      <c r="BT30" s="69"/>
      <c r="BU30" s="69"/>
      <c r="BV30" s="69"/>
      <c r="BW30" s="69"/>
      <c r="BX30" s="69"/>
    </row>
    <row r="31" spans="1:76" ht="15" customHeight="1" x14ac:dyDescent="0.25">
      <c r="A31" s="69"/>
      <c r="B31" s="540"/>
      <c r="C31" s="540"/>
      <c r="D31" s="541"/>
      <c r="E31" s="545"/>
      <c r="F31" s="546"/>
      <c r="G31" s="546"/>
      <c r="H31" s="546"/>
      <c r="I31" s="547"/>
      <c r="J31" s="53" t="str">
        <f>IF(AND('Mapa final'!$AG$43="Media",'Mapa final'!$AI$43="Leve"),CONCATENATE("R6C",'Mapa final'!$W$43),"")</f>
        <v/>
      </c>
      <c r="K31" s="54" t="str">
        <f>IF(AND('Mapa final'!$AG$44="Media",'Mapa final'!$AI$44="Leve"),CONCATENATE("R6C",'Mapa final'!$W$44),"")</f>
        <v/>
      </c>
      <c r="L31" s="54" t="str">
        <f>IF(AND('Mapa final'!$AG$45="Media",'Mapa final'!$AI$45="Leve"),CONCATENATE("R6C",'Mapa final'!$W$45),"")</f>
        <v/>
      </c>
      <c r="M31" s="54" t="str">
        <f>IF(AND('Mapa final'!$AG$46="Media",'Mapa final'!$AI$46="Leve"),CONCATENATE("R6C",'Mapa final'!$W$46),"")</f>
        <v/>
      </c>
      <c r="N31" s="54" t="str">
        <f>IF(AND('Mapa final'!$AG$47="Media",'Mapa final'!$AI$47="Leve"),CONCATENATE("R6C",'Mapa final'!$W$47),"")</f>
        <v/>
      </c>
      <c r="O31" s="55" t="str">
        <f>IF(AND('Mapa final'!$AG$48="Media",'Mapa final'!$AI$48="Leve"),CONCATENATE("R6C",'Mapa final'!$W$48),"")</f>
        <v/>
      </c>
      <c r="P31" s="53" t="str">
        <f>IF(AND('Mapa final'!$AG$43="Media",'Mapa final'!$AI$43="Menor"),CONCATENATE("R6C",'Mapa final'!$W$43),"")</f>
        <v/>
      </c>
      <c r="Q31" s="54" t="str">
        <f>IF(AND('Mapa final'!$AG$44="Media",'Mapa final'!$AI$44="Menor"),CONCATENATE("R6C",'Mapa final'!$W$44),"")</f>
        <v/>
      </c>
      <c r="R31" s="54" t="str">
        <f>IF(AND('Mapa final'!$AG$45="Media",'Mapa final'!$AI$45="Menor"),CONCATENATE("R6C",'Mapa final'!$W$45),"")</f>
        <v/>
      </c>
      <c r="S31" s="54" t="str">
        <f>IF(AND('Mapa final'!$AG$46="Media",'Mapa final'!$AI$46="Menor"),CONCATENATE("R6C",'Mapa final'!$W$46),"")</f>
        <v/>
      </c>
      <c r="T31" s="54" t="str">
        <f>IF(AND('Mapa final'!$AG$47="Media",'Mapa final'!$AI$47="Menor"),CONCATENATE("R6C",'Mapa final'!$W$47),"")</f>
        <v/>
      </c>
      <c r="U31" s="55" t="str">
        <f>IF(AND('Mapa final'!$AG$48="Media",'Mapa final'!$AI$48="Menor"),CONCATENATE("R6C",'Mapa final'!$W$48),"")</f>
        <v/>
      </c>
      <c r="V31" s="53" t="str">
        <f>IF(AND('Mapa final'!$AG$43="Media",'Mapa final'!$AI$43="Moderado"),CONCATENATE("R6C",'Mapa final'!$W$43),"")</f>
        <v/>
      </c>
      <c r="W31" s="54" t="str">
        <f>IF(AND('Mapa final'!$AG$44="Media",'Mapa final'!$AI$44="Moderado"),CONCATENATE("R6C",'Mapa final'!$W$44),"")</f>
        <v/>
      </c>
      <c r="X31" s="54" t="str">
        <f>IF(AND('Mapa final'!$AG$45="Media",'Mapa final'!$AI$45="Moderado"),CONCATENATE("R6C",'Mapa final'!$W$45),"")</f>
        <v/>
      </c>
      <c r="Y31" s="54" t="str">
        <f>IF(AND('Mapa final'!$AG$46="Media",'Mapa final'!$AI$46="Moderado"),CONCATENATE("R6C",'Mapa final'!$W$46),"")</f>
        <v/>
      </c>
      <c r="Z31" s="54" t="str">
        <f>IF(AND('Mapa final'!$AG$47="Media",'Mapa final'!$AI$47="Moderado"),CONCATENATE("R6C",'Mapa final'!$W$47),"")</f>
        <v/>
      </c>
      <c r="AA31" s="55" t="str">
        <f>IF(AND('Mapa final'!$AG$48="Media",'Mapa final'!$AI$48="Moderado"),CONCATENATE("R6C",'Mapa final'!$W$48),"")</f>
        <v/>
      </c>
      <c r="AB31" s="38" t="str">
        <f>IF(AND('Mapa final'!$AG$43="Media",'Mapa final'!$AI$43="Mayor"),CONCATENATE("R6C",'Mapa final'!$W$43),"")</f>
        <v/>
      </c>
      <c r="AC31" s="39" t="str">
        <f>IF(AND('Mapa final'!$AG$44="Media",'Mapa final'!$AI$44="Mayor"),CONCATENATE("R6C",'Mapa final'!$W$44),"")</f>
        <v/>
      </c>
      <c r="AD31" s="39" t="str">
        <f>IF(AND('Mapa final'!$AG$45="Media",'Mapa final'!$AI$45="Mayor"),CONCATENATE("R6C",'Mapa final'!$W$45),"")</f>
        <v/>
      </c>
      <c r="AE31" s="39" t="str">
        <f>IF(AND('Mapa final'!$AG$46="Media",'Mapa final'!$AI$46="Mayor"),CONCATENATE("R6C",'Mapa final'!$W$46),"")</f>
        <v/>
      </c>
      <c r="AF31" s="39" t="str">
        <f>IF(AND('Mapa final'!$AG$47="Media",'Mapa final'!$AI$47="Mayor"),CONCATENATE("R6C",'Mapa final'!$W$47),"")</f>
        <v/>
      </c>
      <c r="AG31" s="40" t="str">
        <f>IF(AND('Mapa final'!$AG$48="Media",'Mapa final'!$AI$48="Mayor"),CONCATENATE("R6C",'Mapa final'!$W$48),"")</f>
        <v/>
      </c>
      <c r="AH31" s="41" t="str">
        <f>IF(AND('Mapa final'!$AG$43="Media",'Mapa final'!$AI$43="Catastrófico"),CONCATENATE("R6C",'Mapa final'!$W$43),"")</f>
        <v/>
      </c>
      <c r="AI31" s="42" t="str">
        <f>IF(AND('Mapa final'!$AG$44="Media",'Mapa final'!$AI$44="Catastrófico"),CONCATENATE("R6C",'Mapa final'!$W$44),"")</f>
        <v/>
      </c>
      <c r="AJ31" s="42" t="str">
        <f>IF(AND('Mapa final'!$AG$45="Media",'Mapa final'!$AI$45="Catastrófico"),CONCATENATE("R6C",'Mapa final'!$W$45),"")</f>
        <v/>
      </c>
      <c r="AK31" s="42" t="str">
        <f>IF(AND('Mapa final'!$AG$46="Media",'Mapa final'!$AI$46="Catastrófico"),CONCATENATE("R6C",'Mapa final'!$W$46),"")</f>
        <v/>
      </c>
      <c r="AL31" s="42" t="str">
        <f>IF(AND('Mapa final'!$AG$47="Media",'Mapa final'!$AI$47="Catastrófico"),CONCATENATE("R6C",'Mapa final'!$W$47),"")</f>
        <v/>
      </c>
      <c r="AM31" s="43" t="str">
        <f>IF(AND('Mapa final'!$AG$48="Media",'Mapa final'!$AI$48="Catastrófico"),CONCATENATE("R6C",'Mapa final'!$W$48),"")</f>
        <v/>
      </c>
      <c r="AN31" s="69"/>
      <c r="AO31" s="585"/>
      <c r="AP31" s="586"/>
      <c r="AQ31" s="586"/>
      <c r="AR31" s="586"/>
      <c r="AS31" s="586"/>
      <c r="AT31" s="587"/>
      <c r="AU31" s="69"/>
      <c r="AV31" s="69"/>
      <c r="AW31" s="69"/>
      <c r="AX31" s="69"/>
      <c r="AY31" s="69"/>
      <c r="AZ31" s="69"/>
      <c r="BA31" s="69"/>
      <c r="BB31" s="69"/>
      <c r="BC31" s="69"/>
      <c r="BD31" s="69"/>
      <c r="BE31" s="69"/>
      <c r="BF31" s="69"/>
      <c r="BG31" s="69"/>
      <c r="BH31" s="69"/>
      <c r="BI31" s="69"/>
      <c r="BJ31" s="69"/>
      <c r="BK31" s="69"/>
      <c r="BL31" s="69"/>
      <c r="BM31" s="69"/>
      <c r="BN31" s="69"/>
      <c r="BO31" s="69"/>
      <c r="BP31" s="69"/>
      <c r="BQ31" s="69"/>
      <c r="BR31" s="69"/>
      <c r="BS31" s="69"/>
      <c r="BT31" s="69"/>
      <c r="BU31" s="69"/>
      <c r="BV31" s="69"/>
      <c r="BW31" s="69"/>
      <c r="BX31" s="69"/>
    </row>
    <row r="32" spans="1:76" ht="15" customHeight="1" x14ac:dyDescent="0.25">
      <c r="A32" s="69"/>
      <c r="B32" s="540"/>
      <c r="C32" s="540"/>
      <c r="D32" s="541"/>
      <c r="E32" s="545"/>
      <c r="F32" s="546"/>
      <c r="G32" s="546"/>
      <c r="H32" s="546"/>
      <c r="I32" s="547"/>
      <c r="J32" s="53" t="str">
        <f>IF(AND('Mapa final'!$AG$49="Media",'Mapa final'!$AI$49="Leve"),CONCATENATE("R7C",'Mapa final'!$W$49),"")</f>
        <v/>
      </c>
      <c r="K32" s="54" t="str">
        <f>IF(AND('Mapa final'!$AG$50="Media",'Mapa final'!$AI$50="Leve"),CONCATENATE("R7C",'Mapa final'!$W$50),"")</f>
        <v/>
      </c>
      <c r="L32" s="54" t="str">
        <f>IF(AND('Mapa final'!$AG$51="Media",'Mapa final'!$AI$51="Leve"),CONCATENATE("R7C",'Mapa final'!$W$51),"")</f>
        <v/>
      </c>
      <c r="M32" s="54" t="str">
        <f>IF(AND('Mapa final'!$AG$52="Media",'Mapa final'!$AI$52="Leve"),CONCATENATE("R7C",'Mapa final'!$W$52),"")</f>
        <v/>
      </c>
      <c r="N32" s="54" t="str">
        <f>IF(AND('Mapa final'!$AG$53="Media",'Mapa final'!$AI$53="Leve"),CONCATENATE("R7C",'Mapa final'!$W$53),"")</f>
        <v/>
      </c>
      <c r="O32" s="55" t="str">
        <f>IF(AND('Mapa final'!$AG$54="Media",'Mapa final'!$AI$54="Leve"),CONCATENATE("R7C",'Mapa final'!$W$54),"")</f>
        <v/>
      </c>
      <c r="P32" s="53" t="str">
        <f>IF(AND('Mapa final'!$AG$49="Media",'Mapa final'!$AI$49="Menor"),CONCATENATE("R7C",'Mapa final'!$W$49),"")</f>
        <v/>
      </c>
      <c r="Q32" s="54" t="str">
        <f>IF(AND('Mapa final'!$AG$50="Media",'Mapa final'!$AI$50="Menor"),CONCATENATE("R7C",'Mapa final'!$W$50),"")</f>
        <v/>
      </c>
      <c r="R32" s="54" t="str">
        <f>IF(AND('Mapa final'!$AG$51="Media",'Mapa final'!$AI$51="Menor"),CONCATENATE("R7C",'Mapa final'!$W$51),"")</f>
        <v/>
      </c>
      <c r="S32" s="54" t="str">
        <f>IF(AND('Mapa final'!$AG$52="Media",'Mapa final'!$AI$52="Menor"),CONCATENATE("R7C",'Mapa final'!$W$52),"")</f>
        <v/>
      </c>
      <c r="T32" s="54" t="str">
        <f>IF(AND('Mapa final'!$AG$53="Media",'Mapa final'!$AI$53="Menor"),CONCATENATE("R7C",'Mapa final'!$W$53),"")</f>
        <v/>
      </c>
      <c r="U32" s="55" t="str">
        <f>IF(AND('Mapa final'!$AG$54="Media",'Mapa final'!$AI$54="Menor"),CONCATENATE("R7C",'Mapa final'!$W$54),"")</f>
        <v/>
      </c>
      <c r="V32" s="53" t="str">
        <f>IF(AND('Mapa final'!$AG$49="Media",'Mapa final'!$AI$49="Moderado"),CONCATENATE("R7C",'Mapa final'!$W$49),"")</f>
        <v/>
      </c>
      <c r="W32" s="54" t="str">
        <f>IF(AND('Mapa final'!$AG$50="Media",'Mapa final'!$AI$50="Moderado"),CONCATENATE("R7C",'Mapa final'!$W$50),"")</f>
        <v/>
      </c>
      <c r="X32" s="54" t="str">
        <f>IF(AND('Mapa final'!$AG$51="Media",'Mapa final'!$AI$51="Moderado"),CONCATENATE("R7C",'Mapa final'!$W$51),"")</f>
        <v/>
      </c>
      <c r="Y32" s="54" t="str">
        <f>IF(AND('Mapa final'!$AG$52="Media",'Mapa final'!$AI$52="Moderado"),CONCATENATE("R7C",'Mapa final'!$W$52),"")</f>
        <v/>
      </c>
      <c r="Z32" s="54" t="str">
        <f>IF(AND('Mapa final'!$AG$53="Media",'Mapa final'!$AI$53="Moderado"),CONCATENATE("R7C",'Mapa final'!$W$53),"")</f>
        <v/>
      </c>
      <c r="AA32" s="55" t="str">
        <f>IF(AND('Mapa final'!$AG$54="Media",'Mapa final'!$AI$54="Moderado"),CONCATENATE("R7C",'Mapa final'!$W$54),"")</f>
        <v/>
      </c>
      <c r="AB32" s="38" t="str">
        <f>IF(AND('Mapa final'!$AG$49="Media",'Mapa final'!$AI$49="Mayor"),CONCATENATE("R7C",'Mapa final'!$W$49),"")</f>
        <v/>
      </c>
      <c r="AC32" s="39" t="str">
        <f>IF(AND('Mapa final'!$AG$50="Media",'Mapa final'!$AI$50="Mayor"),CONCATENATE("R7C",'Mapa final'!$W$50),"")</f>
        <v/>
      </c>
      <c r="AD32" s="39" t="str">
        <f>IF(AND('Mapa final'!$AG$51="Media",'Mapa final'!$AI$51="Mayor"),CONCATENATE("R7C",'Mapa final'!$W$51),"")</f>
        <v/>
      </c>
      <c r="AE32" s="39" t="str">
        <f>IF(AND('Mapa final'!$AG$52="Media",'Mapa final'!$AI$52="Mayor"),CONCATENATE("R7C",'Mapa final'!$W$52),"")</f>
        <v/>
      </c>
      <c r="AF32" s="39" t="str">
        <f>IF(AND('Mapa final'!$AG$53="Media",'Mapa final'!$AI$53="Mayor"),CONCATENATE("R7C",'Mapa final'!$W$53),"")</f>
        <v/>
      </c>
      <c r="AG32" s="40" t="str">
        <f>IF(AND('Mapa final'!$AG$54="Media",'Mapa final'!$AI$54="Mayor"),CONCATENATE("R7C",'Mapa final'!$W$54),"")</f>
        <v/>
      </c>
      <c r="AH32" s="41" t="str">
        <f>IF(AND('Mapa final'!$AG$49="Media",'Mapa final'!$AI$49="Catastrófico"),CONCATENATE("R7C",'Mapa final'!$W$49),"")</f>
        <v/>
      </c>
      <c r="AI32" s="42" t="str">
        <f>IF(AND('Mapa final'!$AG$50="Media",'Mapa final'!$AI$50="Catastrófico"),CONCATENATE("R7C",'Mapa final'!$W$50),"")</f>
        <v/>
      </c>
      <c r="AJ32" s="42" t="str">
        <f>IF(AND('Mapa final'!$AG$51="Media",'Mapa final'!$AI$51="Catastrófico"),CONCATENATE("R7C",'Mapa final'!$W$51),"")</f>
        <v/>
      </c>
      <c r="AK32" s="42" t="str">
        <f>IF(AND('Mapa final'!$AG$52="Media",'Mapa final'!$AI$52="Catastrófico"),CONCATENATE("R7C",'Mapa final'!$W$52),"")</f>
        <v/>
      </c>
      <c r="AL32" s="42" t="str">
        <f>IF(AND('Mapa final'!$AG$53="Media",'Mapa final'!$AI$53="Catastrófico"),CONCATENATE("R7C",'Mapa final'!$W$53),"")</f>
        <v/>
      </c>
      <c r="AM32" s="43" t="str">
        <f>IF(AND('Mapa final'!$AG$54="Media",'Mapa final'!$AI$54="Catastrófico"),CONCATENATE("R7C",'Mapa final'!$W$54),"")</f>
        <v/>
      </c>
      <c r="AN32" s="69"/>
      <c r="AO32" s="585"/>
      <c r="AP32" s="586"/>
      <c r="AQ32" s="586"/>
      <c r="AR32" s="586"/>
      <c r="AS32" s="586"/>
      <c r="AT32" s="587"/>
      <c r="AU32" s="69"/>
      <c r="AV32" s="69"/>
      <c r="AW32" s="69"/>
      <c r="AX32" s="69"/>
      <c r="AY32" s="69"/>
      <c r="AZ32" s="69"/>
      <c r="BA32" s="69"/>
      <c r="BB32" s="69"/>
      <c r="BC32" s="69"/>
      <c r="BD32" s="69"/>
      <c r="BE32" s="69"/>
      <c r="BF32" s="69"/>
      <c r="BG32" s="69"/>
      <c r="BH32" s="69"/>
      <c r="BI32" s="69"/>
      <c r="BJ32" s="69"/>
      <c r="BK32" s="69"/>
      <c r="BL32" s="69"/>
      <c r="BM32" s="69"/>
      <c r="BN32" s="69"/>
      <c r="BO32" s="69"/>
      <c r="BP32" s="69"/>
      <c r="BQ32" s="69"/>
      <c r="BR32" s="69"/>
      <c r="BS32" s="69"/>
      <c r="BT32" s="69"/>
      <c r="BU32" s="69"/>
      <c r="BV32" s="69"/>
      <c r="BW32" s="69"/>
      <c r="BX32" s="69"/>
    </row>
    <row r="33" spans="1:80" ht="15" customHeight="1" x14ac:dyDescent="0.25">
      <c r="A33" s="69"/>
      <c r="B33" s="540"/>
      <c r="C33" s="540"/>
      <c r="D33" s="541"/>
      <c r="E33" s="545"/>
      <c r="F33" s="546"/>
      <c r="G33" s="546"/>
      <c r="H33" s="546"/>
      <c r="I33" s="547"/>
      <c r="J33" s="53" t="str">
        <f>IF(AND('Mapa final'!$AG$55="Media",'Mapa final'!$AI$55="Leve"),CONCATENATE("R8C",'Mapa final'!$W$55),"")</f>
        <v/>
      </c>
      <c r="K33" s="54" t="str">
        <f>IF(AND('Mapa final'!$AG$56="Media",'Mapa final'!$AI$56="Leve"),CONCATENATE("R8C",'Mapa final'!$W$56),"")</f>
        <v/>
      </c>
      <c r="L33" s="54" t="str">
        <f>IF(AND('Mapa final'!$AG$57="Media",'Mapa final'!$AI$57="Leve"),CONCATENATE("R8C",'Mapa final'!$W$57),"")</f>
        <v/>
      </c>
      <c r="M33" s="54" t="str">
        <f>IF(AND('Mapa final'!$AG$58="Media",'Mapa final'!$AI$58="Leve"),CONCATENATE("R8C",'Mapa final'!$W$58),"")</f>
        <v/>
      </c>
      <c r="N33" s="54" t="str">
        <f>IF(AND('Mapa final'!$AG$59="Media",'Mapa final'!$AI$59="Leve"),CONCATENATE("R8C",'Mapa final'!$W$59),"")</f>
        <v/>
      </c>
      <c r="O33" s="55" t="str">
        <f>IF(AND('Mapa final'!$AG$60="Media",'Mapa final'!$AI$60="Leve"),CONCATENATE("R8C",'Mapa final'!$W$60),"")</f>
        <v/>
      </c>
      <c r="P33" s="53" t="str">
        <f>IF(AND('Mapa final'!$AG$55="Media",'Mapa final'!$AI$55="Menor"),CONCATENATE("R8C",'Mapa final'!$W$55),"")</f>
        <v/>
      </c>
      <c r="Q33" s="54" t="str">
        <f>IF(AND('Mapa final'!$AG$56="Media",'Mapa final'!$AI$56="Menor"),CONCATENATE("R8C",'Mapa final'!$W$56),"")</f>
        <v/>
      </c>
      <c r="R33" s="54" t="str">
        <f>IF(AND('Mapa final'!$AG$57="Media",'Mapa final'!$AI$57="Menor"),CONCATENATE("R8C",'Mapa final'!$W$57),"")</f>
        <v/>
      </c>
      <c r="S33" s="54" t="str">
        <f>IF(AND('Mapa final'!$AG$58="Media",'Mapa final'!$AI$58="Menor"),CONCATENATE("R8C",'Mapa final'!$W$58),"")</f>
        <v/>
      </c>
      <c r="T33" s="54" t="str">
        <f>IF(AND('Mapa final'!$AG$59="Media",'Mapa final'!$AI$59="Menor"),CONCATENATE("R8C",'Mapa final'!$W$59),"")</f>
        <v/>
      </c>
      <c r="U33" s="55" t="str">
        <f>IF(AND('Mapa final'!$AG$60="Media",'Mapa final'!$AI$60="Menor"),CONCATENATE("R8C",'Mapa final'!$W$60),"")</f>
        <v/>
      </c>
      <c r="V33" s="53" t="str">
        <f>IF(AND('Mapa final'!$AG$55="Media",'Mapa final'!$AI$55="Moderado"),CONCATENATE("R8C",'Mapa final'!$W$55),"")</f>
        <v>R8C1</v>
      </c>
      <c r="W33" s="54" t="str">
        <f>IF(AND('Mapa final'!$AG$56="Media",'Mapa final'!$AI$56="Moderado"),CONCATENATE("R8C",'Mapa final'!$W$56),"")</f>
        <v/>
      </c>
      <c r="X33" s="54" t="str">
        <f>IF(AND('Mapa final'!$AG$57="Media",'Mapa final'!$AI$57="Moderado"),CONCATENATE("R8C",'Mapa final'!$W$57),"")</f>
        <v/>
      </c>
      <c r="Y33" s="54" t="str">
        <f>IF(AND('Mapa final'!$AG$58="Media",'Mapa final'!$AI$58="Moderado"),CONCATENATE("R8C",'Mapa final'!$W$58),"")</f>
        <v/>
      </c>
      <c r="Z33" s="54" t="str">
        <f>IF(AND('Mapa final'!$AG$59="Media",'Mapa final'!$AI$59="Moderado"),CONCATENATE("R8C",'Mapa final'!$W$59),"")</f>
        <v/>
      </c>
      <c r="AA33" s="55" t="str">
        <f>IF(AND('Mapa final'!$AG$60="Media",'Mapa final'!$AI$60="Moderado"),CONCATENATE("R8C",'Mapa final'!$W$60),"")</f>
        <v/>
      </c>
      <c r="AB33" s="38" t="str">
        <f>IF(AND('Mapa final'!$AG$55="Media",'Mapa final'!$AI$55="Mayor"),CONCATENATE("R8C",'Mapa final'!$W$55),"")</f>
        <v/>
      </c>
      <c r="AC33" s="39" t="str">
        <f>IF(AND('Mapa final'!$AG$56="Media",'Mapa final'!$AI$56="Mayor"),CONCATENATE("R8C",'Mapa final'!$W$56),"")</f>
        <v/>
      </c>
      <c r="AD33" s="39" t="str">
        <f>IF(AND('Mapa final'!$AG$57="Media",'Mapa final'!$AI$57="Mayor"),CONCATENATE("R8C",'Mapa final'!$W$57),"")</f>
        <v/>
      </c>
      <c r="AE33" s="39" t="str">
        <f>IF(AND('Mapa final'!$AG$58="Media",'Mapa final'!$AI$58="Mayor"),CONCATENATE("R8C",'Mapa final'!$W$58),"")</f>
        <v/>
      </c>
      <c r="AF33" s="39" t="str">
        <f>IF(AND('Mapa final'!$AG$59="Media",'Mapa final'!$AI$59="Mayor"),CONCATENATE("R8C",'Mapa final'!$W$59),"")</f>
        <v/>
      </c>
      <c r="AG33" s="40" t="str">
        <f>IF(AND('Mapa final'!$AG$60="Media",'Mapa final'!$AI$60="Mayor"),CONCATENATE("R8C",'Mapa final'!$W$60),"")</f>
        <v/>
      </c>
      <c r="AH33" s="41" t="str">
        <f>IF(AND('Mapa final'!$AG$55="Media",'Mapa final'!$AI$55="Catastrófico"),CONCATENATE("R8C",'Mapa final'!$W$55),"")</f>
        <v/>
      </c>
      <c r="AI33" s="42" t="str">
        <f>IF(AND('Mapa final'!$AG$56="Media",'Mapa final'!$AI$56="Catastrófico"),CONCATENATE("R8C",'Mapa final'!$W$56),"")</f>
        <v/>
      </c>
      <c r="AJ33" s="42" t="str">
        <f>IF(AND('Mapa final'!$AG$57="Media",'Mapa final'!$AI$57="Catastrófico"),CONCATENATE("R8C",'Mapa final'!$W$57),"")</f>
        <v/>
      </c>
      <c r="AK33" s="42" t="str">
        <f>IF(AND('Mapa final'!$AG$58="Media",'Mapa final'!$AI$58="Catastrófico"),CONCATENATE("R8C",'Mapa final'!$W$58),"")</f>
        <v/>
      </c>
      <c r="AL33" s="42" t="str">
        <f>IF(AND('Mapa final'!$AG$59="Media",'Mapa final'!$AI$59="Catastrófico"),CONCATENATE("R8C",'Mapa final'!$W$59),"")</f>
        <v/>
      </c>
      <c r="AM33" s="43" t="str">
        <f>IF(AND('Mapa final'!$AG$60="Media",'Mapa final'!$AI$60="Catastrófico"),CONCATENATE("R8C",'Mapa final'!$W$60),"")</f>
        <v/>
      </c>
      <c r="AN33" s="69"/>
      <c r="AO33" s="585"/>
      <c r="AP33" s="586"/>
      <c r="AQ33" s="586"/>
      <c r="AR33" s="586"/>
      <c r="AS33" s="586"/>
      <c r="AT33" s="587"/>
      <c r="AU33" s="69"/>
      <c r="AV33" s="69"/>
      <c r="AW33" s="69"/>
      <c r="AX33" s="69"/>
      <c r="AY33" s="69"/>
      <c r="AZ33" s="69"/>
      <c r="BA33" s="69"/>
      <c r="BB33" s="69"/>
      <c r="BC33" s="69"/>
      <c r="BD33" s="69"/>
      <c r="BE33" s="69"/>
      <c r="BF33" s="69"/>
      <c r="BG33" s="69"/>
      <c r="BH33" s="69"/>
      <c r="BI33" s="69"/>
      <c r="BJ33" s="69"/>
      <c r="BK33" s="69"/>
      <c r="BL33" s="69"/>
      <c r="BM33" s="69"/>
      <c r="BN33" s="69"/>
      <c r="BO33" s="69"/>
      <c r="BP33" s="69"/>
      <c r="BQ33" s="69"/>
      <c r="BR33" s="69"/>
      <c r="BS33" s="69"/>
      <c r="BT33" s="69"/>
      <c r="BU33" s="69"/>
      <c r="BV33" s="69"/>
      <c r="BW33" s="69"/>
      <c r="BX33" s="69"/>
    </row>
    <row r="34" spans="1:80" ht="15" customHeight="1" x14ac:dyDescent="0.25">
      <c r="A34" s="69"/>
      <c r="B34" s="540"/>
      <c r="C34" s="540"/>
      <c r="D34" s="541"/>
      <c r="E34" s="545"/>
      <c r="F34" s="546"/>
      <c r="G34" s="546"/>
      <c r="H34" s="546"/>
      <c r="I34" s="547"/>
      <c r="J34" s="53" t="str">
        <f>IF(AND('Mapa final'!$AG$61="Media",'Mapa final'!$AI$61="Leve"),CONCATENATE("R9C",'Mapa final'!$W$61),"")</f>
        <v/>
      </c>
      <c r="K34" s="54" t="str">
        <f>IF(AND('Mapa final'!$AG$62="Media",'Mapa final'!$AI$62="Leve"),CONCATENATE("R9C",'Mapa final'!$W$62),"")</f>
        <v/>
      </c>
      <c r="L34" s="54" t="str">
        <f>IF(AND('Mapa final'!$AG$63="Media",'Mapa final'!$AI$63="Leve"),CONCATENATE("R9C",'Mapa final'!$W$63),"")</f>
        <v/>
      </c>
      <c r="M34" s="54" t="str">
        <f>IF(AND('Mapa final'!$AG$64="Media",'Mapa final'!$AI$64="Leve"),CONCATENATE("R9C",'Mapa final'!$W$64),"")</f>
        <v/>
      </c>
      <c r="N34" s="54" t="str">
        <f>IF(AND('Mapa final'!$AG$65="Media",'Mapa final'!$AI$65="Leve"),CONCATENATE("R9C",'Mapa final'!$W$65),"")</f>
        <v/>
      </c>
      <c r="O34" s="55" t="str">
        <f>IF(AND('Mapa final'!$AG$66="Media",'Mapa final'!$AI$66="Leve"),CONCATENATE("R9C",'Mapa final'!$W$66),"")</f>
        <v/>
      </c>
      <c r="P34" s="53" t="str">
        <f>IF(AND('Mapa final'!$AG$61="Media",'Mapa final'!$AI$61="Menor"),CONCATENATE("R9C",'Mapa final'!$W$61),"")</f>
        <v/>
      </c>
      <c r="Q34" s="54" t="str">
        <f>IF(AND('Mapa final'!$AG$62="Media",'Mapa final'!$AI$62="Menor"),CONCATENATE("R9C",'Mapa final'!$W$62),"")</f>
        <v/>
      </c>
      <c r="R34" s="54" t="str">
        <f>IF(AND('Mapa final'!$AG$63="Media",'Mapa final'!$AI$63="Menor"),CONCATENATE("R9C",'Mapa final'!$W$63),"")</f>
        <v/>
      </c>
      <c r="S34" s="54" t="str">
        <f>IF(AND('Mapa final'!$AG$64="Media",'Mapa final'!$AI$64="Menor"),CONCATENATE("R9C",'Mapa final'!$W$64),"")</f>
        <v/>
      </c>
      <c r="T34" s="54" t="str">
        <f>IF(AND('Mapa final'!$AG$65="Media",'Mapa final'!$AI$65="Menor"),CONCATENATE("R9C",'Mapa final'!$W$65),"")</f>
        <v/>
      </c>
      <c r="U34" s="55" t="str">
        <f>IF(AND('Mapa final'!$AG$66="Media",'Mapa final'!$AI$66="Menor"),CONCATENATE("R9C",'Mapa final'!$W$66),"")</f>
        <v/>
      </c>
      <c r="V34" s="53" t="str">
        <f>IF(AND('Mapa final'!$AG$61="Media",'Mapa final'!$AI$61="Moderado"),CONCATENATE("R9C",'Mapa final'!$W$61),"")</f>
        <v/>
      </c>
      <c r="W34" s="54" t="str">
        <f>IF(AND('Mapa final'!$AG$62="Media",'Mapa final'!$AI$62="Moderado"),CONCATENATE("R9C",'Mapa final'!$W$62),"")</f>
        <v/>
      </c>
      <c r="X34" s="54" t="str">
        <f>IF(AND('Mapa final'!$AG$63="Media",'Mapa final'!$AI$63="Moderado"),CONCATENATE("R9C",'Mapa final'!$W$63),"")</f>
        <v/>
      </c>
      <c r="Y34" s="54" t="str">
        <f>IF(AND('Mapa final'!$AG$64="Media",'Mapa final'!$AI$64="Moderado"),CONCATENATE("R9C",'Mapa final'!$W$64),"")</f>
        <v/>
      </c>
      <c r="Z34" s="54" t="str">
        <f>IF(AND('Mapa final'!$AG$65="Media",'Mapa final'!$AI$65="Moderado"),CONCATENATE("R9C",'Mapa final'!$W$65),"")</f>
        <v/>
      </c>
      <c r="AA34" s="55" t="str">
        <f>IF(AND('Mapa final'!$AG$66="Media",'Mapa final'!$AI$66="Moderado"),CONCATENATE("R9C",'Mapa final'!$W$66),"")</f>
        <v/>
      </c>
      <c r="AB34" s="38" t="str">
        <f>IF(AND('Mapa final'!$AG$61="Media",'Mapa final'!$AI$61="Mayor"),CONCATENATE("R9C",'Mapa final'!$W$61),"")</f>
        <v/>
      </c>
      <c r="AC34" s="39" t="str">
        <f>IF(AND('Mapa final'!$AG$62="Media",'Mapa final'!$AI$62="Mayor"),CONCATENATE("R9C",'Mapa final'!$W$62),"")</f>
        <v/>
      </c>
      <c r="AD34" s="39" t="str">
        <f>IF(AND('Mapa final'!$AG$63="Media",'Mapa final'!$AI$63="Mayor"),CONCATENATE("R9C",'Mapa final'!$W$63),"")</f>
        <v/>
      </c>
      <c r="AE34" s="39" t="str">
        <f>IF(AND('Mapa final'!$AG$64="Media",'Mapa final'!$AI$64="Mayor"),CONCATENATE("R9C",'Mapa final'!$W$64),"")</f>
        <v/>
      </c>
      <c r="AF34" s="39" t="str">
        <f>IF(AND('Mapa final'!$AG$65="Media",'Mapa final'!$AI$65="Mayor"),CONCATENATE("R9C",'Mapa final'!$W$65),"")</f>
        <v/>
      </c>
      <c r="AG34" s="40" t="str">
        <f>IF(AND('Mapa final'!$AG$66="Media",'Mapa final'!$AI$66="Mayor"),CONCATENATE("R9C",'Mapa final'!$W$66),"")</f>
        <v/>
      </c>
      <c r="AH34" s="41" t="str">
        <f>IF(AND('Mapa final'!$AG$61="Media",'Mapa final'!$AI$61="Catastrófico"),CONCATENATE("R9C",'Mapa final'!$W$61),"")</f>
        <v/>
      </c>
      <c r="AI34" s="42" t="str">
        <f>IF(AND('Mapa final'!$AG$62="Media",'Mapa final'!$AI$62="Catastrófico"),CONCATENATE("R9C",'Mapa final'!$W$62),"")</f>
        <v/>
      </c>
      <c r="AJ34" s="42" t="str">
        <f>IF(AND('Mapa final'!$AG$63="Media",'Mapa final'!$AI$63="Catastrófico"),CONCATENATE("R9C",'Mapa final'!$W$63),"")</f>
        <v/>
      </c>
      <c r="AK34" s="42" t="str">
        <f>IF(AND('Mapa final'!$AG$64="Media",'Mapa final'!$AI$64="Catastrófico"),CONCATENATE("R9C",'Mapa final'!$W$64),"")</f>
        <v/>
      </c>
      <c r="AL34" s="42" t="str">
        <f>IF(AND('Mapa final'!$AG$65="Media",'Mapa final'!$AI$65="Catastrófico"),CONCATENATE("R9C",'Mapa final'!$W$65),"")</f>
        <v/>
      </c>
      <c r="AM34" s="43" t="str">
        <f>IF(AND('Mapa final'!$AG$66="Media",'Mapa final'!$AI$66="Catastrófico"),CONCATENATE("R9C",'Mapa final'!$W$66),"")</f>
        <v/>
      </c>
      <c r="AN34" s="69"/>
      <c r="AO34" s="585"/>
      <c r="AP34" s="586"/>
      <c r="AQ34" s="586"/>
      <c r="AR34" s="586"/>
      <c r="AS34" s="586"/>
      <c r="AT34" s="587"/>
      <c r="AU34" s="69"/>
      <c r="AV34" s="69"/>
      <c r="AW34" s="69"/>
      <c r="AX34" s="69"/>
      <c r="AY34" s="69"/>
      <c r="AZ34" s="69"/>
      <c r="BA34" s="69"/>
      <c r="BB34" s="69"/>
      <c r="BC34" s="69"/>
      <c r="BD34" s="69"/>
      <c r="BE34" s="69"/>
      <c r="BF34" s="69"/>
      <c r="BG34" s="69"/>
      <c r="BH34" s="69"/>
      <c r="BI34" s="69"/>
      <c r="BJ34" s="69"/>
      <c r="BK34" s="69"/>
      <c r="BL34" s="69"/>
      <c r="BM34" s="69"/>
      <c r="BN34" s="69"/>
      <c r="BO34" s="69"/>
      <c r="BP34" s="69"/>
      <c r="BQ34" s="69"/>
      <c r="BR34" s="69"/>
      <c r="BS34" s="69"/>
      <c r="BT34" s="69"/>
      <c r="BU34" s="69"/>
      <c r="BV34" s="69"/>
      <c r="BW34" s="69"/>
      <c r="BX34" s="69"/>
    </row>
    <row r="35" spans="1:80" ht="15.75" customHeight="1" thickBot="1" x14ac:dyDescent="0.3">
      <c r="A35" s="69"/>
      <c r="B35" s="540"/>
      <c r="C35" s="540"/>
      <c r="D35" s="541"/>
      <c r="E35" s="548"/>
      <c r="F35" s="549"/>
      <c r="G35" s="549"/>
      <c r="H35" s="549"/>
      <c r="I35" s="550"/>
      <c r="J35" s="53" t="str">
        <f>IF(AND('Mapa final'!$AG$67="Media",'Mapa final'!$AI$67="Leve"),CONCATENATE("R10C",'Mapa final'!$W$67),"")</f>
        <v/>
      </c>
      <c r="K35" s="54" t="str">
        <f>IF(AND('Mapa final'!$AG$68="Media",'Mapa final'!$AI$68="Leve"),CONCATENATE("R10C",'Mapa final'!$W$68),"")</f>
        <v/>
      </c>
      <c r="L35" s="54" t="str">
        <f>IF(AND('Mapa final'!$AG$69="Media",'Mapa final'!$AI$69="Leve"),CONCATENATE("R10C",'Mapa final'!$W$69),"")</f>
        <v/>
      </c>
      <c r="M35" s="54" t="str">
        <f>IF(AND('Mapa final'!$AG$70="Media",'Mapa final'!$AI$70="Leve"),CONCATENATE("R10C",'Mapa final'!$W$70),"")</f>
        <v/>
      </c>
      <c r="N35" s="54" t="str">
        <f>IF(AND('Mapa final'!$AG$71="Media",'Mapa final'!$AI$71="Leve"),CONCATENATE("R10C",'Mapa final'!$W$71),"")</f>
        <v/>
      </c>
      <c r="O35" s="55" t="str">
        <f>IF(AND('Mapa final'!$AG$72="Media",'Mapa final'!$AI$72="Leve"),CONCATENATE("R10C",'Mapa final'!$W$72),"")</f>
        <v/>
      </c>
      <c r="P35" s="53" t="str">
        <f>IF(AND('Mapa final'!$AG$67="Media",'Mapa final'!$AI$67="Menor"),CONCATENATE("R10C",'Mapa final'!$W$67),"")</f>
        <v/>
      </c>
      <c r="Q35" s="54" t="str">
        <f>IF(AND('Mapa final'!$AG$68="Media",'Mapa final'!$AI$68="Menor"),CONCATENATE("R10C",'Mapa final'!$W$68),"")</f>
        <v/>
      </c>
      <c r="R35" s="54" t="str">
        <f>IF(AND('Mapa final'!$AG$69="Media",'Mapa final'!$AI$69="Menor"),CONCATENATE("R10C",'Mapa final'!$W$69),"")</f>
        <v/>
      </c>
      <c r="S35" s="54" t="str">
        <f>IF(AND('Mapa final'!$AG$70="Media",'Mapa final'!$AI$70="Menor"),CONCATENATE("R10C",'Mapa final'!$W$70),"")</f>
        <v/>
      </c>
      <c r="T35" s="54" t="str">
        <f>IF(AND('Mapa final'!$AG$71="Media",'Mapa final'!$AI$71="Menor"),CONCATENATE("R10C",'Mapa final'!$W$71),"")</f>
        <v/>
      </c>
      <c r="U35" s="55" t="str">
        <f>IF(AND('Mapa final'!$AG$72="Media",'Mapa final'!$AI$72="Menor"),CONCATENATE("R10C",'Mapa final'!$W$72),"")</f>
        <v/>
      </c>
      <c r="V35" s="53" t="str">
        <f>IF(AND('Mapa final'!$AG$67="Media",'Mapa final'!$AI$67="Moderado"),CONCATENATE("R10C",'Mapa final'!$W$67),"")</f>
        <v/>
      </c>
      <c r="W35" s="54" t="str">
        <f>IF(AND('Mapa final'!$AG$68="Media",'Mapa final'!$AI$68="Moderado"),CONCATENATE("R10C",'Mapa final'!$W$68),"")</f>
        <v/>
      </c>
      <c r="X35" s="54" t="str">
        <f>IF(AND('Mapa final'!$AG$69="Media",'Mapa final'!$AI$69="Moderado"),CONCATENATE("R10C",'Mapa final'!$W$69),"")</f>
        <v/>
      </c>
      <c r="Y35" s="54" t="str">
        <f>IF(AND('Mapa final'!$AG$70="Media",'Mapa final'!$AI$70="Moderado"),CONCATENATE("R10C",'Mapa final'!$W$70),"")</f>
        <v/>
      </c>
      <c r="Z35" s="54" t="str">
        <f>IF(AND('Mapa final'!$AG$71="Media",'Mapa final'!$AI$71="Moderado"),CONCATENATE("R10C",'Mapa final'!$W$71),"")</f>
        <v/>
      </c>
      <c r="AA35" s="55" t="str">
        <f>IF(AND('Mapa final'!$AG$72="Media",'Mapa final'!$AI$72="Moderado"),CONCATENATE("R10C",'Mapa final'!$W$72),"")</f>
        <v/>
      </c>
      <c r="AB35" s="44" t="str">
        <f>IF(AND('Mapa final'!$AG$67="Media",'Mapa final'!$AI$67="Mayor"),CONCATENATE("R10C",'Mapa final'!$W$67),"")</f>
        <v>R10C1</v>
      </c>
      <c r="AC35" s="45" t="str">
        <f>IF(AND('Mapa final'!$AG$68="Media",'Mapa final'!$AI$68="Mayor"),CONCATENATE("R10C",'Mapa final'!$W$68),"")</f>
        <v/>
      </c>
      <c r="AD35" s="45" t="str">
        <f>IF(AND('Mapa final'!$AG$69="Media",'Mapa final'!$AI$69="Mayor"),CONCATENATE("R10C",'Mapa final'!$W$69),"")</f>
        <v/>
      </c>
      <c r="AE35" s="45" t="str">
        <f>IF(AND('Mapa final'!$AG$70="Media",'Mapa final'!$AI$70="Mayor"),CONCATENATE("R10C",'Mapa final'!$W$70),"")</f>
        <v/>
      </c>
      <c r="AF35" s="45" t="str">
        <f>IF(AND('Mapa final'!$AG$71="Media",'Mapa final'!$AI$71="Mayor"),CONCATENATE("R10C",'Mapa final'!$W$71),"")</f>
        <v/>
      </c>
      <c r="AG35" s="46" t="str">
        <f>IF(AND('Mapa final'!$AG$72="Media",'Mapa final'!$AI$72="Mayor"),CONCATENATE("R10C",'Mapa final'!$W$72),"")</f>
        <v/>
      </c>
      <c r="AH35" s="47" t="str">
        <f>IF(AND('Mapa final'!$AG$67="Media",'Mapa final'!$AI$67="Catastrófico"),CONCATENATE("R10C",'Mapa final'!$W$67),"")</f>
        <v/>
      </c>
      <c r="AI35" s="48" t="str">
        <f>IF(AND('Mapa final'!$AG$68="Media",'Mapa final'!$AI$68="Catastrófico"),CONCATENATE("R10C",'Mapa final'!$W$68),"")</f>
        <v/>
      </c>
      <c r="AJ35" s="48" t="str">
        <f>IF(AND('Mapa final'!$AG$69="Media",'Mapa final'!$AI$69="Catastrófico"),CONCATENATE("R10C",'Mapa final'!$W$69),"")</f>
        <v/>
      </c>
      <c r="AK35" s="48" t="str">
        <f>IF(AND('Mapa final'!$AG$70="Media",'Mapa final'!$AI$70="Catastrófico"),CONCATENATE("R10C",'Mapa final'!$W$70),"")</f>
        <v/>
      </c>
      <c r="AL35" s="48" t="str">
        <f>IF(AND('Mapa final'!$AG$71="Media",'Mapa final'!$AI$71="Catastrófico"),CONCATENATE("R10C",'Mapa final'!$W$71),"")</f>
        <v/>
      </c>
      <c r="AM35" s="49" t="str">
        <f>IF(AND('Mapa final'!$AG$72="Media",'Mapa final'!$AI$72="Catastrófico"),CONCATENATE("R10C",'Mapa final'!$W$72),"")</f>
        <v/>
      </c>
      <c r="AN35" s="69"/>
      <c r="AO35" s="588"/>
      <c r="AP35" s="589"/>
      <c r="AQ35" s="589"/>
      <c r="AR35" s="589"/>
      <c r="AS35" s="589"/>
      <c r="AT35" s="590"/>
      <c r="AU35" s="69"/>
      <c r="AV35" s="69"/>
      <c r="AW35" s="69"/>
      <c r="AX35" s="69"/>
      <c r="AY35" s="69"/>
      <c r="AZ35" s="69"/>
      <c r="BA35" s="69"/>
      <c r="BB35" s="69"/>
      <c r="BC35" s="69"/>
      <c r="BD35" s="69"/>
      <c r="BE35" s="69"/>
      <c r="BF35" s="69"/>
      <c r="BG35" s="69"/>
      <c r="BH35" s="69"/>
      <c r="BI35" s="69"/>
      <c r="BJ35" s="69"/>
      <c r="BK35" s="69"/>
      <c r="BL35" s="69"/>
      <c r="BM35" s="69"/>
      <c r="BN35" s="69"/>
      <c r="BO35" s="69"/>
      <c r="BP35" s="69"/>
      <c r="BQ35" s="69"/>
      <c r="BR35" s="69"/>
      <c r="BS35" s="69"/>
      <c r="BT35" s="69"/>
      <c r="BU35" s="69"/>
      <c r="BV35" s="69"/>
      <c r="BW35" s="69"/>
      <c r="BX35" s="69"/>
    </row>
    <row r="36" spans="1:80" ht="15" customHeight="1" x14ac:dyDescent="0.25">
      <c r="A36" s="69"/>
      <c r="B36" s="540"/>
      <c r="C36" s="540"/>
      <c r="D36" s="541"/>
      <c r="E36" s="542" t="s">
        <v>142</v>
      </c>
      <c r="F36" s="543"/>
      <c r="G36" s="543"/>
      <c r="H36" s="543"/>
      <c r="I36" s="543"/>
      <c r="J36" s="59" t="str">
        <f>IF(AND('Mapa final'!$AG$13="Baja",'Mapa final'!$AI$13="Leve"),CONCATENATE("R1C",'Mapa final'!$W$13),"")</f>
        <v/>
      </c>
      <c r="K36" s="60" t="str">
        <f>IF(AND('Mapa final'!$AG$14="Baja",'Mapa final'!$AI$14="Leve"),CONCATENATE("R1C",'Mapa final'!$W$14),"")</f>
        <v/>
      </c>
      <c r="L36" s="60" t="str">
        <f>IF(AND('Mapa final'!$AG$15="Baja",'Mapa final'!$AI$15="Leve"),CONCATENATE("R1C",'Mapa final'!$W$15),"")</f>
        <v/>
      </c>
      <c r="M36" s="60" t="str">
        <f>IF(AND('Mapa final'!$AG$16="Baja",'Mapa final'!$AI$16="Leve"),CONCATENATE("R1C",'Mapa final'!$W$16),"")</f>
        <v/>
      </c>
      <c r="N36" s="60" t="str">
        <f>IF(AND('Mapa final'!$AG$17="Baja",'Mapa final'!$AI$17="Leve"),CONCATENATE("R1C",'Mapa final'!$W$17),"")</f>
        <v/>
      </c>
      <c r="O36" s="61" t="str">
        <f>IF(AND('Mapa final'!$AG$18="Baja",'Mapa final'!$AI$18="Leve"),CONCATENATE("R1C",'Mapa final'!$W$18),"")</f>
        <v/>
      </c>
      <c r="P36" s="50" t="str">
        <f>IF(AND('Mapa final'!$AG$13="Baja",'Mapa final'!$AI$13="Menor"),CONCATENATE("R1C",'Mapa final'!$W$13),"")</f>
        <v/>
      </c>
      <c r="Q36" s="51" t="str">
        <f>IF(AND('Mapa final'!$AG$14="Baja",'Mapa final'!$AI$14="Menor"),CONCATENATE("R1C",'Mapa final'!$W$14),"")</f>
        <v>R1C2</v>
      </c>
      <c r="R36" s="51" t="str">
        <f>IF(AND('Mapa final'!$AG$15="Baja",'Mapa final'!$AI$15="Menor"),CONCATENATE("R1C",'Mapa final'!$W$15),"")</f>
        <v/>
      </c>
      <c r="S36" s="51" t="str">
        <f>IF(AND('Mapa final'!$AG$16="Baja",'Mapa final'!$AI$16="Menor"),CONCATENATE("R1C",'Mapa final'!$W$16),"")</f>
        <v/>
      </c>
      <c r="T36" s="51" t="str">
        <f>IF(AND('Mapa final'!$AG$17="Baja",'Mapa final'!$AI$17="Menor"),CONCATENATE("R1C",'Mapa final'!$W$17),"")</f>
        <v/>
      </c>
      <c r="U36" s="52" t="str">
        <f>IF(AND('Mapa final'!$AG$18="Baja",'Mapa final'!$AI$18="Menor"),CONCATENATE("R1C",'Mapa final'!$W$18),"")</f>
        <v/>
      </c>
      <c r="V36" s="50" t="str">
        <f>IF(AND('Mapa final'!$AG$13="Baja",'Mapa final'!$AI$13="Moderado"),CONCATENATE("R1C",'Mapa final'!$W$13),"")</f>
        <v/>
      </c>
      <c r="W36" s="51" t="str">
        <f>IF(AND('Mapa final'!$AG$14="Baja",'Mapa final'!$AI$14="Moderado"),CONCATENATE("R1C",'Mapa final'!$W$14),"")</f>
        <v/>
      </c>
      <c r="X36" s="51" t="str">
        <f>IF(AND('Mapa final'!$AG$15="Baja",'Mapa final'!$AI$15="Moderado"),CONCATENATE("R1C",'Mapa final'!$W$15),"")</f>
        <v/>
      </c>
      <c r="Y36" s="51" t="str">
        <f>IF(AND('Mapa final'!$AG$16="Baja",'Mapa final'!$AI$16="Moderado"),CONCATENATE("R1C",'Mapa final'!$W$16),"")</f>
        <v/>
      </c>
      <c r="Z36" s="51" t="str">
        <f>IF(AND('Mapa final'!$AG$17="Baja",'Mapa final'!$AI$17="Moderado"),CONCATENATE("R1C",'Mapa final'!$W$17),"")</f>
        <v/>
      </c>
      <c r="AA36" s="52" t="str">
        <f>IF(AND('Mapa final'!$AG$18="Baja",'Mapa final'!$AI$18="Moderado"),CONCATENATE("R1C",'Mapa final'!$W$18),"")</f>
        <v/>
      </c>
      <c r="AB36" s="32" t="str">
        <f>IF(AND('Mapa final'!$AG$13="Baja",'Mapa final'!$AI$13="Mayor"),CONCATENATE("R1C",'Mapa final'!$W$13),"")</f>
        <v/>
      </c>
      <c r="AC36" s="33" t="str">
        <f>IF(AND('Mapa final'!$AG$14="Baja",'Mapa final'!$AI$14="Mayor"),CONCATENATE("R1C",'Mapa final'!$W$14),"")</f>
        <v/>
      </c>
      <c r="AD36" s="33" t="str">
        <f>IF(AND('Mapa final'!$AG$15="Baja",'Mapa final'!$AI$15="Mayor"),CONCATENATE("R1C",'Mapa final'!$W$15),"")</f>
        <v/>
      </c>
      <c r="AE36" s="33" t="str">
        <f>IF(AND('Mapa final'!$AG$16="Baja",'Mapa final'!$AI$16="Mayor"),CONCATENATE("R1C",'Mapa final'!$W$16),"")</f>
        <v/>
      </c>
      <c r="AF36" s="33" t="str">
        <f>IF(AND('Mapa final'!$AG$17="Baja",'Mapa final'!$AI$17="Mayor"),CONCATENATE("R1C",'Mapa final'!$W$17),"")</f>
        <v/>
      </c>
      <c r="AG36" s="34" t="str">
        <f>IF(AND('Mapa final'!$AG$18="Baja",'Mapa final'!$AI$18="Mayor"),CONCATENATE("R1C",'Mapa final'!$W$18),"")</f>
        <v/>
      </c>
      <c r="AH36" s="35" t="str">
        <f>IF(AND('Mapa final'!$AG$13="Baja",'Mapa final'!$AI$13="Catastrófico"),CONCATENATE("R1C",'Mapa final'!$W$13),"")</f>
        <v/>
      </c>
      <c r="AI36" s="36" t="str">
        <f>IF(AND('Mapa final'!$AG$14="Baja",'Mapa final'!$AI$14="Catastrófico"),CONCATENATE("R1C",'Mapa final'!$W$14),"")</f>
        <v/>
      </c>
      <c r="AJ36" s="36" t="str">
        <f>IF(AND('Mapa final'!$AG$15="Baja",'Mapa final'!$AI$15="Catastrófico"),CONCATENATE("R1C",'Mapa final'!$W$15),"")</f>
        <v/>
      </c>
      <c r="AK36" s="36" t="str">
        <f>IF(AND('Mapa final'!$AG$16="Baja",'Mapa final'!$AI$16="Catastrófico"),CONCATENATE("R1C",'Mapa final'!$W$16),"")</f>
        <v/>
      </c>
      <c r="AL36" s="36" t="str">
        <f>IF(AND('Mapa final'!$AG$17="Baja",'Mapa final'!$AI$17="Catastrófico"),CONCATENATE("R1C",'Mapa final'!$W$17),"")</f>
        <v/>
      </c>
      <c r="AM36" s="37" t="str">
        <f>IF(AND('Mapa final'!$AG$18="Baja",'Mapa final'!$AI$18="Catastrófico"),CONCATENATE("R1C",'Mapa final'!$W$18),"")</f>
        <v/>
      </c>
      <c r="AN36" s="69"/>
      <c r="AO36" s="564" t="s">
        <v>143</v>
      </c>
      <c r="AP36" s="565"/>
      <c r="AQ36" s="565"/>
      <c r="AR36" s="565"/>
      <c r="AS36" s="565"/>
      <c r="AT36" s="566"/>
      <c r="AU36" s="69"/>
      <c r="AV36" s="69"/>
      <c r="AW36" s="69"/>
      <c r="AX36" s="69"/>
      <c r="AY36" s="69"/>
      <c r="AZ36" s="69"/>
      <c r="BA36" s="69"/>
      <c r="BB36" s="69"/>
      <c r="BC36" s="69"/>
      <c r="BD36" s="69"/>
      <c r="BE36" s="69"/>
      <c r="BF36" s="69"/>
      <c r="BG36" s="69"/>
      <c r="BH36" s="69"/>
      <c r="BI36" s="69"/>
      <c r="BJ36" s="69"/>
      <c r="BK36" s="69"/>
      <c r="BL36" s="69"/>
      <c r="BM36" s="69"/>
      <c r="BN36" s="69"/>
      <c r="BO36" s="69"/>
      <c r="BP36" s="69"/>
      <c r="BQ36" s="69"/>
      <c r="BR36" s="69"/>
      <c r="BS36" s="69"/>
      <c r="BT36" s="69"/>
      <c r="BU36" s="69"/>
      <c r="BV36" s="69"/>
      <c r="BW36" s="69"/>
      <c r="BX36" s="69"/>
    </row>
    <row r="37" spans="1:80" ht="15" customHeight="1" x14ac:dyDescent="0.25">
      <c r="A37" s="69"/>
      <c r="B37" s="540"/>
      <c r="C37" s="540"/>
      <c r="D37" s="541"/>
      <c r="E37" s="552"/>
      <c r="F37" s="546"/>
      <c r="G37" s="546"/>
      <c r="H37" s="546"/>
      <c r="I37" s="546"/>
      <c r="J37" s="62" t="str">
        <f>IF(AND('Mapa final'!$AG$19="Baja",'Mapa final'!$AI$19="Leve"),CONCATENATE("R2C",'Mapa final'!$W$19),"")</f>
        <v/>
      </c>
      <c r="K37" s="63" t="str">
        <f>IF(AND('Mapa final'!$AG$20="Baja",'Mapa final'!$AI$20="Leve"),CONCATENATE("R2C",'Mapa final'!$W$20),"")</f>
        <v/>
      </c>
      <c r="L37" s="63" t="str">
        <f>IF(AND('Mapa final'!$AG$21="Baja",'Mapa final'!$AI$21="Leve"),CONCATENATE("R2C",'Mapa final'!$W$21),"")</f>
        <v/>
      </c>
      <c r="M37" s="63" t="str">
        <f>IF(AND('Mapa final'!$AG$22="Baja",'Mapa final'!$AI$22="Leve"),CONCATENATE("R2C",'Mapa final'!$W$22),"")</f>
        <v/>
      </c>
      <c r="N37" s="63" t="str">
        <f>IF(AND('Mapa final'!$AG$23="Baja",'Mapa final'!$AI$23="Leve"),CONCATENATE("R2C",'Mapa final'!$W$23),"")</f>
        <v/>
      </c>
      <c r="O37" s="64" t="str">
        <f>IF(AND('Mapa final'!$AG$24="Baja",'Mapa final'!$AI$24="Leve"),CONCATENATE("R2C",'Mapa final'!$W$24),"")</f>
        <v/>
      </c>
      <c r="P37" s="53" t="str">
        <f>IF(AND('Mapa final'!$AG$19="Baja",'Mapa final'!$AI$19="Menor"),CONCATENATE("R2C",'Mapa final'!$W$19),"")</f>
        <v/>
      </c>
      <c r="Q37" s="54" t="str">
        <f>IF(AND('Mapa final'!$AG$20="Baja",'Mapa final'!$AI$20="Menor"),CONCATENATE("R2C",'Mapa final'!$W$20),"")</f>
        <v/>
      </c>
      <c r="R37" s="54" t="str">
        <f>IF(AND('Mapa final'!$AG$21="Baja",'Mapa final'!$AI$21="Menor"),CONCATENATE("R2C",'Mapa final'!$W$21),"")</f>
        <v/>
      </c>
      <c r="S37" s="54" t="str">
        <f>IF(AND('Mapa final'!$AG$22="Baja",'Mapa final'!$AI$22="Menor"),CONCATENATE("R2C",'Mapa final'!$W$22),"")</f>
        <v/>
      </c>
      <c r="T37" s="54" t="str">
        <f>IF(AND('Mapa final'!$AG$23="Baja",'Mapa final'!$AI$23="Menor"),CONCATENATE("R2C",'Mapa final'!$W$23),"")</f>
        <v/>
      </c>
      <c r="U37" s="55" t="str">
        <f>IF(AND('Mapa final'!$AG$24="Baja",'Mapa final'!$AI$24="Menor"),CONCATENATE("R2C",'Mapa final'!$W$24),"")</f>
        <v/>
      </c>
      <c r="V37" s="53" t="str">
        <f>IF(AND('Mapa final'!$AG$19="Baja",'Mapa final'!$AI$19="Moderado"),CONCATENATE("R2C",'Mapa final'!$W$19),"")</f>
        <v>R2C1</v>
      </c>
      <c r="W37" s="54" t="str">
        <f>IF(AND('Mapa final'!$AG$20="Baja",'Mapa final'!$AI$20="Moderado"),CONCATENATE("R2C",'Mapa final'!$W$20),"")</f>
        <v>R2C2</v>
      </c>
      <c r="X37" s="54" t="str">
        <f>IF(AND('Mapa final'!$AG$21="Baja",'Mapa final'!$AI$21="Moderado"),CONCATENATE("R2C",'Mapa final'!$W$21),"")</f>
        <v/>
      </c>
      <c r="Y37" s="54" t="str">
        <f>IF(AND('Mapa final'!$AG$22="Baja",'Mapa final'!$AI$22="Moderado"),CONCATENATE("R2C",'Mapa final'!$W$22),"")</f>
        <v/>
      </c>
      <c r="Z37" s="54" t="str">
        <f>IF(AND('Mapa final'!$AG$23="Baja",'Mapa final'!$AI$23="Moderado"),CONCATENATE("R2C",'Mapa final'!$W$23),"")</f>
        <v/>
      </c>
      <c r="AA37" s="55" t="str">
        <f>IF(AND('Mapa final'!$AG$24="Baja",'Mapa final'!$AI$24="Moderado"),CONCATENATE("R2C",'Mapa final'!$W$24),"")</f>
        <v/>
      </c>
      <c r="AB37" s="38" t="str">
        <f>IF(AND('Mapa final'!$AG$19="Baja",'Mapa final'!$AI$19="Mayor"),CONCATENATE("R2C",'Mapa final'!$W$19),"")</f>
        <v/>
      </c>
      <c r="AC37" s="39" t="str">
        <f>IF(AND('Mapa final'!$AG$20="Baja",'Mapa final'!$AI$20="Mayor"),CONCATENATE("R2C",'Mapa final'!$W$20),"")</f>
        <v/>
      </c>
      <c r="AD37" s="39" t="str">
        <f>IF(AND('Mapa final'!$AG$21="Baja",'Mapa final'!$AI$21="Mayor"),CONCATENATE("R2C",'Mapa final'!$W$21),"")</f>
        <v/>
      </c>
      <c r="AE37" s="39" t="str">
        <f>IF(AND('Mapa final'!$AG$22="Baja",'Mapa final'!$AI$22="Mayor"),CONCATENATE("R2C",'Mapa final'!$W$22),"")</f>
        <v/>
      </c>
      <c r="AF37" s="39" t="str">
        <f>IF(AND('Mapa final'!$AG$23="Baja",'Mapa final'!$AI$23="Mayor"),CONCATENATE("R2C",'Mapa final'!$W$23),"")</f>
        <v/>
      </c>
      <c r="AG37" s="40" t="str">
        <f>IF(AND('Mapa final'!$AG$24="Baja",'Mapa final'!$AI$24="Mayor"),CONCATENATE("R2C",'Mapa final'!$W$24),"")</f>
        <v/>
      </c>
      <c r="AH37" s="41" t="str">
        <f>IF(AND('Mapa final'!$AG$19="Baja",'Mapa final'!$AI$19="Catastrófico"),CONCATENATE("R2C",'Mapa final'!$W$19),"")</f>
        <v/>
      </c>
      <c r="AI37" s="42" t="str">
        <f>IF(AND('Mapa final'!$AG$20="Baja",'Mapa final'!$AI$20="Catastrófico"),CONCATENATE("R2C",'Mapa final'!$W$20),"")</f>
        <v/>
      </c>
      <c r="AJ37" s="42" t="str">
        <f>IF(AND('Mapa final'!$AG$21="Baja",'Mapa final'!$AI$21="Catastrófico"),CONCATENATE("R2C",'Mapa final'!$W$21),"")</f>
        <v/>
      </c>
      <c r="AK37" s="42" t="str">
        <f>IF(AND('Mapa final'!$AG$22="Baja",'Mapa final'!$AI$22="Catastrófico"),CONCATENATE("R2C",'Mapa final'!$W$22),"")</f>
        <v/>
      </c>
      <c r="AL37" s="42" t="str">
        <f>IF(AND('Mapa final'!$AG$23="Baja",'Mapa final'!$AI$23="Catastrófico"),CONCATENATE("R2C",'Mapa final'!$W$23),"")</f>
        <v/>
      </c>
      <c r="AM37" s="43" t="str">
        <f>IF(AND('Mapa final'!$AG$24="Baja",'Mapa final'!$AI$24="Catastrófico"),CONCATENATE("R2C",'Mapa final'!$W$24),"")</f>
        <v/>
      </c>
      <c r="AN37" s="69"/>
      <c r="AO37" s="567"/>
      <c r="AP37" s="568"/>
      <c r="AQ37" s="568"/>
      <c r="AR37" s="568"/>
      <c r="AS37" s="568"/>
      <c r="AT37" s="569"/>
      <c r="AU37" s="69"/>
      <c r="AV37" s="69"/>
      <c r="AW37" s="69"/>
      <c r="AX37" s="69"/>
      <c r="AY37" s="69"/>
      <c r="AZ37" s="69"/>
      <c r="BA37" s="69"/>
      <c r="BB37" s="69"/>
      <c r="BC37" s="69"/>
      <c r="BD37" s="69"/>
      <c r="BE37" s="69"/>
      <c r="BF37" s="69"/>
      <c r="BG37" s="69"/>
      <c r="BH37" s="69"/>
      <c r="BI37" s="69"/>
      <c r="BJ37" s="69"/>
      <c r="BK37" s="69"/>
      <c r="BL37" s="69"/>
      <c r="BM37" s="69"/>
      <c r="BN37" s="69"/>
      <c r="BO37" s="69"/>
      <c r="BP37" s="69"/>
      <c r="BQ37" s="69"/>
      <c r="BR37" s="69"/>
      <c r="BS37" s="69"/>
      <c r="BT37" s="69"/>
      <c r="BU37" s="69"/>
      <c r="BV37" s="69"/>
      <c r="BW37" s="69"/>
      <c r="BX37" s="69"/>
    </row>
    <row r="38" spans="1:80" ht="15" customHeight="1" x14ac:dyDescent="0.25">
      <c r="A38" s="69"/>
      <c r="B38" s="540"/>
      <c r="C38" s="540"/>
      <c r="D38" s="541"/>
      <c r="E38" s="545"/>
      <c r="F38" s="546"/>
      <c r="G38" s="546"/>
      <c r="H38" s="546"/>
      <c r="I38" s="546"/>
      <c r="J38" s="62" t="str">
        <f>IF(AND('Mapa final'!$AG$25="Baja",'Mapa final'!$AI$25="Leve"),CONCATENATE("R3C",'Mapa final'!$W$25),"")</f>
        <v/>
      </c>
      <c r="K38" s="63" t="str">
        <f>IF(AND('Mapa final'!$AG$26="Baja",'Mapa final'!$AI$26="Leve"),CONCATENATE("R3C",'Mapa final'!$W$26),"")</f>
        <v/>
      </c>
      <c r="L38" s="63" t="str">
        <f>IF(AND('Mapa final'!$AG$27="Baja",'Mapa final'!$AI$27="Leve"),CONCATENATE("R3C",'Mapa final'!$W$27),"")</f>
        <v/>
      </c>
      <c r="M38" s="63" t="str">
        <f>IF(AND('Mapa final'!$AG$28="Baja",'Mapa final'!$AI$28="Leve"),CONCATENATE("R3C",'Mapa final'!$W$28),"")</f>
        <v/>
      </c>
      <c r="N38" s="63" t="str">
        <f>IF(AND('Mapa final'!$AG$29="Baja",'Mapa final'!$AI$29="Leve"),CONCATENATE("R3C",'Mapa final'!$W$29),"")</f>
        <v/>
      </c>
      <c r="O38" s="64" t="str">
        <f>IF(AND('Mapa final'!$AG$30="Baja",'Mapa final'!$AI$30="Leve"),CONCATENATE("R3C",'Mapa final'!$W$30),"")</f>
        <v/>
      </c>
      <c r="P38" s="53" t="str">
        <f>IF(AND('Mapa final'!$AG$25="Baja",'Mapa final'!$AI$25="Menor"),CONCATENATE("R3C",'Mapa final'!$W$25),"")</f>
        <v/>
      </c>
      <c r="Q38" s="54" t="str">
        <f>IF(AND('Mapa final'!$AG$26="Baja",'Mapa final'!$AI$26="Menor"),CONCATENATE("R3C",'Mapa final'!$W$26),"")</f>
        <v/>
      </c>
      <c r="R38" s="54" t="str">
        <f>IF(AND('Mapa final'!$AG$27="Baja",'Mapa final'!$AI$27="Menor"),CONCATENATE("R3C",'Mapa final'!$W$27),"")</f>
        <v/>
      </c>
      <c r="S38" s="54" t="str">
        <f>IF(AND('Mapa final'!$AG$28="Baja",'Mapa final'!$AI$28="Menor"),CONCATENATE("R3C",'Mapa final'!$W$28),"")</f>
        <v/>
      </c>
      <c r="T38" s="54" t="str">
        <f>IF(AND('Mapa final'!$AG$29="Baja",'Mapa final'!$AI$29="Menor"),CONCATENATE("R3C",'Mapa final'!$W$29),"")</f>
        <v/>
      </c>
      <c r="U38" s="55" t="str">
        <f>IF(AND('Mapa final'!$AG$30="Baja",'Mapa final'!$AI$30="Menor"),CONCATENATE("R3C",'Mapa final'!$W$30),"")</f>
        <v/>
      </c>
      <c r="V38" s="53" t="str">
        <f>IF(AND('Mapa final'!$AG$25="Baja",'Mapa final'!$AI$25="Moderado"),CONCATENATE("R3C",'Mapa final'!$W$25),"")</f>
        <v/>
      </c>
      <c r="W38" s="54" t="str">
        <f>IF(AND('Mapa final'!$AG$26="Baja",'Mapa final'!$AI$26="Moderado"),CONCATENATE("R3C",'Mapa final'!$W$26),"")</f>
        <v/>
      </c>
      <c r="X38" s="54" t="str">
        <f>IF(AND('Mapa final'!$AG$27="Baja",'Mapa final'!$AI$27="Moderado"),CONCATENATE("R3C",'Mapa final'!$W$27),"")</f>
        <v/>
      </c>
      <c r="Y38" s="54" t="str">
        <f>IF(AND('Mapa final'!$AG$28="Baja",'Mapa final'!$AI$28="Moderado"),CONCATENATE("R3C",'Mapa final'!$W$28),"")</f>
        <v/>
      </c>
      <c r="Z38" s="54" t="str">
        <f>IF(AND('Mapa final'!$AG$29="Baja",'Mapa final'!$AI$29="Moderado"),CONCATENATE("R3C",'Mapa final'!$W$29),"")</f>
        <v/>
      </c>
      <c r="AA38" s="55" t="str">
        <f>IF(AND('Mapa final'!$AG$30="Baja",'Mapa final'!$AI$30="Moderado"),CONCATENATE("R3C",'Mapa final'!$W$30),"")</f>
        <v/>
      </c>
      <c r="AB38" s="38" t="str">
        <f>IF(AND('Mapa final'!$AG$25="Baja",'Mapa final'!$AI$25="Mayor"),CONCATENATE("R3C",'Mapa final'!$W$25),"")</f>
        <v/>
      </c>
      <c r="AC38" s="39" t="str">
        <f>IF(AND('Mapa final'!$AG$26="Baja",'Mapa final'!$AI$26="Mayor"),CONCATENATE("R3C",'Mapa final'!$W$26),"")</f>
        <v/>
      </c>
      <c r="AD38" s="39" t="str">
        <f>IF(AND('Mapa final'!$AG$27="Baja",'Mapa final'!$AI$27="Mayor"),CONCATENATE("R3C",'Mapa final'!$W$27),"")</f>
        <v/>
      </c>
      <c r="AE38" s="39" t="str">
        <f>IF(AND('Mapa final'!$AG$28="Baja",'Mapa final'!$AI$28="Mayor"),CONCATENATE("R3C",'Mapa final'!$W$28),"")</f>
        <v/>
      </c>
      <c r="AF38" s="39" t="str">
        <f>IF(AND('Mapa final'!$AG$29="Baja",'Mapa final'!$AI$29="Mayor"),CONCATENATE("R3C",'Mapa final'!$W$29),"")</f>
        <v/>
      </c>
      <c r="AG38" s="40" t="str">
        <f>IF(AND('Mapa final'!$AG$30="Baja",'Mapa final'!$AI$30="Mayor"),CONCATENATE("R3C",'Mapa final'!$W$30),"")</f>
        <v/>
      </c>
      <c r="AH38" s="41" t="str">
        <f>IF(AND('Mapa final'!$AG$25="Baja",'Mapa final'!$AI$25="Catastrófico"),CONCATENATE("R3C",'Mapa final'!$W$25),"")</f>
        <v/>
      </c>
      <c r="AI38" s="42" t="str">
        <f>IF(AND('Mapa final'!$AG$26="Baja",'Mapa final'!$AI$26="Catastrófico"),CONCATENATE("R3C",'Mapa final'!$W$26),"")</f>
        <v/>
      </c>
      <c r="AJ38" s="42" t="str">
        <f>IF(AND('Mapa final'!$AG$27="Baja",'Mapa final'!$AI$27="Catastrófico"),CONCATENATE("R3C",'Mapa final'!$W$27),"")</f>
        <v/>
      </c>
      <c r="AK38" s="42" t="str">
        <f>IF(AND('Mapa final'!$AG$28="Baja",'Mapa final'!$AI$28="Catastrófico"),CONCATENATE("R3C",'Mapa final'!$W$28),"")</f>
        <v/>
      </c>
      <c r="AL38" s="42" t="str">
        <f>IF(AND('Mapa final'!$AG$29="Baja",'Mapa final'!$AI$29="Catastrófico"),CONCATENATE("R3C",'Mapa final'!$W$29),"")</f>
        <v/>
      </c>
      <c r="AM38" s="43" t="str">
        <f>IF(AND('Mapa final'!$AG$30="Baja",'Mapa final'!$AI$30="Catastrófico"),CONCATENATE("R3C",'Mapa final'!$W$30),"")</f>
        <v/>
      </c>
      <c r="AN38" s="69"/>
      <c r="AO38" s="567"/>
      <c r="AP38" s="568"/>
      <c r="AQ38" s="568"/>
      <c r="AR38" s="568"/>
      <c r="AS38" s="568"/>
      <c r="AT38" s="569"/>
      <c r="AU38" s="69"/>
      <c r="AV38" s="69"/>
      <c r="AW38" s="69"/>
      <c r="AX38" s="69"/>
      <c r="AY38" s="69"/>
      <c r="AZ38" s="69"/>
      <c r="BA38" s="69"/>
      <c r="BB38" s="69"/>
      <c r="BC38" s="69"/>
      <c r="BD38" s="69"/>
      <c r="BE38" s="69"/>
      <c r="BF38" s="69"/>
      <c r="BG38" s="69"/>
      <c r="BH38" s="69"/>
      <c r="BI38" s="69"/>
      <c r="BJ38" s="69"/>
      <c r="BK38" s="69"/>
      <c r="BL38" s="69"/>
      <c r="BM38" s="69"/>
      <c r="BN38" s="69"/>
      <c r="BO38" s="69"/>
      <c r="BP38" s="69"/>
      <c r="BQ38" s="69"/>
      <c r="BR38" s="69"/>
      <c r="BS38" s="69"/>
      <c r="BT38" s="69"/>
      <c r="BU38" s="69"/>
      <c r="BV38" s="69"/>
      <c r="BW38" s="69"/>
      <c r="BX38" s="69"/>
    </row>
    <row r="39" spans="1:80" ht="15" customHeight="1" x14ac:dyDescent="0.25">
      <c r="A39" s="69"/>
      <c r="B39" s="540"/>
      <c r="C39" s="540"/>
      <c r="D39" s="541"/>
      <c r="E39" s="545"/>
      <c r="F39" s="546"/>
      <c r="G39" s="546"/>
      <c r="H39" s="546"/>
      <c r="I39" s="546"/>
      <c r="J39" s="62" t="str">
        <f>IF(AND('Mapa final'!$AG$31="Baja",'Mapa final'!$AI$31="Leve"),CONCATENATE("R4C",'Mapa final'!$W$31),"")</f>
        <v/>
      </c>
      <c r="K39" s="63" t="str">
        <f>IF(AND('Mapa final'!$AG$32="Baja",'Mapa final'!$AI$32="Leve"),CONCATENATE("R4C",'Mapa final'!$W$32),"")</f>
        <v/>
      </c>
      <c r="L39" s="63" t="str">
        <f>IF(AND('Mapa final'!$AG$33="Baja",'Mapa final'!$AI$33="Leve"),CONCATENATE("R4C",'Mapa final'!$W$33),"")</f>
        <v/>
      </c>
      <c r="M39" s="63" t="str">
        <f>IF(AND('Mapa final'!$AG$34="Baja",'Mapa final'!$AI$34="Leve"),CONCATENATE("R4C",'Mapa final'!$W$34),"")</f>
        <v/>
      </c>
      <c r="N39" s="63" t="str">
        <f>IF(AND('Mapa final'!$AG$35="Baja",'Mapa final'!$AI$35="Leve"),CONCATENATE("R4C",'Mapa final'!$W$35),"")</f>
        <v/>
      </c>
      <c r="O39" s="64" t="str">
        <f>IF(AND('Mapa final'!$AG$36="Baja",'Mapa final'!$AI$36="Leve"),CONCATENATE("R4C",'Mapa final'!$W$36),"")</f>
        <v/>
      </c>
      <c r="P39" s="53" t="str">
        <f>IF(AND('Mapa final'!$AG$31="Baja",'Mapa final'!$AI$31="Menor"),CONCATENATE("R4C",'Mapa final'!$W$31),"")</f>
        <v/>
      </c>
      <c r="Q39" s="54" t="str">
        <f>IF(AND('Mapa final'!$AG$32="Baja",'Mapa final'!$AI$32="Menor"),CONCATENATE("R4C",'Mapa final'!$W$32),"")</f>
        <v/>
      </c>
      <c r="R39" s="54" t="str">
        <f>IF(AND('Mapa final'!$AG$33="Baja",'Mapa final'!$AI$33="Menor"),CONCATENATE("R4C",'Mapa final'!$W$33),"")</f>
        <v/>
      </c>
      <c r="S39" s="54" t="str">
        <f>IF(AND('Mapa final'!$AG$34="Baja",'Mapa final'!$AI$34="Menor"),CONCATENATE("R4C",'Mapa final'!$W$34),"")</f>
        <v/>
      </c>
      <c r="T39" s="54" t="str">
        <f>IF(AND('Mapa final'!$AG$35="Baja",'Mapa final'!$AI$35="Menor"),CONCATENATE("R4C",'Mapa final'!$W$35),"")</f>
        <v/>
      </c>
      <c r="U39" s="55" t="str">
        <f>IF(AND('Mapa final'!$AG$36="Baja",'Mapa final'!$AI$36="Menor"),CONCATENATE("R4C",'Mapa final'!$W$36),"")</f>
        <v/>
      </c>
      <c r="V39" s="53" t="str">
        <f>IF(AND('Mapa final'!$AG$31="Baja",'Mapa final'!$AI$31="Moderado"),CONCATENATE("R4C",'Mapa final'!$W$31),"")</f>
        <v>R4C1</v>
      </c>
      <c r="W39" s="54" t="str">
        <f>IF(AND('Mapa final'!$AG$32="Baja",'Mapa final'!$AI$32="Moderado"),CONCATENATE("R4C",'Mapa final'!$W$32),"")</f>
        <v/>
      </c>
      <c r="X39" s="54" t="str">
        <f>IF(AND('Mapa final'!$AG$33="Baja",'Mapa final'!$AI$33="Moderado"),CONCATENATE("R4C",'Mapa final'!$W$33),"")</f>
        <v/>
      </c>
      <c r="Y39" s="54" t="str">
        <f>IF(AND('Mapa final'!$AG$34="Baja",'Mapa final'!$AI$34="Moderado"),CONCATENATE("R4C",'Mapa final'!$W$34),"")</f>
        <v/>
      </c>
      <c r="Z39" s="54" t="str">
        <f>IF(AND('Mapa final'!$AG$35="Baja",'Mapa final'!$AI$35="Moderado"),CONCATENATE("R4C",'Mapa final'!$W$35),"")</f>
        <v/>
      </c>
      <c r="AA39" s="55" t="str">
        <f>IF(AND('Mapa final'!$AG$36="Baja",'Mapa final'!$AI$36="Moderado"),CONCATENATE("R4C",'Mapa final'!$W$36),"")</f>
        <v/>
      </c>
      <c r="AB39" s="38" t="str">
        <f>IF(AND('Mapa final'!$AG$31="Baja",'Mapa final'!$AI$31="Mayor"),CONCATENATE("R4C",'Mapa final'!$W$31),"")</f>
        <v/>
      </c>
      <c r="AC39" s="39" t="str">
        <f>IF(AND('Mapa final'!$AG$32="Baja",'Mapa final'!$AI$32="Mayor"),CONCATENATE("R4C",'Mapa final'!$W$32),"")</f>
        <v/>
      </c>
      <c r="AD39" s="39" t="str">
        <f>IF(AND('Mapa final'!$AG$33="Baja",'Mapa final'!$AI$33="Mayor"),CONCATENATE("R4C",'Mapa final'!$W$33),"")</f>
        <v/>
      </c>
      <c r="AE39" s="39" t="str">
        <f>IF(AND('Mapa final'!$AG$34="Baja",'Mapa final'!$AI$34="Mayor"),CONCATENATE("R4C",'Mapa final'!$W$34),"")</f>
        <v/>
      </c>
      <c r="AF39" s="39" t="str">
        <f>IF(AND('Mapa final'!$AG$35="Baja",'Mapa final'!$AI$35="Mayor"),CONCATENATE("R4C",'Mapa final'!$W$35),"")</f>
        <v/>
      </c>
      <c r="AG39" s="40" t="str">
        <f>IF(AND('Mapa final'!$AG$36="Baja",'Mapa final'!$AI$36="Mayor"),CONCATENATE("R4C",'Mapa final'!$W$36),"")</f>
        <v/>
      </c>
      <c r="AH39" s="41" t="str">
        <f>IF(AND('Mapa final'!$AG$31="Baja",'Mapa final'!$AI$31="Catastrófico"),CONCATENATE("R4C",'Mapa final'!$W$31),"")</f>
        <v/>
      </c>
      <c r="AI39" s="42" t="str">
        <f>IF(AND('Mapa final'!$AG$32="Baja",'Mapa final'!$AI$32="Catastrófico"),CONCATENATE("R4C",'Mapa final'!$W$32),"")</f>
        <v/>
      </c>
      <c r="AJ39" s="42" t="str">
        <f>IF(AND('Mapa final'!$AG$33="Baja",'Mapa final'!$AI$33="Catastrófico"),CONCATENATE("R4C",'Mapa final'!$W$33),"")</f>
        <v/>
      </c>
      <c r="AK39" s="42" t="str">
        <f>IF(AND('Mapa final'!$AG$34="Baja",'Mapa final'!$AI$34="Catastrófico"),CONCATENATE("R4C",'Mapa final'!$W$34),"")</f>
        <v/>
      </c>
      <c r="AL39" s="42" t="str">
        <f>IF(AND('Mapa final'!$AG$35="Baja",'Mapa final'!$AI$35="Catastrófico"),CONCATENATE("R4C",'Mapa final'!$W$35),"")</f>
        <v/>
      </c>
      <c r="AM39" s="43" t="str">
        <f>IF(AND('Mapa final'!$AG$36="Baja",'Mapa final'!$AI$36="Catastrófico"),CONCATENATE("R4C",'Mapa final'!$W$36),"")</f>
        <v/>
      </c>
      <c r="AN39" s="69"/>
      <c r="AO39" s="567"/>
      <c r="AP39" s="568"/>
      <c r="AQ39" s="568"/>
      <c r="AR39" s="568"/>
      <c r="AS39" s="568"/>
      <c r="AT39" s="569"/>
      <c r="AU39" s="69"/>
      <c r="AV39" s="69"/>
      <c r="AW39" s="69"/>
      <c r="AX39" s="69"/>
      <c r="AY39" s="69"/>
      <c r="AZ39" s="69"/>
      <c r="BA39" s="69"/>
      <c r="BB39" s="69"/>
      <c r="BC39" s="69"/>
      <c r="BD39" s="69"/>
      <c r="BE39" s="69"/>
      <c r="BF39" s="69"/>
      <c r="BG39" s="69"/>
      <c r="BH39" s="69"/>
      <c r="BI39" s="69"/>
      <c r="BJ39" s="69"/>
      <c r="BK39" s="69"/>
      <c r="BL39" s="69"/>
      <c r="BM39" s="69"/>
      <c r="BN39" s="69"/>
      <c r="BO39" s="69"/>
      <c r="BP39" s="69"/>
      <c r="BQ39" s="69"/>
      <c r="BR39" s="69"/>
      <c r="BS39" s="69"/>
      <c r="BT39" s="69"/>
      <c r="BU39" s="69"/>
      <c r="BV39" s="69"/>
      <c r="BW39" s="69"/>
      <c r="BX39" s="69"/>
    </row>
    <row r="40" spans="1:80" ht="15" customHeight="1" x14ac:dyDescent="0.25">
      <c r="A40" s="69"/>
      <c r="B40" s="540"/>
      <c r="C40" s="540"/>
      <c r="D40" s="541"/>
      <c r="E40" s="545"/>
      <c r="F40" s="546"/>
      <c r="G40" s="546"/>
      <c r="H40" s="546"/>
      <c r="I40" s="546"/>
      <c r="J40" s="62" t="str">
        <f>IF(AND('Mapa final'!$AG$37="Baja",'Mapa final'!$AI$37="Leve"),CONCATENATE("R5C",'Mapa final'!$W$37),"")</f>
        <v/>
      </c>
      <c r="K40" s="63" t="str">
        <f>IF(AND('Mapa final'!$AG$38="Baja",'Mapa final'!$AI$38="Leve"),CONCATENATE("R5C",'Mapa final'!$W$38),"")</f>
        <v/>
      </c>
      <c r="L40" s="63" t="str">
        <f>IF(AND('Mapa final'!$AG$39="Baja",'Mapa final'!$AI$39="Leve"),CONCATENATE("R5C",'Mapa final'!$W$39),"")</f>
        <v/>
      </c>
      <c r="M40" s="63" t="str">
        <f>IF(AND('Mapa final'!$AG$40="Baja",'Mapa final'!$AI$40="Leve"),CONCATENATE("R5C",'Mapa final'!$W$40),"")</f>
        <v/>
      </c>
      <c r="N40" s="63" t="str">
        <f>IF(AND('Mapa final'!$AG$41="Baja",'Mapa final'!$AI$41="Leve"),CONCATENATE("R5C",'Mapa final'!$W$41),"")</f>
        <v/>
      </c>
      <c r="O40" s="64" t="str">
        <f>IF(AND('Mapa final'!$AG$42="Baja",'Mapa final'!$AI$42="Leve"),CONCATENATE("R5C",'Mapa final'!$W$42),"")</f>
        <v/>
      </c>
      <c r="P40" s="53" t="str">
        <f>IF(AND('Mapa final'!$AG$37="Baja",'Mapa final'!$AI$37="Menor"),CONCATENATE("R5C",'Mapa final'!$W$37),"")</f>
        <v/>
      </c>
      <c r="Q40" s="54" t="str">
        <f>IF(AND('Mapa final'!$AG$38="Baja",'Mapa final'!$AI$38="Menor"),CONCATENATE("R5C",'Mapa final'!$W$38),"")</f>
        <v/>
      </c>
      <c r="R40" s="54" t="str">
        <f>IF(AND('Mapa final'!$AG$39="Baja",'Mapa final'!$AI$39="Menor"),CONCATENATE("R5C",'Mapa final'!$W$39),"")</f>
        <v/>
      </c>
      <c r="S40" s="54" t="str">
        <f>IF(AND('Mapa final'!$AG$40="Baja",'Mapa final'!$AI$40="Menor"),CONCATENATE("R5C",'Mapa final'!$W$40),"")</f>
        <v/>
      </c>
      <c r="T40" s="54" t="str">
        <f>IF(AND('Mapa final'!$AG$41="Baja",'Mapa final'!$AI$41="Menor"),CONCATENATE("R5C",'Mapa final'!$W$41),"")</f>
        <v/>
      </c>
      <c r="U40" s="55" t="str">
        <f>IF(AND('Mapa final'!$AG$42="Baja",'Mapa final'!$AI$42="Menor"),CONCATENATE("R5C",'Mapa final'!$W$42),"")</f>
        <v/>
      </c>
      <c r="V40" s="53" t="str">
        <f>IF(AND('Mapa final'!$AG$37="Baja",'Mapa final'!$AI$37="Moderado"),CONCATENATE("R5C",'Mapa final'!$W$37),"")</f>
        <v/>
      </c>
      <c r="W40" s="54" t="str">
        <f>IF(AND('Mapa final'!$AG$38="Baja",'Mapa final'!$AI$38="Moderado"),CONCATENATE("R5C",'Mapa final'!$W$38),"")</f>
        <v/>
      </c>
      <c r="X40" s="54" t="str">
        <f>IF(AND('Mapa final'!$AG$39="Baja",'Mapa final'!$AI$39="Moderado"),CONCATENATE("R5C",'Mapa final'!$W$39),"")</f>
        <v/>
      </c>
      <c r="Y40" s="54" t="str">
        <f>IF(AND('Mapa final'!$AG$40="Baja",'Mapa final'!$AI$40="Moderado"),CONCATENATE("R5C",'Mapa final'!$W$40),"")</f>
        <v/>
      </c>
      <c r="Z40" s="54" t="str">
        <f>IF(AND('Mapa final'!$AG$41="Baja",'Mapa final'!$AI$41="Moderado"),CONCATENATE("R5C",'Mapa final'!$W$41),"")</f>
        <v/>
      </c>
      <c r="AA40" s="55" t="str">
        <f>IF(AND('Mapa final'!$AG$42="Baja",'Mapa final'!$AI$42="Moderado"),CONCATENATE("R5C",'Mapa final'!$W$42),"")</f>
        <v/>
      </c>
      <c r="AB40" s="38" t="str">
        <f>IF(AND('Mapa final'!$AG$37="Baja",'Mapa final'!$AI$37="Mayor"),CONCATENATE("R5C",'Mapa final'!$W$37),"")</f>
        <v/>
      </c>
      <c r="AC40" s="39" t="str">
        <f>IF(AND('Mapa final'!$AG$38="Baja",'Mapa final'!$AI$38="Mayor"),CONCATENATE("R5C",'Mapa final'!$W$38),"")</f>
        <v/>
      </c>
      <c r="AD40" s="39" t="str">
        <f>IF(AND('Mapa final'!$AG$39="Baja",'Mapa final'!$AI$39="Mayor"),CONCATENATE("R5C",'Mapa final'!$W$39),"")</f>
        <v/>
      </c>
      <c r="AE40" s="39" t="str">
        <f>IF(AND('Mapa final'!$AG$40="Baja",'Mapa final'!$AI$40="Mayor"),CONCATENATE("R5C",'Mapa final'!$W$40),"")</f>
        <v/>
      </c>
      <c r="AF40" s="39" t="str">
        <f>IF(AND('Mapa final'!$AG$41="Baja",'Mapa final'!$AI$41="Mayor"),CONCATENATE("R5C",'Mapa final'!$W$41),"")</f>
        <v/>
      </c>
      <c r="AG40" s="40" t="str">
        <f>IF(AND('Mapa final'!$AG$42="Baja",'Mapa final'!$AI$42="Mayor"),CONCATENATE("R5C",'Mapa final'!$W$42),"")</f>
        <v/>
      </c>
      <c r="AH40" s="41" t="str">
        <f>IF(AND('Mapa final'!$AG$37="Baja",'Mapa final'!$AI$37="Catastrófico"),CONCATENATE("R5C",'Mapa final'!$W$37),"")</f>
        <v/>
      </c>
      <c r="AI40" s="42" t="str">
        <f>IF(AND('Mapa final'!$AG$38="Baja",'Mapa final'!$AI$38="Catastrófico"),CONCATENATE("R5C",'Mapa final'!$W$38),"")</f>
        <v/>
      </c>
      <c r="AJ40" s="42" t="str">
        <f>IF(AND('Mapa final'!$AG$39="Baja",'Mapa final'!$AI$39="Catastrófico"),CONCATENATE("R5C",'Mapa final'!$W$39),"")</f>
        <v/>
      </c>
      <c r="AK40" s="42" t="str">
        <f>IF(AND('Mapa final'!$AG$40="Baja",'Mapa final'!$AI$40="Catastrófico"),CONCATENATE("R5C",'Mapa final'!$W$40),"")</f>
        <v/>
      </c>
      <c r="AL40" s="42" t="str">
        <f>IF(AND('Mapa final'!$AG$41="Baja",'Mapa final'!$AI$41="Catastrófico"),CONCATENATE("R5C",'Mapa final'!$W$41),"")</f>
        <v/>
      </c>
      <c r="AM40" s="43" t="str">
        <f>IF(AND('Mapa final'!$AG$42="Baja",'Mapa final'!$AI$42="Catastrófico"),CONCATENATE("R5C",'Mapa final'!$W$42),"")</f>
        <v/>
      </c>
      <c r="AN40" s="69"/>
      <c r="AO40" s="567"/>
      <c r="AP40" s="568"/>
      <c r="AQ40" s="568"/>
      <c r="AR40" s="568"/>
      <c r="AS40" s="568"/>
      <c r="AT40" s="569"/>
      <c r="AU40" s="69"/>
      <c r="AV40" s="69"/>
      <c r="AW40" s="69"/>
      <c r="AX40" s="69"/>
      <c r="AY40" s="69"/>
      <c r="AZ40" s="69"/>
      <c r="BA40" s="69"/>
      <c r="BB40" s="69"/>
      <c r="BC40" s="69"/>
      <c r="BD40" s="69"/>
      <c r="BE40" s="69"/>
      <c r="BF40" s="69"/>
      <c r="BG40" s="69"/>
      <c r="BH40" s="69"/>
      <c r="BI40" s="69"/>
      <c r="BJ40" s="69"/>
      <c r="BK40" s="69"/>
      <c r="BL40" s="69"/>
      <c r="BM40" s="69"/>
      <c r="BN40" s="69"/>
      <c r="BO40" s="69"/>
      <c r="BP40" s="69"/>
      <c r="BQ40" s="69"/>
      <c r="BR40" s="69"/>
      <c r="BS40" s="69"/>
      <c r="BT40" s="69"/>
      <c r="BU40" s="69"/>
      <c r="BV40" s="69"/>
      <c r="BW40" s="69"/>
      <c r="BX40" s="69"/>
    </row>
    <row r="41" spans="1:80" ht="15" customHeight="1" x14ac:dyDescent="0.25">
      <c r="A41" s="69"/>
      <c r="B41" s="540"/>
      <c r="C41" s="540"/>
      <c r="D41" s="541"/>
      <c r="E41" s="545"/>
      <c r="F41" s="546"/>
      <c r="G41" s="546"/>
      <c r="H41" s="546"/>
      <c r="I41" s="546"/>
      <c r="J41" s="62" t="str">
        <f>IF(AND('Mapa final'!$AG$43="Baja",'Mapa final'!$AI$43="Leve"),CONCATENATE("R6C",'Mapa final'!$W$43),"")</f>
        <v/>
      </c>
      <c r="K41" s="63" t="str">
        <f>IF(AND('Mapa final'!$AG$44="Baja",'Mapa final'!$AI$44="Leve"),CONCATENATE("R6C",'Mapa final'!$W$44),"")</f>
        <v/>
      </c>
      <c r="L41" s="63" t="str">
        <f>IF(AND('Mapa final'!$AG$45="Baja",'Mapa final'!$AI$45="Leve"),CONCATENATE("R6C",'Mapa final'!$W$45),"")</f>
        <v/>
      </c>
      <c r="M41" s="63" t="str">
        <f>IF(AND('Mapa final'!$AG$46="Baja",'Mapa final'!$AI$46="Leve"),CONCATENATE("R6C",'Mapa final'!$W$46),"")</f>
        <v/>
      </c>
      <c r="N41" s="63" t="str">
        <f>IF(AND('Mapa final'!$AG$47="Baja",'Mapa final'!$AI$47="Leve"),CONCATENATE("R6C",'Mapa final'!$W$47),"")</f>
        <v/>
      </c>
      <c r="O41" s="64" t="str">
        <f>IF(AND('Mapa final'!$AG$48="Baja",'Mapa final'!$AI$48="Leve"),CONCATENATE("R6C",'Mapa final'!$W$48),"")</f>
        <v/>
      </c>
      <c r="P41" s="53" t="str">
        <f>IF(AND('Mapa final'!$AG$43="Baja",'Mapa final'!$AI$43="Menor"),CONCATENATE("R6C",'Mapa final'!$W$43),"")</f>
        <v/>
      </c>
      <c r="Q41" s="54" t="str">
        <f>IF(AND('Mapa final'!$AG$44="Baja",'Mapa final'!$AI$44="Menor"),CONCATENATE("R6C",'Mapa final'!$W$44),"")</f>
        <v/>
      </c>
      <c r="R41" s="54" t="str">
        <f>IF(AND('Mapa final'!$AG$45="Baja",'Mapa final'!$AI$45="Menor"),CONCATENATE("R6C",'Mapa final'!$W$45),"")</f>
        <v/>
      </c>
      <c r="S41" s="54" t="str">
        <f>IF(AND('Mapa final'!$AG$46="Baja",'Mapa final'!$AI$46="Menor"),CONCATENATE("R6C",'Mapa final'!$W$46),"")</f>
        <v/>
      </c>
      <c r="T41" s="54" t="str">
        <f>IF(AND('Mapa final'!$AG$47="Baja",'Mapa final'!$AI$47="Menor"),CONCATENATE("R6C",'Mapa final'!$W$47),"")</f>
        <v/>
      </c>
      <c r="U41" s="55" t="str">
        <f>IF(AND('Mapa final'!$AG$48="Baja",'Mapa final'!$AI$48="Menor"),CONCATENATE("R6C",'Mapa final'!$W$48),"")</f>
        <v/>
      </c>
      <c r="V41" s="53" t="str">
        <f>IF(AND('Mapa final'!$AG$43="Baja",'Mapa final'!$AI$43="Moderado"),CONCATENATE("R6C",'Mapa final'!$W$43),"")</f>
        <v>R6C1</v>
      </c>
      <c r="W41" s="54" t="str">
        <f>IF(AND('Mapa final'!$AG$44="Baja",'Mapa final'!$AI$44="Moderado"),CONCATENATE("R6C",'Mapa final'!$W$44),"")</f>
        <v>R6C2</v>
      </c>
      <c r="X41" s="54" t="str">
        <f>IF(AND('Mapa final'!$AG$45="Baja",'Mapa final'!$AI$45="Moderado"),CONCATENATE("R6C",'Mapa final'!$W$45),"")</f>
        <v/>
      </c>
      <c r="Y41" s="54" t="str">
        <f>IF(AND('Mapa final'!$AG$46="Baja",'Mapa final'!$AI$46="Moderado"),CONCATENATE("R6C",'Mapa final'!$W$46),"")</f>
        <v/>
      </c>
      <c r="Z41" s="54" t="str">
        <f>IF(AND('Mapa final'!$AG$47="Baja",'Mapa final'!$AI$47="Moderado"),CONCATENATE("R6C",'Mapa final'!$W$47),"")</f>
        <v/>
      </c>
      <c r="AA41" s="55" t="str">
        <f>IF(AND('Mapa final'!$AG$48="Baja",'Mapa final'!$AI$48="Moderado"),CONCATENATE("R6C",'Mapa final'!$W$48),"")</f>
        <v/>
      </c>
      <c r="AB41" s="38" t="str">
        <f>IF(AND('Mapa final'!$AG$43="Baja",'Mapa final'!$AI$43="Mayor"),CONCATENATE("R6C",'Mapa final'!$W$43),"")</f>
        <v/>
      </c>
      <c r="AC41" s="39" t="str">
        <f>IF(AND('Mapa final'!$AG$44="Baja",'Mapa final'!$AI$44="Mayor"),CONCATENATE("R6C",'Mapa final'!$W$44),"")</f>
        <v/>
      </c>
      <c r="AD41" s="39" t="str">
        <f>IF(AND('Mapa final'!$AG$45="Baja",'Mapa final'!$AI$45="Mayor"),CONCATENATE("R6C",'Mapa final'!$W$45),"")</f>
        <v/>
      </c>
      <c r="AE41" s="39" t="str">
        <f>IF(AND('Mapa final'!$AG$46="Baja",'Mapa final'!$AI$46="Mayor"),CONCATENATE("R6C",'Mapa final'!$W$46),"")</f>
        <v/>
      </c>
      <c r="AF41" s="39" t="str">
        <f>IF(AND('Mapa final'!$AG$47="Baja",'Mapa final'!$AI$47="Mayor"),CONCATENATE("R6C",'Mapa final'!$W$47),"")</f>
        <v/>
      </c>
      <c r="AG41" s="40" t="str">
        <f>IF(AND('Mapa final'!$AG$48="Baja",'Mapa final'!$AI$48="Mayor"),CONCATENATE("R6C",'Mapa final'!$W$48),"")</f>
        <v/>
      </c>
      <c r="AH41" s="41" t="str">
        <f>IF(AND('Mapa final'!$AG$43="Baja",'Mapa final'!$AI$43="Catastrófico"),CONCATENATE("R6C",'Mapa final'!$W$43),"")</f>
        <v/>
      </c>
      <c r="AI41" s="42" t="str">
        <f>IF(AND('Mapa final'!$AG$44="Baja",'Mapa final'!$AI$44="Catastrófico"),CONCATENATE("R6C",'Mapa final'!$W$44),"")</f>
        <v/>
      </c>
      <c r="AJ41" s="42" t="str">
        <f>IF(AND('Mapa final'!$AG$45="Baja",'Mapa final'!$AI$45="Catastrófico"),CONCATENATE("R6C",'Mapa final'!$W$45),"")</f>
        <v/>
      </c>
      <c r="AK41" s="42" t="str">
        <f>IF(AND('Mapa final'!$AG$46="Baja",'Mapa final'!$AI$46="Catastrófico"),CONCATENATE("R6C",'Mapa final'!$W$46),"")</f>
        <v/>
      </c>
      <c r="AL41" s="42" t="str">
        <f>IF(AND('Mapa final'!$AG$47="Baja",'Mapa final'!$AI$47="Catastrófico"),CONCATENATE("R6C",'Mapa final'!$W$47),"")</f>
        <v/>
      </c>
      <c r="AM41" s="43" t="str">
        <f>IF(AND('Mapa final'!$AG$48="Baja",'Mapa final'!$AI$48="Catastrófico"),CONCATENATE("R6C",'Mapa final'!$W$48),"")</f>
        <v/>
      </c>
      <c r="AN41" s="69"/>
      <c r="AO41" s="567"/>
      <c r="AP41" s="568"/>
      <c r="AQ41" s="568"/>
      <c r="AR41" s="568"/>
      <c r="AS41" s="568"/>
      <c r="AT41" s="569"/>
      <c r="AU41" s="69"/>
      <c r="AV41" s="69"/>
      <c r="AW41" s="69"/>
      <c r="AX41" s="69"/>
      <c r="AY41" s="69"/>
      <c r="AZ41" s="69"/>
      <c r="BA41" s="69"/>
      <c r="BB41" s="69"/>
      <c r="BC41" s="69"/>
      <c r="BD41" s="69"/>
      <c r="BE41" s="69"/>
      <c r="BF41" s="69"/>
      <c r="BG41" s="69"/>
      <c r="BH41" s="69"/>
      <c r="BI41" s="69"/>
      <c r="BJ41" s="69"/>
      <c r="BK41" s="69"/>
      <c r="BL41" s="69"/>
      <c r="BM41" s="69"/>
      <c r="BN41" s="69"/>
      <c r="BO41" s="69"/>
      <c r="BP41" s="69"/>
      <c r="BQ41" s="69"/>
      <c r="BR41" s="69"/>
      <c r="BS41" s="69"/>
      <c r="BT41" s="69"/>
      <c r="BU41" s="69"/>
      <c r="BV41" s="69"/>
      <c r="BW41" s="69"/>
      <c r="BX41" s="69"/>
    </row>
    <row r="42" spans="1:80" ht="15" customHeight="1" x14ac:dyDescent="0.25">
      <c r="A42" s="69"/>
      <c r="B42" s="540"/>
      <c r="C42" s="540"/>
      <c r="D42" s="541"/>
      <c r="E42" s="545"/>
      <c r="F42" s="546"/>
      <c r="G42" s="546"/>
      <c r="H42" s="546"/>
      <c r="I42" s="546"/>
      <c r="J42" s="62" t="str">
        <f>IF(AND('Mapa final'!$AG$49="Baja",'Mapa final'!$AI$49="Leve"),CONCATENATE("R7C",'Mapa final'!$W$49),"")</f>
        <v/>
      </c>
      <c r="K42" s="63" t="str">
        <f>IF(AND('Mapa final'!$AG$50="Baja",'Mapa final'!$AI$50="Leve"),CONCATENATE("R7C",'Mapa final'!$W$50),"")</f>
        <v/>
      </c>
      <c r="L42" s="63" t="str">
        <f>IF(AND('Mapa final'!$AG$51="Baja",'Mapa final'!$AI$51="Leve"),CONCATENATE("R7C",'Mapa final'!$W$51),"")</f>
        <v/>
      </c>
      <c r="M42" s="63" t="str">
        <f>IF(AND('Mapa final'!$AG$52="Baja",'Mapa final'!$AI$52="Leve"),CONCATENATE("R7C",'Mapa final'!$W$52),"")</f>
        <v/>
      </c>
      <c r="N42" s="63" t="str">
        <f>IF(AND('Mapa final'!$AG$53="Baja",'Mapa final'!$AI$53="Leve"),CONCATENATE("R7C",'Mapa final'!$W$53),"")</f>
        <v/>
      </c>
      <c r="O42" s="64" t="str">
        <f>IF(AND('Mapa final'!$AG$54="Baja",'Mapa final'!$AI$54="Leve"),CONCATENATE("R7C",'Mapa final'!$W$54),"")</f>
        <v/>
      </c>
      <c r="P42" s="53" t="str">
        <f>IF(AND('Mapa final'!$AG$49="Baja",'Mapa final'!$AI$49="Menor"),CONCATENATE("R7C",'Mapa final'!$W$49),"")</f>
        <v/>
      </c>
      <c r="Q42" s="54" t="str">
        <f>IF(AND('Mapa final'!$AG$50="Baja",'Mapa final'!$AI$50="Menor"),CONCATENATE("R7C",'Mapa final'!$W$50),"")</f>
        <v/>
      </c>
      <c r="R42" s="54" t="str">
        <f>IF(AND('Mapa final'!$AG$51="Baja",'Mapa final'!$AI$51="Menor"),CONCATENATE("R7C",'Mapa final'!$W$51),"")</f>
        <v/>
      </c>
      <c r="S42" s="54" t="str">
        <f>IF(AND('Mapa final'!$AG$52="Baja",'Mapa final'!$AI$52="Menor"),CONCATENATE("R7C",'Mapa final'!$W$52),"")</f>
        <v/>
      </c>
      <c r="T42" s="54" t="str">
        <f>IF(AND('Mapa final'!$AG$53="Baja",'Mapa final'!$AI$53="Menor"),CONCATENATE("R7C",'Mapa final'!$W$53),"")</f>
        <v/>
      </c>
      <c r="U42" s="55" t="str">
        <f>IF(AND('Mapa final'!$AG$54="Baja",'Mapa final'!$AI$54="Menor"),CONCATENATE("R7C",'Mapa final'!$W$54),"")</f>
        <v/>
      </c>
      <c r="V42" s="53" t="str">
        <f>IF(AND('Mapa final'!$AG$49="Baja",'Mapa final'!$AI$49="Moderado"),CONCATENATE("R7C",'Mapa final'!$W$49),"")</f>
        <v>R7C1</v>
      </c>
      <c r="W42" s="54" t="str">
        <f>IF(AND('Mapa final'!$AG$50="Baja",'Mapa final'!$AI$50="Moderado"),CONCATENATE("R7C",'Mapa final'!$W$50),"")</f>
        <v>R7C2</v>
      </c>
      <c r="X42" s="54" t="str">
        <f>IF(AND('Mapa final'!$AG$51="Baja",'Mapa final'!$AI$51="Moderado"),CONCATENATE("R7C",'Mapa final'!$W$51),"")</f>
        <v/>
      </c>
      <c r="Y42" s="54" t="str">
        <f>IF(AND('Mapa final'!$AG$52="Baja",'Mapa final'!$AI$52="Moderado"),CONCATENATE("R7C",'Mapa final'!$W$52),"")</f>
        <v/>
      </c>
      <c r="Z42" s="54" t="str">
        <f>IF(AND('Mapa final'!$AG$53="Baja",'Mapa final'!$AI$53="Moderado"),CONCATENATE("R7C",'Mapa final'!$W$53),"")</f>
        <v/>
      </c>
      <c r="AA42" s="55" t="str">
        <f>IF(AND('Mapa final'!$AG$54="Baja",'Mapa final'!$AI$54="Moderado"),CONCATENATE("R7C",'Mapa final'!$W$54),"")</f>
        <v/>
      </c>
      <c r="AB42" s="38" t="str">
        <f>IF(AND('Mapa final'!$AG$49="Baja",'Mapa final'!$AI$49="Mayor"),CONCATENATE("R7C",'Mapa final'!$W$49),"")</f>
        <v/>
      </c>
      <c r="AC42" s="39" t="str">
        <f>IF(AND('Mapa final'!$AG$50="Baja",'Mapa final'!$AI$50="Mayor"),CONCATENATE("R7C",'Mapa final'!$W$50),"")</f>
        <v/>
      </c>
      <c r="AD42" s="39" t="str">
        <f>IF(AND('Mapa final'!$AG$51="Baja",'Mapa final'!$AI$51="Mayor"),CONCATENATE("R7C",'Mapa final'!$W$51),"")</f>
        <v/>
      </c>
      <c r="AE42" s="39" t="str">
        <f>IF(AND('Mapa final'!$AG$52="Baja",'Mapa final'!$AI$52="Mayor"),CONCATENATE("R7C",'Mapa final'!$W$52),"")</f>
        <v/>
      </c>
      <c r="AF42" s="39" t="str">
        <f>IF(AND('Mapa final'!$AG$53="Baja",'Mapa final'!$AI$53="Mayor"),CONCATENATE("R7C",'Mapa final'!$W$53),"")</f>
        <v/>
      </c>
      <c r="AG42" s="40" t="str">
        <f>IF(AND('Mapa final'!$AG$54="Baja",'Mapa final'!$AI$54="Mayor"),CONCATENATE("R7C",'Mapa final'!$W$54),"")</f>
        <v/>
      </c>
      <c r="AH42" s="41" t="str">
        <f>IF(AND('Mapa final'!$AG$49="Baja",'Mapa final'!$AI$49="Catastrófico"),CONCATENATE("R7C",'Mapa final'!$W$49),"")</f>
        <v/>
      </c>
      <c r="AI42" s="42" t="str">
        <f>IF(AND('Mapa final'!$AG$50="Baja",'Mapa final'!$AI$50="Catastrófico"),CONCATENATE("R7C",'Mapa final'!$W$50),"")</f>
        <v/>
      </c>
      <c r="AJ42" s="42" t="str">
        <f>IF(AND('Mapa final'!$AG$51="Baja",'Mapa final'!$AI$51="Catastrófico"),CONCATENATE("R7C",'Mapa final'!$W$51),"")</f>
        <v/>
      </c>
      <c r="AK42" s="42" t="str">
        <f>IF(AND('Mapa final'!$AG$52="Baja",'Mapa final'!$AI$52="Catastrófico"),CONCATENATE("R7C",'Mapa final'!$W$52),"")</f>
        <v/>
      </c>
      <c r="AL42" s="42" t="str">
        <f>IF(AND('Mapa final'!$AG$53="Baja",'Mapa final'!$AI$53="Catastrófico"),CONCATENATE("R7C",'Mapa final'!$W$53),"")</f>
        <v/>
      </c>
      <c r="AM42" s="43" t="str">
        <f>IF(AND('Mapa final'!$AG$54="Baja",'Mapa final'!$AI$54="Catastrófico"),CONCATENATE("R7C",'Mapa final'!$W$54),"")</f>
        <v/>
      </c>
      <c r="AN42" s="69"/>
      <c r="AO42" s="567"/>
      <c r="AP42" s="568"/>
      <c r="AQ42" s="568"/>
      <c r="AR42" s="568"/>
      <c r="AS42" s="568"/>
      <c r="AT42" s="569"/>
      <c r="AU42" s="69"/>
      <c r="AV42" s="69"/>
      <c r="AW42" s="69"/>
      <c r="AX42" s="69"/>
      <c r="AY42" s="69"/>
      <c r="AZ42" s="69"/>
      <c r="BA42" s="69"/>
      <c r="BB42" s="69"/>
      <c r="BC42" s="69"/>
      <c r="BD42" s="69"/>
      <c r="BE42" s="69"/>
      <c r="BF42" s="69"/>
      <c r="BG42" s="69"/>
      <c r="BH42" s="69"/>
      <c r="BI42" s="69"/>
      <c r="BJ42" s="69"/>
      <c r="BK42" s="69"/>
      <c r="BL42" s="69"/>
      <c r="BM42" s="69"/>
      <c r="BN42" s="69"/>
      <c r="BO42" s="69"/>
      <c r="BP42" s="69"/>
      <c r="BQ42" s="69"/>
      <c r="BR42" s="69"/>
      <c r="BS42" s="69"/>
      <c r="BT42" s="69"/>
      <c r="BU42" s="69"/>
      <c r="BV42" s="69"/>
      <c r="BW42" s="69"/>
      <c r="BX42" s="69"/>
    </row>
    <row r="43" spans="1:80" ht="15" customHeight="1" x14ac:dyDescent="0.25">
      <c r="A43" s="69"/>
      <c r="B43" s="540"/>
      <c r="C43" s="540"/>
      <c r="D43" s="541"/>
      <c r="E43" s="545"/>
      <c r="F43" s="546"/>
      <c r="G43" s="546"/>
      <c r="H43" s="546"/>
      <c r="I43" s="546"/>
      <c r="J43" s="62" t="str">
        <f>IF(AND('Mapa final'!$AG$55="Baja",'Mapa final'!$AI$55="Leve"),CONCATENATE("R8C",'Mapa final'!$W$55),"")</f>
        <v/>
      </c>
      <c r="K43" s="63" t="str">
        <f>IF(AND('Mapa final'!$AG$56="Baja",'Mapa final'!$AI$56="Leve"),CONCATENATE("R8C",'Mapa final'!$W$56),"")</f>
        <v/>
      </c>
      <c r="L43" s="63" t="str">
        <f>IF(AND('Mapa final'!$AG$57="Baja",'Mapa final'!$AI$57="Leve"),CONCATENATE("R8C",'Mapa final'!$W$57),"")</f>
        <v/>
      </c>
      <c r="M43" s="63" t="str">
        <f>IF(AND('Mapa final'!$AG$58="Baja",'Mapa final'!$AI$58="Leve"),CONCATENATE("R8C",'Mapa final'!$W$58),"")</f>
        <v/>
      </c>
      <c r="N43" s="63" t="str">
        <f>IF(AND('Mapa final'!$AG$59="Baja",'Mapa final'!$AI$59="Leve"),CONCATENATE("R8C",'Mapa final'!$W$59),"")</f>
        <v/>
      </c>
      <c r="O43" s="64" t="str">
        <f>IF(AND('Mapa final'!$AG$60="Baja",'Mapa final'!$AI$60="Leve"),CONCATENATE("R8C",'Mapa final'!$W$60),"")</f>
        <v/>
      </c>
      <c r="P43" s="53" t="str">
        <f>IF(AND('Mapa final'!$AG$55="Baja",'Mapa final'!$AI$55="Menor"),CONCATENATE("R8C",'Mapa final'!$W$55),"")</f>
        <v/>
      </c>
      <c r="Q43" s="54" t="str">
        <f>IF(AND('Mapa final'!$AG$56="Baja",'Mapa final'!$AI$56="Menor"),CONCATENATE("R8C",'Mapa final'!$W$56),"")</f>
        <v/>
      </c>
      <c r="R43" s="54" t="str">
        <f>IF(AND('Mapa final'!$AG$57="Baja",'Mapa final'!$AI$57="Menor"),CONCATENATE("R8C",'Mapa final'!$W$57),"")</f>
        <v/>
      </c>
      <c r="S43" s="54" t="str">
        <f>IF(AND('Mapa final'!$AG$58="Baja",'Mapa final'!$AI$58="Menor"),CONCATENATE("R8C",'Mapa final'!$W$58),"")</f>
        <v/>
      </c>
      <c r="T43" s="54" t="str">
        <f>IF(AND('Mapa final'!$AG$59="Baja",'Mapa final'!$AI$59="Menor"),CONCATENATE("R8C",'Mapa final'!$W$59),"")</f>
        <v/>
      </c>
      <c r="U43" s="55" t="str">
        <f>IF(AND('Mapa final'!$AG$60="Baja",'Mapa final'!$AI$60="Menor"),CONCATENATE("R8C",'Mapa final'!$W$60),"")</f>
        <v/>
      </c>
      <c r="V43" s="53" t="str">
        <f>IF(AND('Mapa final'!$AG$55="Baja",'Mapa final'!$AI$55="Moderado"),CONCATENATE("R8C",'Mapa final'!$W$55),"")</f>
        <v/>
      </c>
      <c r="W43" s="54" t="str">
        <f>IF(AND('Mapa final'!$AG$56="Baja",'Mapa final'!$AI$56="Moderado"),CONCATENATE("R8C",'Mapa final'!$W$56),"")</f>
        <v>R8C2</v>
      </c>
      <c r="X43" s="54" t="str">
        <f>IF(AND('Mapa final'!$AG$57="Baja",'Mapa final'!$AI$57="Moderado"),CONCATENATE("R8C",'Mapa final'!$W$57),"")</f>
        <v/>
      </c>
      <c r="Y43" s="54" t="str">
        <f>IF(AND('Mapa final'!$AG$58="Baja",'Mapa final'!$AI$58="Moderado"),CONCATENATE("R8C",'Mapa final'!$W$58),"")</f>
        <v/>
      </c>
      <c r="Z43" s="54" t="str">
        <f>IF(AND('Mapa final'!$AG$59="Baja",'Mapa final'!$AI$59="Moderado"),CONCATENATE("R8C",'Mapa final'!$W$59),"")</f>
        <v/>
      </c>
      <c r="AA43" s="55" t="str">
        <f>IF(AND('Mapa final'!$AG$60="Baja",'Mapa final'!$AI$60="Moderado"),CONCATENATE("R8C",'Mapa final'!$W$60),"")</f>
        <v/>
      </c>
      <c r="AB43" s="38" t="str">
        <f>IF(AND('Mapa final'!$AG$55="Baja",'Mapa final'!$AI$55="Mayor"),CONCATENATE("R8C",'Mapa final'!$W$55),"")</f>
        <v/>
      </c>
      <c r="AC43" s="39" t="str">
        <f>IF(AND('Mapa final'!$AG$56="Baja",'Mapa final'!$AI$56="Mayor"),CONCATENATE("R8C",'Mapa final'!$W$56),"")</f>
        <v/>
      </c>
      <c r="AD43" s="39" t="str">
        <f>IF(AND('Mapa final'!$AG$57="Baja",'Mapa final'!$AI$57="Mayor"),CONCATENATE("R8C",'Mapa final'!$W$57),"")</f>
        <v/>
      </c>
      <c r="AE43" s="39" t="str">
        <f>IF(AND('Mapa final'!$AG$58="Baja",'Mapa final'!$AI$58="Mayor"),CONCATENATE("R8C",'Mapa final'!$W$58),"")</f>
        <v/>
      </c>
      <c r="AF43" s="39" t="str">
        <f>IF(AND('Mapa final'!$AG$59="Baja",'Mapa final'!$AI$59="Mayor"),CONCATENATE("R8C",'Mapa final'!$W$59),"")</f>
        <v/>
      </c>
      <c r="AG43" s="40" t="str">
        <f>IF(AND('Mapa final'!$AG$60="Baja",'Mapa final'!$AI$60="Mayor"),CONCATENATE("R8C",'Mapa final'!$W$60),"")</f>
        <v/>
      </c>
      <c r="AH43" s="41" t="str">
        <f>IF(AND('Mapa final'!$AG$55="Baja",'Mapa final'!$AI$55="Catastrófico"),CONCATENATE("R8C",'Mapa final'!$W$55),"")</f>
        <v/>
      </c>
      <c r="AI43" s="42" t="str">
        <f>IF(AND('Mapa final'!$AG$56="Baja",'Mapa final'!$AI$56="Catastrófico"),CONCATENATE("R8C",'Mapa final'!$W$56),"")</f>
        <v/>
      </c>
      <c r="AJ43" s="42" t="str">
        <f>IF(AND('Mapa final'!$AG$57="Baja",'Mapa final'!$AI$57="Catastrófico"),CONCATENATE("R8C",'Mapa final'!$W$57),"")</f>
        <v/>
      </c>
      <c r="AK43" s="42" t="str">
        <f>IF(AND('Mapa final'!$AG$58="Baja",'Mapa final'!$AI$58="Catastrófico"),CONCATENATE("R8C",'Mapa final'!$W$58),"")</f>
        <v/>
      </c>
      <c r="AL43" s="42" t="str">
        <f>IF(AND('Mapa final'!$AG$59="Baja",'Mapa final'!$AI$59="Catastrófico"),CONCATENATE("R8C",'Mapa final'!$W$59),"")</f>
        <v/>
      </c>
      <c r="AM43" s="43" t="str">
        <f>IF(AND('Mapa final'!$AG$60="Baja",'Mapa final'!$AI$60="Catastrófico"),CONCATENATE("R8C",'Mapa final'!$W$60),"")</f>
        <v/>
      </c>
      <c r="AN43" s="69"/>
      <c r="AO43" s="567"/>
      <c r="AP43" s="568"/>
      <c r="AQ43" s="568"/>
      <c r="AR43" s="568"/>
      <c r="AS43" s="568"/>
      <c r="AT43" s="569"/>
      <c r="AU43" s="69"/>
      <c r="AV43" s="69"/>
      <c r="AW43" s="69"/>
      <c r="AX43" s="69"/>
      <c r="AY43" s="69"/>
      <c r="AZ43" s="69"/>
      <c r="BA43" s="69"/>
      <c r="BB43" s="69"/>
      <c r="BC43" s="69"/>
      <c r="BD43" s="69"/>
      <c r="BE43" s="69"/>
      <c r="BF43" s="69"/>
      <c r="BG43" s="69"/>
      <c r="BH43" s="69"/>
      <c r="BI43" s="69"/>
      <c r="BJ43" s="69"/>
      <c r="BK43" s="69"/>
      <c r="BL43" s="69"/>
      <c r="BM43" s="69"/>
      <c r="BN43" s="69"/>
      <c r="BO43" s="69"/>
      <c r="BP43" s="69"/>
      <c r="BQ43" s="69"/>
      <c r="BR43" s="69"/>
      <c r="BS43" s="69"/>
      <c r="BT43" s="69"/>
      <c r="BU43" s="69"/>
      <c r="BV43" s="69"/>
      <c r="BW43" s="69"/>
      <c r="BX43" s="69"/>
    </row>
    <row r="44" spans="1:80" ht="15" customHeight="1" x14ac:dyDescent="0.25">
      <c r="A44" s="69"/>
      <c r="B44" s="540"/>
      <c r="C44" s="540"/>
      <c r="D44" s="541"/>
      <c r="E44" s="545"/>
      <c r="F44" s="546"/>
      <c r="G44" s="546"/>
      <c r="H44" s="546"/>
      <c r="I44" s="546"/>
      <c r="J44" s="62" t="str">
        <f>IF(AND('Mapa final'!$AG$61="Baja",'Mapa final'!$AI$61="Leve"),CONCATENATE("R9C",'Mapa final'!$W$61),"")</f>
        <v/>
      </c>
      <c r="K44" s="63" t="str">
        <f>IF(AND('Mapa final'!$AG$62="Baja",'Mapa final'!$AI$62="Leve"),CONCATENATE("R9C",'Mapa final'!$W$62),"")</f>
        <v/>
      </c>
      <c r="L44" s="63" t="str">
        <f>IF(AND('Mapa final'!$AG$63="Baja",'Mapa final'!$AI$63="Leve"),CONCATENATE("R9C",'Mapa final'!$W$63),"")</f>
        <v/>
      </c>
      <c r="M44" s="63" t="str">
        <f>IF(AND('Mapa final'!$AG$64="Baja",'Mapa final'!$AI$64="Leve"),CONCATENATE("R9C",'Mapa final'!$W$64),"")</f>
        <v/>
      </c>
      <c r="N44" s="63" t="str">
        <f>IF(AND('Mapa final'!$AG$65="Baja",'Mapa final'!$AI$65="Leve"),CONCATENATE("R9C",'Mapa final'!$W$65),"")</f>
        <v/>
      </c>
      <c r="O44" s="64" t="str">
        <f>IF(AND('Mapa final'!$AG$66="Baja",'Mapa final'!$AI$66="Leve"),CONCATENATE("R9C",'Mapa final'!$W$66),"")</f>
        <v/>
      </c>
      <c r="P44" s="53" t="str">
        <f>IF(AND('Mapa final'!$AG$61="Baja",'Mapa final'!$AI$61="Menor"),CONCATENATE("R9C",'Mapa final'!$W$61),"")</f>
        <v/>
      </c>
      <c r="Q44" s="54" t="str">
        <f>IF(AND('Mapa final'!$AG$62="Baja",'Mapa final'!$AI$62="Menor"),CONCATENATE("R9C",'Mapa final'!$W$62),"")</f>
        <v/>
      </c>
      <c r="R44" s="54" t="str">
        <f>IF(AND('Mapa final'!$AG$63="Baja",'Mapa final'!$AI$63="Menor"),CONCATENATE("R9C",'Mapa final'!$W$63),"")</f>
        <v/>
      </c>
      <c r="S44" s="54" t="str">
        <f>IF(AND('Mapa final'!$AG$64="Baja",'Mapa final'!$AI$64="Menor"),CONCATENATE("R9C",'Mapa final'!$W$64),"")</f>
        <v/>
      </c>
      <c r="T44" s="54" t="str">
        <f>IF(AND('Mapa final'!$AG$65="Baja",'Mapa final'!$AI$65="Menor"),CONCATENATE("R9C",'Mapa final'!$W$65),"")</f>
        <v/>
      </c>
      <c r="U44" s="55" t="str">
        <f>IF(AND('Mapa final'!$AG$66="Baja",'Mapa final'!$AI$66="Menor"),CONCATENATE("R9C",'Mapa final'!$W$66),"")</f>
        <v/>
      </c>
      <c r="V44" s="53" t="str">
        <f>IF(AND('Mapa final'!$AG$61="Baja",'Mapa final'!$AI$61="Moderado"),CONCATENATE("R9C",'Mapa final'!$W$61),"")</f>
        <v/>
      </c>
      <c r="W44" s="54" t="str">
        <f>IF(AND('Mapa final'!$AG$62="Baja",'Mapa final'!$AI$62="Moderado"),CONCATENATE("R9C",'Mapa final'!$W$62),"")</f>
        <v/>
      </c>
      <c r="X44" s="54" t="str">
        <f>IF(AND('Mapa final'!$AG$63="Baja",'Mapa final'!$AI$63="Moderado"),CONCATENATE("R9C",'Mapa final'!$W$63),"")</f>
        <v/>
      </c>
      <c r="Y44" s="54" t="str">
        <f>IF(AND('Mapa final'!$AG$64="Baja",'Mapa final'!$AI$64="Moderado"),CONCATENATE("R9C",'Mapa final'!$W$64),"")</f>
        <v/>
      </c>
      <c r="Z44" s="54" t="str">
        <f>IF(AND('Mapa final'!$AG$65="Baja",'Mapa final'!$AI$65="Moderado"),CONCATENATE("R9C",'Mapa final'!$W$65),"")</f>
        <v/>
      </c>
      <c r="AA44" s="55" t="str">
        <f>IF(AND('Mapa final'!$AG$66="Baja",'Mapa final'!$AI$66="Moderado"),CONCATENATE("R9C",'Mapa final'!$W$66),"")</f>
        <v/>
      </c>
      <c r="AB44" s="38" t="str">
        <f>IF(AND('Mapa final'!$AG$61="Baja",'Mapa final'!$AI$61="Mayor"),CONCATENATE("R9C",'Mapa final'!$W$61),"")</f>
        <v/>
      </c>
      <c r="AC44" s="39" t="str">
        <f>IF(AND('Mapa final'!$AG$62="Baja",'Mapa final'!$AI$62="Mayor"),CONCATENATE("R9C",'Mapa final'!$W$62),"")</f>
        <v/>
      </c>
      <c r="AD44" s="39" t="str">
        <f>IF(AND('Mapa final'!$AG$63="Baja",'Mapa final'!$AI$63="Mayor"),CONCATENATE("R9C",'Mapa final'!$W$63),"")</f>
        <v/>
      </c>
      <c r="AE44" s="39" t="str">
        <f>IF(AND('Mapa final'!$AG$64="Baja",'Mapa final'!$AI$64="Mayor"),CONCATENATE("R9C",'Mapa final'!$W$64),"")</f>
        <v/>
      </c>
      <c r="AF44" s="39" t="str">
        <f>IF(AND('Mapa final'!$AG$65="Baja",'Mapa final'!$AI$65="Mayor"),CONCATENATE("R9C",'Mapa final'!$W$65),"")</f>
        <v/>
      </c>
      <c r="AG44" s="40" t="str">
        <f>IF(AND('Mapa final'!$AG$66="Baja",'Mapa final'!$AI$66="Mayor"),CONCATENATE("R9C",'Mapa final'!$W$66),"")</f>
        <v/>
      </c>
      <c r="AH44" s="41" t="str">
        <f>IF(AND('Mapa final'!$AG$61="Baja",'Mapa final'!$AI$61="Catastrófico"),CONCATENATE("R9C",'Mapa final'!$W$61),"")</f>
        <v>R9C1</v>
      </c>
      <c r="AI44" s="42" t="str">
        <f>IF(AND('Mapa final'!$AG$62="Baja",'Mapa final'!$AI$62="Catastrófico"),CONCATENATE("R9C",'Mapa final'!$W$62),"")</f>
        <v>R9C2</v>
      </c>
      <c r="AJ44" s="42" t="str">
        <f>IF(AND('Mapa final'!$AG$63="Baja",'Mapa final'!$AI$63="Catastrófico"),CONCATENATE("R9C",'Mapa final'!$W$63),"")</f>
        <v/>
      </c>
      <c r="AK44" s="42" t="str">
        <f>IF(AND('Mapa final'!$AG$64="Baja",'Mapa final'!$AI$64="Catastrófico"),CONCATENATE("R9C",'Mapa final'!$W$64),"")</f>
        <v/>
      </c>
      <c r="AL44" s="42" t="str">
        <f>IF(AND('Mapa final'!$AG$65="Baja",'Mapa final'!$AI$65="Catastrófico"),CONCATENATE("R9C",'Mapa final'!$W$65),"")</f>
        <v/>
      </c>
      <c r="AM44" s="43" t="str">
        <f>IF(AND('Mapa final'!$AG$66="Baja",'Mapa final'!$AI$66="Catastrófico"),CONCATENATE("R9C",'Mapa final'!$W$66),"")</f>
        <v/>
      </c>
      <c r="AN44" s="69"/>
      <c r="AO44" s="567"/>
      <c r="AP44" s="568"/>
      <c r="AQ44" s="568"/>
      <c r="AR44" s="568"/>
      <c r="AS44" s="568"/>
      <c r="AT44" s="569"/>
      <c r="AU44" s="69"/>
      <c r="AV44" s="69"/>
      <c r="AW44" s="69"/>
      <c r="AX44" s="69"/>
      <c r="AY44" s="69"/>
      <c r="AZ44" s="69"/>
      <c r="BA44" s="69"/>
      <c r="BB44" s="69"/>
      <c r="BC44" s="69"/>
      <c r="BD44" s="69"/>
      <c r="BE44" s="69"/>
      <c r="BF44" s="69"/>
      <c r="BG44" s="69"/>
      <c r="BH44" s="69"/>
      <c r="BI44" s="69"/>
      <c r="BJ44" s="69"/>
      <c r="BK44" s="69"/>
      <c r="BL44" s="69"/>
      <c r="BM44" s="69"/>
      <c r="BN44" s="69"/>
      <c r="BO44" s="69"/>
      <c r="BP44" s="69"/>
      <c r="BQ44" s="69"/>
      <c r="BR44" s="69"/>
      <c r="BS44" s="69"/>
      <c r="BT44" s="69"/>
      <c r="BU44" s="69"/>
      <c r="BV44" s="69"/>
      <c r="BW44" s="69"/>
      <c r="BX44" s="69"/>
    </row>
    <row r="45" spans="1:80" ht="15.75" customHeight="1" thickBot="1" x14ac:dyDescent="0.3">
      <c r="A45" s="69"/>
      <c r="B45" s="540"/>
      <c r="C45" s="540"/>
      <c r="D45" s="541"/>
      <c r="E45" s="548"/>
      <c r="F45" s="549"/>
      <c r="G45" s="549"/>
      <c r="H45" s="549"/>
      <c r="I45" s="549"/>
      <c r="J45" s="65" t="str">
        <f>IF(AND('Mapa final'!$AG$67="Baja",'Mapa final'!$AI$67="Leve"),CONCATENATE("R10C",'Mapa final'!$W$67),"")</f>
        <v/>
      </c>
      <c r="K45" s="66" t="str">
        <f>IF(AND('Mapa final'!$AG$68="Baja",'Mapa final'!$AI$68="Leve"),CONCATENATE("R10C",'Mapa final'!$W$68),"")</f>
        <v/>
      </c>
      <c r="L45" s="66" t="str">
        <f>IF(AND('Mapa final'!$AG$69="Baja",'Mapa final'!$AI$69="Leve"),CONCATENATE("R10C",'Mapa final'!$W$69),"")</f>
        <v/>
      </c>
      <c r="M45" s="66" t="str">
        <f>IF(AND('Mapa final'!$AG$70="Baja",'Mapa final'!$AI$70="Leve"),CONCATENATE("R10C",'Mapa final'!$W$70),"")</f>
        <v/>
      </c>
      <c r="N45" s="66" t="str">
        <f>IF(AND('Mapa final'!$AG$71="Baja",'Mapa final'!$AI$71="Leve"),CONCATENATE("R10C",'Mapa final'!$W$71),"")</f>
        <v/>
      </c>
      <c r="O45" s="67" t="str">
        <f>IF(AND('Mapa final'!$AG$72="Baja",'Mapa final'!$AI$72="Leve"),CONCATENATE("R10C",'Mapa final'!$W$72),"")</f>
        <v/>
      </c>
      <c r="P45" s="53" t="str">
        <f>IF(AND('Mapa final'!$AG$67="Baja",'Mapa final'!$AI$67="Menor"),CONCATENATE("R10C",'Mapa final'!$W$67),"")</f>
        <v/>
      </c>
      <c r="Q45" s="54" t="str">
        <f>IF(AND('Mapa final'!$AG$68="Baja",'Mapa final'!$AI$68="Menor"),CONCATENATE("R10C",'Mapa final'!$W$68),"")</f>
        <v/>
      </c>
      <c r="R45" s="54" t="str">
        <f>IF(AND('Mapa final'!$AG$69="Baja",'Mapa final'!$AI$69="Menor"),CONCATENATE("R10C",'Mapa final'!$W$69),"")</f>
        <v/>
      </c>
      <c r="S45" s="54" t="str">
        <f>IF(AND('Mapa final'!$AG$70="Baja",'Mapa final'!$AI$70="Menor"),CONCATENATE("R10C",'Mapa final'!$W$70),"")</f>
        <v/>
      </c>
      <c r="T45" s="54" t="str">
        <f>IF(AND('Mapa final'!$AG$71="Baja",'Mapa final'!$AI$71="Menor"),CONCATENATE("R10C",'Mapa final'!$W$71),"")</f>
        <v/>
      </c>
      <c r="U45" s="55" t="str">
        <f>IF(AND('Mapa final'!$AG$72="Baja",'Mapa final'!$AI$72="Menor"),CONCATENATE("R10C",'Mapa final'!$W$72),"")</f>
        <v/>
      </c>
      <c r="V45" s="56" t="str">
        <f>IF(AND('Mapa final'!$AG$67="Baja",'Mapa final'!$AI$67="Moderado"),CONCATENATE("R10C",'Mapa final'!$W$67),"")</f>
        <v/>
      </c>
      <c r="W45" s="57" t="str">
        <f>IF(AND('Mapa final'!$AG$68="Baja",'Mapa final'!$AI$68="Moderado"),CONCATENATE("R10C",'Mapa final'!$W$68),"")</f>
        <v/>
      </c>
      <c r="X45" s="57" t="str">
        <f>IF(AND('Mapa final'!$AG$69="Baja",'Mapa final'!$AI$69="Moderado"),CONCATENATE("R10C",'Mapa final'!$W$69),"")</f>
        <v/>
      </c>
      <c r="Y45" s="57" t="str">
        <f>IF(AND('Mapa final'!$AG$70="Baja",'Mapa final'!$AI$70="Moderado"),CONCATENATE("R10C",'Mapa final'!$W$70),"")</f>
        <v/>
      </c>
      <c r="Z45" s="57" t="str">
        <f>IF(AND('Mapa final'!$AG$71="Baja",'Mapa final'!$AI$71="Moderado"),CONCATENATE("R10C",'Mapa final'!$W$71),"")</f>
        <v/>
      </c>
      <c r="AA45" s="58" t="str">
        <f>IF(AND('Mapa final'!$AG$72="Baja",'Mapa final'!$AI$72="Moderado"),CONCATENATE("R10C",'Mapa final'!$W$72),"")</f>
        <v/>
      </c>
      <c r="AB45" s="44" t="str">
        <f>IF(AND('Mapa final'!$AG$67="Baja",'Mapa final'!$AI$67="Mayor"),CONCATENATE("R10C",'Mapa final'!$W$67),"")</f>
        <v/>
      </c>
      <c r="AC45" s="45" t="str">
        <f>IF(AND('Mapa final'!$AG$68="Baja",'Mapa final'!$AI$68="Mayor"),CONCATENATE("R10C",'Mapa final'!$W$68),"")</f>
        <v>R10C2</v>
      </c>
      <c r="AD45" s="45" t="str">
        <f>IF(AND('Mapa final'!$AG$69="Baja",'Mapa final'!$AI$69="Mayor"),CONCATENATE("R10C",'Mapa final'!$W$69),"")</f>
        <v/>
      </c>
      <c r="AE45" s="45" t="str">
        <f>IF(AND('Mapa final'!$AG$70="Baja",'Mapa final'!$AI$70="Mayor"),CONCATENATE("R10C",'Mapa final'!$W$70),"")</f>
        <v/>
      </c>
      <c r="AF45" s="45" t="str">
        <f>IF(AND('Mapa final'!$AG$71="Baja",'Mapa final'!$AI$71="Mayor"),CONCATENATE("R10C",'Mapa final'!$W$71),"")</f>
        <v/>
      </c>
      <c r="AG45" s="46" t="str">
        <f>IF(AND('Mapa final'!$AG$72="Baja",'Mapa final'!$AI$72="Mayor"),CONCATENATE("R10C",'Mapa final'!$W$72),"")</f>
        <v/>
      </c>
      <c r="AH45" s="47" t="str">
        <f>IF(AND('Mapa final'!$AG$67="Baja",'Mapa final'!$AI$67="Catastrófico"),CONCATENATE("R10C",'Mapa final'!$W$67),"")</f>
        <v/>
      </c>
      <c r="AI45" s="48" t="str">
        <f>IF(AND('Mapa final'!$AG$68="Baja",'Mapa final'!$AI$68="Catastrófico"),CONCATENATE("R10C",'Mapa final'!$W$68),"")</f>
        <v/>
      </c>
      <c r="AJ45" s="48" t="str">
        <f>IF(AND('Mapa final'!$AG$69="Baja",'Mapa final'!$AI$69="Catastrófico"),CONCATENATE("R10C",'Mapa final'!$W$69),"")</f>
        <v/>
      </c>
      <c r="AK45" s="48" t="str">
        <f>IF(AND('Mapa final'!$AG$70="Baja",'Mapa final'!$AI$70="Catastrófico"),CONCATENATE("R10C",'Mapa final'!$W$70),"")</f>
        <v/>
      </c>
      <c r="AL45" s="48" t="str">
        <f>IF(AND('Mapa final'!$AG$71="Baja",'Mapa final'!$AI$71="Catastrófico"),CONCATENATE("R10C",'Mapa final'!$W$71),"")</f>
        <v/>
      </c>
      <c r="AM45" s="49" t="str">
        <f>IF(AND('Mapa final'!$AG$72="Baja",'Mapa final'!$AI$72="Catastrófico"),CONCATENATE("R10C",'Mapa final'!$W$72),"")</f>
        <v/>
      </c>
      <c r="AN45" s="69"/>
      <c r="AO45" s="570"/>
      <c r="AP45" s="571"/>
      <c r="AQ45" s="571"/>
      <c r="AR45" s="571"/>
      <c r="AS45" s="571"/>
      <c r="AT45" s="572"/>
    </row>
    <row r="46" spans="1:80" ht="46.5" customHeight="1" x14ac:dyDescent="0.35">
      <c r="A46" s="69"/>
      <c r="B46" s="540"/>
      <c r="C46" s="540"/>
      <c r="D46" s="541"/>
      <c r="E46" s="542" t="s">
        <v>144</v>
      </c>
      <c r="F46" s="543"/>
      <c r="G46" s="543"/>
      <c r="H46" s="543"/>
      <c r="I46" s="544"/>
      <c r="J46" s="59" t="str">
        <f>IF(AND('Mapa final'!$AG$13="Muy Baja",'Mapa final'!$AI$13="Leve"),CONCATENATE("R1C",'Mapa final'!$W$13),"")</f>
        <v/>
      </c>
      <c r="K46" s="60" t="str">
        <f>IF(AND('Mapa final'!$AG$14="Muy Baja",'Mapa final'!$AI$14="Leve"),CONCATENATE("R1C",'Mapa final'!$W$14),"")</f>
        <v/>
      </c>
      <c r="L46" s="60" t="str">
        <f>IF(AND('Mapa final'!$AG$15="Muy Baja",'Mapa final'!$AI$15="Leve"),CONCATENATE("R1C",'Mapa final'!$W$15),"")</f>
        <v/>
      </c>
      <c r="M46" s="60" t="str">
        <f>IF(AND('Mapa final'!$AG$16="Muy Baja",'Mapa final'!$AI$16="Leve"),CONCATENATE("R1C",'Mapa final'!$W$16),"")</f>
        <v/>
      </c>
      <c r="N46" s="60" t="str">
        <f>IF(AND('Mapa final'!$AG$17="Muy Baja",'Mapa final'!$AI$17="Leve"),CONCATENATE("R1C",'Mapa final'!$W$17),"")</f>
        <v/>
      </c>
      <c r="O46" s="61" t="str">
        <f>IF(AND('Mapa final'!$AG$18="Muy Baja",'Mapa final'!$AI$18="Leve"),CONCATENATE("R1C",'Mapa final'!$W$18),"")</f>
        <v/>
      </c>
      <c r="P46" s="59" t="str">
        <f>IF(AND('Mapa final'!$AG$13="Muy Baja",'Mapa final'!$AI$13="Menor"),CONCATENATE("R1C",'Mapa final'!$W$13),"")</f>
        <v/>
      </c>
      <c r="Q46" s="60" t="str">
        <f>IF(AND('Mapa final'!$AG$14="Muy Baja",'Mapa final'!$AI$14="Menor"),CONCATENATE("R1C",'Mapa final'!$W$14),"")</f>
        <v/>
      </c>
      <c r="R46" s="60" t="str">
        <f>IF(AND('Mapa final'!$AG$15="Muy Baja",'Mapa final'!$AI$15="Menor"),CONCATENATE("R1C",'Mapa final'!$W$15),"")</f>
        <v/>
      </c>
      <c r="S46" s="60" t="str">
        <f>IF(AND('Mapa final'!$AG$16="Muy Baja",'Mapa final'!$AI$16="Menor"),CONCATENATE("R1C",'Mapa final'!$W$16),"")</f>
        <v/>
      </c>
      <c r="T46" s="60" t="str">
        <f>IF(AND('Mapa final'!$AG$17="Muy Baja",'Mapa final'!$AI$17="Menor"),CONCATENATE("R1C",'Mapa final'!$W$17),"")</f>
        <v/>
      </c>
      <c r="U46" s="61" t="str">
        <f>IF(AND('Mapa final'!$AG$18="Muy Baja",'Mapa final'!$AI$18="Menor"),CONCATENATE("R1C",'Mapa final'!$W$18),"")</f>
        <v/>
      </c>
      <c r="V46" s="50" t="str">
        <f>IF(AND('Mapa final'!$AG$13="Muy Baja",'Mapa final'!$AI$13="Moderado"),CONCATENATE("R1C",'Mapa final'!$W$13),"")</f>
        <v/>
      </c>
      <c r="W46" s="68" t="str">
        <f>IF(AND('Mapa final'!$AG$14="Muy Baja",'Mapa final'!$AI$14="Moderado"),CONCATENATE("R1C",'Mapa final'!$W$14),"")</f>
        <v/>
      </c>
      <c r="X46" s="51" t="str">
        <f>IF(AND('Mapa final'!$AG$15="Muy Baja",'Mapa final'!$AI$15="Moderado"),CONCATENATE("R1C",'Mapa final'!$W$15),"")</f>
        <v/>
      </c>
      <c r="Y46" s="51" t="str">
        <f>IF(AND('Mapa final'!$AG$16="Muy Baja",'Mapa final'!$AI$16="Moderado"),CONCATENATE("R1C",'Mapa final'!$W$16),"")</f>
        <v/>
      </c>
      <c r="Z46" s="51" t="str">
        <f>IF(AND('Mapa final'!$AG$17="Muy Baja",'Mapa final'!$AI$17="Moderado"),CONCATENATE("R1C",'Mapa final'!$W$17),"")</f>
        <v/>
      </c>
      <c r="AA46" s="52" t="str">
        <f>IF(AND('Mapa final'!$AG$18="Muy Baja",'Mapa final'!$AI$18="Moderado"),CONCATENATE("R1C",'Mapa final'!$W$18),"")</f>
        <v/>
      </c>
      <c r="AB46" s="32" t="str">
        <f>IF(AND('Mapa final'!$AG$13="Muy Baja",'Mapa final'!$AI$13="Mayor"),CONCATENATE("R1C",'Mapa final'!$W$13),"")</f>
        <v/>
      </c>
      <c r="AC46" s="33" t="str">
        <f>IF(AND('Mapa final'!$AG$14="Muy Baja",'Mapa final'!$AI$14="Mayor"),CONCATENATE("R1C",'Mapa final'!$W$14),"")</f>
        <v/>
      </c>
      <c r="AD46" s="33" t="str">
        <f>IF(AND('Mapa final'!$AG$15="Muy Baja",'Mapa final'!$AI$15="Mayor"),CONCATENATE("R1C",'Mapa final'!$W$15),"")</f>
        <v/>
      </c>
      <c r="AE46" s="33" t="str">
        <f>IF(AND('Mapa final'!$AG$16="Muy Baja",'Mapa final'!$AI$16="Mayor"),CONCATENATE("R1C",'Mapa final'!$W$16),"")</f>
        <v/>
      </c>
      <c r="AF46" s="33" t="str">
        <f>IF(AND('Mapa final'!$AG$17="Muy Baja",'Mapa final'!$AI$17="Mayor"),CONCATENATE("R1C",'Mapa final'!$W$17),"")</f>
        <v/>
      </c>
      <c r="AG46" s="34" t="str">
        <f>IF(AND('Mapa final'!$AG$18="Muy Baja",'Mapa final'!$AI$18="Mayor"),CONCATENATE("R1C",'Mapa final'!$W$18),"")</f>
        <v/>
      </c>
      <c r="AH46" s="35" t="str">
        <f>IF(AND('Mapa final'!$AG$13="Muy Baja",'Mapa final'!$AI$13="Catastrófico"),CONCATENATE("R1C",'Mapa final'!$W$13),"")</f>
        <v/>
      </c>
      <c r="AI46" s="36" t="str">
        <f>IF(AND('Mapa final'!$AG$14="Muy Baja",'Mapa final'!$AI$14="Catastrófico"),CONCATENATE("R1C",'Mapa final'!$W$14),"")</f>
        <v/>
      </c>
      <c r="AJ46" s="36" t="str">
        <f>IF(AND('Mapa final'!$AG$15="Muy Baja",'Mapa final'!$AI$15="Catastrófico"),CONCATENATE("R1C",'Mapa final'!$W$15),"")</f>
        <v/>
      </c>
      <c r="AK46" s="36" t="str">
        <f>IF(AND('Mapa final'!$AG$16="Muy Baja",'Mapa final'!$AI$16="Catastrófico"),CONCATENATE("R1C",'Mapa final'!$W$16),"")</f>
        <v/>
      </c>
      <c r="AL46" s="36" t="str">
        <f>IF(AND('Mapa final'!$AG$17="Muy Baja",'Mapa final'!$AI$17="Catastrófico"),CONCATENATE("R1C",'Mapa final'!$W$17),"")</f>
        <v/>
      </c>
      <c r="AM46" s="37" t="str">
        <f>IF(AND('Mapa final'!$AG$18="Muy Baja",'Mapa final'!$AI$18="Catastrófico"),CONCATENATE("R1C",'Mapa final'!$W$18),"")</f>
        <v/>
      </c>
      <c r="AN46" s="69"/>
      <c r="AO46" s="69"/>
      <c r="AP46" s="69"/>
      <c r="AQ46" s="69"/>
      <c r="AR46" s="69"/>
      <c r="AS46" s="69"/>
      <c r="AT46" s="69"/>
      <c r="AU46" s="69"/>
      <c r="AV46" s="69"/>
      <c r="AW46" s="69"/>
      <c r="AX46" s="69"/>
      <c r="AY46" s="69"/>
      <c r="AZ46" s="69"/>
      <c r="BA46" s="69"/>
      <c r="BB46" s="69"/>
      <c r="BC46" s="69"/>
      <c r="BD46" s="69"/>
      <c r="BE46" s="69"/>
      <c r="BF46" s="69"/>
      <c r="BG46" s="69"/>
      <c r="BH46" s="69"/>
      <c r="BI46" s="69"/>
      <c r="BJ46" s="69"/>
      <c r="BK46" s="69"/>
      <c r="BL46" s="69"/>
      <c r="BM46" s="69"/>
      <c r="BN46" s="69"/>
      <c r="BO46" s="69"/>
      <c r="BP46" s="69"/>
      <c r="BQ46" s="69"/>
      <c r="BR46" s="69"/>
      <c r="BS46" s="69"/>
      <c r="BT46" s="69"/>
      <c r="BU46" s="69"/>
      <c r="BV46" s="69"/>
      <c r="BW46" s="69"/>
      <c r="BX46" s="69"/>
      <c r="BY46" s="69"/>
      <c r="BZ46" s="69"/>
      <c r="CA46" s="69"/>
      <c r="CB46" s="69"/>
    </row>
    <row r="47" spans="1:80" ht="46.5" customHeight="1" x14ac:dyDescent="0.25">
      <c r="A47" s="69"/>
      <c r="B47" s="540"/>
      <c r="C47" s="540"/>
      <c r="D47" s="541"/>
      <c r="E47" s="552"/>
      <c r="F47" s="546"/>
      <c r="G47" s="546"/>
      <c r="H47" s="546"/>
      <c r="I47" s="547"/>
      <c r="J47" s="62" t="str">
        <f>IF(AND('Mapa final'!$AG$19="Muy Baja",'Mapa final'!$AI$19="Leve"),CONCATENATE("R2C",'Mapa final'!$W$19),"")</f>
        <v/>
      </c>
      <c r="K47" s="63" t="str">
        <f>IF(AND('Mapa final'!$AG$20="Muy Baja",'Mapa final'!$AI$20="Leve"),CONCATENATE("R2C",'Mapa final'!$W$20),"")</f>
        <v/>
      </c>
      <c r="L47" s="63" t="str">
        <f>IF(AND('Mapa final'!$AG$21="Muy Baja",'Mapa final'!$AI$21="Leve"),CONCATENATE("R2C",'Mapa final'!$W$21),"")</f>
        <v/>
      </c>
      <c r="M47" s="63" t="str">
        <f>IF(AND('Mapa final'!$AG$22="Muy Baja",'Mapa final'!$AI$22="Leve"),CONCATENATE("R2C",'Mapa final'!$W$22),"")</f>
        <v/>
      </c>
      <c r="N47" s="63" t="str">
        <f>IF(AND('Mapa final'!$AG$23="Muy Baja",'Mapa final'!$AI$23="Leve"),CONCATENATE("R2C",'Mapa final'!$W$23),"")</f>
        <v/>
      </c>
      <c r="O47" s="64" t="str">
        <f>IF(AND('Mapa final'!$AG$24="Muy Baja",'Mapa final'!$AI$24="Leve"),CONCATENATE("R2C",'Mapa final'!$W$24),"")</f>
        <v/>
      </c>
      <c r="P47" s="62" t="str">
        <f>IF(AND('Mapa final'!$AG$19="Muy Baja",'Mapa final'!$AI$19="Menor"),CONCATENATE("R2C",'Mapa final'!$W$19),"")</f>
        <v/>
      </c>
      <c r="Q47" s="63" t="str">
        <f>IF(AND('Mapa final'!$AG$20="Muy Baja",'Mapa final'!$AI$20="Menor"),CONCATENATE("R2C",'Mapa final'!$W$20),"")</f>
        <v/>
      </c>
      <c r="R47" s="63" t="str">
        <f>IF(AND('Mapa final'!$AG$21="Muy Baja",'Mapa final'!$AI$21="Menor"),CONCATENATE("R2C",'Mapa final'!$W$21),"")</f>
        <v/>
      </c>
      <c r="S47" s="63" t="str">
        <f>IF(AND('Mapa final'!$AG$22="Muy Baja",'Mapa final'!$AI$22="Menor"),CONCATENATE("R2C",'Mapa final'!$W$22),"")</f>
        <v/>
      </c>
      <c r="T47" s="63" t="str">
        <f>IF(AND('Mapa final'!$AG$23="Muy Baja",'Mapa final'!$AI$23="Menor"),CONCATENATE("R2C",'Mapa final'!$W$23),"")</f>
        <v/>
      </c>
      <c r="U47" s="64" t="str">
        <f>IF(AND('Mapa final'!$AG$24="Muy Baja",'Mapa final'!$AI$24="Menor"),CONCATENATE("R2C",'Mapa final'!$W$24),"")</f>
        <v/>
      </c>
      <c r="V47" s="53" t="str">
        <f>IF(AND('Mapa final'!$AG$19="Muy Baja",'Mapa final'!$AI$19="Moderado"),CONCATENATE("R2C",'Mapa final'!$W$19),"")</f>
        <v/>
      </c>
      <c r="W47" s="54" t="str">
        <f>IF(AND('Mapa final'!$AG$20="Muy Baja",'Mapa final'!$AI$20="Moderado"),CONCATENATE("R2C",'Mapa final'!$W$20),"")</f>
        <v/>
      </c>
      <c r="X47" s="54" t="str">
        <f>IF(AND('Mapa final'!$AG$21="Muy Baja",'Mapa final'!$AI$21="Moderado"),CONCATENATE("R2C",'Mapa final'!$W$21),"")</f>
        <v/>
      </c>
      <c r="Y47" s="54" t="str">
        <f>IF(AND('Mapa final'!$AG$22="Muy Baja",'Mapa final'!$AI$22="Moderado"),CONCATENATE("R2C",'Mapa final'!$W$22),"")</f>
        <v/>
      </c>
      <c r="Z47" s="54" t="str">
        <f>IF(AND('Mapa final'!$AG$23="Muy Baja",'Mapa final'!$AI$23="Moderado"),CONCATENATE("R2C",'Mapa final'!$W$23),"")</f>
        <v/>
      </c>
      <c r="AA47" s="55" t="str">
        <f>IF(AND('Mapa final'!$AG$24="Muy Baja",'Mapa final'!$AI$24="Moderado"),CONCATENATE("R2C",'Mapa final'!$W$24),"")</f>
        <v/>
      </c>
      <c r="AB47" s="38" t="str">
        <f>IF(AND('Mapa final'!$AG$19="Muy Baja",'Mapa final'!$AI$19="Mayor"),CONCATENATE("R2C",'Mapa final'!$W$19),"")</f>
        <v/>
      </c>
      <c r="AC47" s="39" t="str">
        <f>IF(AND('Mapa final'!$AG$20="Muy Baja",'Mapa final'!$AI$20="Mayor"),CONCATENATE("R2C",'Mapa final'!$W$20),"")</f>
        <v/>
      </c>
      <c r="AD47" s="39" t="str">
        <f>IF(AND('Mapa final'!$AG$21="Muy Baja",'Mapa final'!$AI$21="Mayor"),CONCATENATE("R2C",'Mapa final'!$W$21),"")</f>
        <v/>
      </c>
      <c r="AE47" s="39" t="str">
        <f>IF(AND('Mapa final'!$AG$22="Muy Baja",'Mapa final'!$AI$22="Mayor"),CONCATENATE("R2C",'Mapa final'!$W$22),"")</f>
        <v/>
      </c>
      <c r="AF47" s="39" t="str">
        <f>IF(AND('Mapa final'!$AG$23="Muy Baja",'Mapa final'!$AI$23="Mayor"),CONCATENATE("R2C",'Mapa final'!$W$23),"")</f>
        <v/>
      </c>
      <c r="AG47" s="40" t="str">
        <f>IF(AND('Mapa final'!$AG$24="Muy Baja",'Mapa final'!$AI$24="Mayor"),CONCATENATE("R2C",'Mapa final'!$W$24),"")</f>
        <v/>
      </c>
      <c r="AH47" s="41" t="str">
        <f>IF(AND('Mapa final'!$AG$19="Muy Baja",'Mapa final'!$AI$19="Catastrófico"),CONCATENATE("R2C",'Mapa final'!$W$19),"")</f>
        <v/>
      </c>
      <c r="AI47" s="42" t="str">
        <f>IF(AND('Mapa final'!$AG$20="Muy Baja",'Mapa final'!$AI$20="Catastrófico"),CONCATENATE("R2C",'Mapa final'!$W$20),"")</f>
        <v/>
      </c>
      <c r="AJ47" s="42" t="str">
        <f>IF(AND('Mapa final'!$AG$21="Muy Baja",'Mapa final'!$AI$21="Catastrófico"),CONCATENATE("R2C",'Mapa final'!$W$21),"")</f>
        <v/>
      </c>
      <c r="AK47" s="42" t="str">
        <f>IF(AND('Mapa final'!$AG$22="Muy Baja",'Mapa final'!$AI$22="Catastrófico"),CONCATENATE("R2C",'Mapa final'!$W$22),"")</f>
        <v/>
      </c>
      <c r="AL47" s="42" t="str">
        <f>IF(AND('Mapa final'!$AG$23="Muy Baja",'Mapa final'!$AI$23="Catastrófico"),CONCATENATE("R2C",'Mapa final'!$W$23),"")</f>
        <v/>
      </c>
      <c r="AM47" s="43" t="str">
        <f>IF(AND('Mapa final'!$AG$24="Muy Baja",'Mapa final'!$AI$24="Catastrófico"),CONCATENATE("R2C",'Mapa final'!$W$24),"")</f>
        <v/>
      </c>
      <c r="AN47" s="69"/>
      <c r="AO47" s="69"/>
      <c r="AP47" s="69"/>
      <c r="AQ47" s="69"/>
      <c r="AR47" s="69"/>
      <c r="AS47" s="69"/>
      <c r="AT47" s="69"/>
      <c r="AU47" s="69"/>
      <c r="AV47" s="69"/>
      <c r="AW47" s="69"/>
      <c r="AX47" s="69"/>
      <c r="AY47" s="69"/>
      <c r="AZ47" s="69"/>
      <c r="BA47" s="69"/>
      <c r="BB47" s="69"/>
      <c r="BC47" s="69"/>
      <c r="BD47" s="69"/>
      <c r="BE47" s="69"/>
      <c r="BF47" s="69"/>
      <c r="BG47" s="69"/>
      <c r="BH47" s="69"/>
      <c r="BI47" s="69"/>
      <c r="BJ47" s="69"/>
      <c r="BK47" s="69"/>
      <c r="BL47" s="69"/>
      <c r="BM47" s="69"/>
      <c r="BN47" s="69"/>
      <c r="BO47" s="69"/>
      <c r="BP47" s="69"/>
      <c r="BQ47" s="69"/>
      <c r="BR47" s="69"/>
      <c r="BS47" s="69"/>
      <c r="BT47" s="69"/>
      <c r="BU47" s="69"/>
      <c r="BV47" s="69"/>
      <c r="BW47" s="69"/>
      <c r="BX47" s="69"/>
      <c r="BY47" s="69"/>
      <c r="BZ47" s="69"/>
      <c r="CA47" s="69"/>
      <c r="CB47" s="69"/>
    </row>
    <row r="48" spans="1:80" ht="15" customHeight="1" x14ac:dyDescent="0.25">
      <c r="A48" s="69"/>
      <c r="B48" s="540"/>
      <c r="C48" s="540"/>
      <c r="D48" s="541"/>
      <c r="E48" s="552"/>
      <c r="F48" s="546"/>
      <c r="G48" s="546"/>
      <c r="H48" s="546"/>
      <c r="I48" s="547"/>
      <c r="J48" s="62" t="str">
        <f>IF(AND('Mapa final'!$AG$25="Muy Baja",'Mapa final'!$AI$25="Leve"),CONCATENATE("R3C",'Mapa final'!$W$25),"")</f>
        <v/>
      </c>
      <c r="K48" s="63" t="str">
        <f>IF(AND('Mapa final'!$AG$26="Muy Baja",'Mapa final'!$AI$26="Leve"),CONCATENATE("R3C",'Mapa final'!$W$26),"")</f>
        <v/>
      </c>
      <c r="L48" s="63" t="str">
        <f>IF(AND('Mapa final'!$AG$27="Muy Baja",'Mapa final'!$AI$27="Leve"),CONCATENATE("R3C",'Mapa final'!$W$27),"")</f>
        <v/>
      </c>
      <c r="M48" s="63" t="str">
        <f>IF(AND('Mapa final'!$AG$28="Muy Baja",'Mapa final'!$AI$28="Leve"),CONCATENATE("R3C",'Mapa final'!$W$28),"")</f>
        <v/>
      </c>
      <c r="N48" s="63" t="str">
        <f>IF(AND('Mapa final'!$AG$29="Muy Baja",'Mapa final'!$AI$29="Leve"),CONCATENATE("R3C",'Mapa final'!$W$29),"")</f>
        <v/>
      </c>
      <c r="O48" s="64" t="str">
        <f>IF(AND('Mapa final'!$AG$30="Muy Baja",'Mapa final'!$AI$30="Leve"),CONCATENATE("R3C",'Mapa final'!$W$30),"")</f>
        <v/>
      </c>
      <c r="P48" s="62" t="str">
        <f>IF(AND('Mapa final'!$AG$25="Muy Baja",'Mapa final'!$AI$25="Menor"),CONCATENATE("R3C",'Mapa final'!$W$25),"")</f>
        <v/>
      </c>
      <c r="Q48" s="63" t="str">
        <f>IF(AND('Mapa final'!$AG$26="Muy Baja",'Mapa final'!$AI$26="Menor"),CONCATENATE("R3C",'Mapa final'!$W$26),"")</f>
        <v/>
      </c>
      <c r="R48" s="63" t="str">
        <f>IF(AND('Mapa final'!$AG$27="Muy Baja",'Mapa final'!$AI$27="Menor"),CONCATENATE("R3C",'Mapa final'!$W$27),"")</f>
        <v/>
      </c>
      <c r="S48" s="63" t="str">
        <f>IF(AND('Mapa final'!$AG$28="Muy Baja",'Mapa final'!$AI$28="Menor"),CONCATENATE("R3C",'Mapa final'!$W$28),"")</f>
        <v/>
      </c>
      <c r="T48" s="63" t="str">
        <f>IF(AND('Mapa final'!$AG$29="Muy Baja",'Mapa final'!$AI$29="Menor"),CONCATENATE("R3C",'Mapa final'!$W$29),"")</f>
        <v/>
      </c>
      <c r="U48" s="64" t="str">
        <f>IF(AND('Mapa final'!$AG$30="Muy Baja",'Mapa final'!$AI$30="Menor"),CONCATENATE("R3C",'Mapa final'!$W$30),"")</f>
        <v/>
      </c>
      <c r="V48" s="53" t="str">
        <f>IF(AND('Mapa final'!$AG$25="Muy Baja",'Mapa final'!$AI$25="Moderado"),CONCATENATE("R3C",'Mapa final'!$W$25),"")</f>
        <v/>
      </c>
      <c r="W48" s="54" t="str">
        <f>IF(AND('Mapa final'!$AG$26="Muy Baja",'Mapa final'!$AI$26="Moderado"),CONCATENATE("R3C",'Mapa final'!$W$26),"")</f>
        <v/>
      </c>
      <c r="X48" s="54" t="str">
        <f>IF(AND('Mapa final'!$AG$27="Muy Baja",'Mapa final'!$AI$27="Moderado"),CONCATENATE("R3C",'Mapa final'!$W$27),"")</f>
        <v/>
      </c>
      <c r="Y48" s="54" t="str">
        <f>IF(AND('Mapa final'!$AG$28="Muy Baja",'Mapa final'!$AI$28="Moderado"),CONCATENATE("R3C",'Mapa final'!$W$28),"")</f>
        <v/>
      </c>
      <c r="Z48" s="54" t="str">
        <f>IF(AND('Mapa final'!$AG$29="Muy Baja",'Mapa final'!$AI$29="Moderado"),CONCATENATE("R3C",'Mapa final'!$W$29),"")</f>
        <v/>
      </c>
      <c r="AA48" s="55" t="str">
        <f>IF(AND('Mapa final'!$AG$30="Muy Baja",'Mapa final'!$AI$30="Moderado"),CONCATENATE("R3C",'Mapa final'!$W$30),"")</f>
        <v/>
      </c>
      <c r="AB48" s="38" t="str">
        <f>IF(AND('Mapa final'!$AG$25="Muy Baja",'Mapa final'!$AI$25="Mayor"),CONCATENATE("R3C",'Mapa final'!$W$25),"")</f>
        <v>R3C1</v>
      </c>
      <c r="AC48" s="39" t="str">
        <f>IF(AND('Mapa final'!$AG$26="Muy Baja",'Mapa final'!$AI$26="Mayor"),CONCATENATE("R3C",'Mapa final'!$W$26),"")</f>
        <v>R3C2</v>
      </c>
      <c r="AD48" s="39" t="str">
        <f>IF(AND('Mapa final'!$AG$27="Muy Baja",'Mapa final'!$AI$27="Mayor"),CONCATENATE("R3C",'Mapa final'!$W$27),"")</f>
        <v>R3C3</v>
      </c>
      <c r="AE48" s="39" t="str">
        <f>IF(AND('Mapa final'!$AG$28="Muy Baja",'Mapa final'!$AI$28="Mayor"),CONCATENATE("R3C",'Mapa final'!$W$28),"")</f>
        <v/>
      </c>
      <c r="AF48" s="39" t="str">
        <f>IF(AND('Mapa final'!$AG$29="Muy Baja",'Mapa final'!$AI$29="Mayor"),CONCATENATE("R3C",'Mapa final'!$W$29),"")</f>
        <v/>
      </c>
      <c r="AG48" s="40" t="str">
        <f>IF(AND('Mapa final'!$AG$30="Muy Baja",'Mapa final'!$AI$30="Mayor"),CONCATENATE("R3C",'Mapa final'!$W$30),"")</f>
        <v/>
      </c>
      <c r="AH48" s="41" t="str">
        <f>IF(AND('Mapa final'!$AG$25="Muy Baja",'Mapa final'!$AI$25="Catastrófico"),CONCATENATE("R3C",'Mapa final'!$W$25),"")</f>
        <v/>
      </c>
      <c r="AI48" s="42" t="str">
        <f>IF(AND('Mapa final'!$AG$26="Muy Baja",'Mapa final'!$AI$26="Catastrófico"),CONCATENATE("R3C",'Mapa final'!$W$26),"")</f>
        <v/>
      </c>
      <c r="AJ48" s="42" t="str">
        <f>IF(AND('Mapa final'!$AG$27="Muy Baja",'Mapa final'!$AI$27="Catastrófico"),CONCATENATE("R3C",'Mapa final'!$W$27),"")</f>
        <v/>
      </c>
      <c r="AK48" s="42" t="str">
        <f>IF(AND('Mapa final'!$AG$28="Muy Baja",'Mapa final'!$AI$28="Catastrófico"),CONCATENATE("R3C",'Mapa final'!$W$28),"")</f>
        <v/>
      </c>
      <c r="AL48" s="42" t="str">
        <f>IF(AND('Mapa final'!$AG$29="Muy Baja",'Mapa final'!$AI$29="Catastrófico"),CONCATENATE("R3C",'Mapa final'!$W$29),"")</f>
        <v/>
      </c>
      <c r="AM48" s="43" t="str">
        <f>IF(AND('Mapa final'!$AG$30="Muy Baja",'Mapa final'!$AI$30="Catastrófico"),CONCATENATE("R3C",'Mapa final'!$W$30),"")</f>
        <v/>
      </c>
      <c r="AN48" s="69"/>
      <c r="AO48" s="69"/>
      <c r="AP48" s="69"/>
      <c r="AQ48" s="69"/>
      <c r="AR48" s="69"/>
      <c r="AS48" s="69"/>
      <c r="AT48" s="69"/>
      <c r="AU48" s="69"/>
      <c r="AV48" s="69"/>
      <c r="AW48" s="69"/>
      <c r="AX48" s="69"/>
      <c r="AY48" s="69"/>
      <c r="AZ48" s="69"/>
      <c r="BA48" s="69"/>
      <c r="BB48" s="69"/>
      <c r="BC48" s="69"/>
      <c r="BD48" s="69"/>
      <c r="BE48" s="69"/>
      <c r="BF48" s="69"/>
      <c r="BG48" s="69"/>
      <c r="BH48" s="69"/>
      <c r="BI48" s="69"/>
      <c r="BJ48" s="69"/>
      <c r="BK48" s="69"/>
      <c r="BL48" s="69"/>
      <c r="BM48" s="69"/>
      <c r="BN48" s="69"/>
      <c r="BO48" s="69"/>
      <c r="BP48" s="69"/>
      <c r="BQ48" s="69"/>
      <c r="BR48" s="69"/>
      <c r="BS48" s="69"/>
      <c r="BT48" s="69"/>
      <c r="BU48" s="69"/>
      <c r="BV48" s="69"/>
      <c r="BW48" s="69"/>
      <c r="BX48" s="69"/>
      <c r="BY48" s="69"/>
      <c r="BZ48" s="69"/>
      <c r="CA48" s="69"/>
      <c r="CB48" s="69"/>
    </row>
    <row r="49" spans="1:80" ht="15" customHeight="1" x14ac:dyDescent="0.25">
      <c r="A49" s="69"/>
      <c r="B49" s="540"/>
      <c r="C49" s="540"/>
      <c r="D49" s="541"/>
      <c r="E49" s="545"/>
      <c r="F49" s="546"/>
      <c r="G49" s="546"/>
      <c r="H49" s="546"/>
      <c r="I49" s="547"/>
      <c r="J49" s="62" t="str">
        <f>IF(AND('Mapa final'!$AG$31="Muy Baja",'Mapa final'!$AI$31="Leve"),CONCATENATE("R4C",'Mapa final'!$W$31),"")</f>
        <v/>
      </c>
      <c r="K49" s="63" t="str">
        <f>IF(AND('Mapa final'!$AG$32="Muy Baja",'Mapa final'!$AI$32="Leve"),CONCATENATE("R4C",'Mapa final'!$W$32),"")</f>
        <v/>
      </c>
      <c r="L49" s="63" t="str">
        <f>IF(AND('Mapa final'!$AG$33="Muy Baja",'Mapa final'!$AI$33="Leve"),CONCATENATE("R4C",'Mapa final'!$W$33),"")</f>
        <v/>
      </c>
      <c r="M49" s="63" t="str">
        <f>IF(AND('Mapa final'!$AG$34="Muy Baja",'Mapa final'!$AI$34="Leve"),CONCATENATE("R4C",'Mapa final'!$W$34),"")</f>
        <v/>
      </c>
      <c r="N49" s="63" t="str">
        <f>IF(AND('Mapa final'!$AG$35="Muy Baja",'Mapa final'!$AI$35="Leve"),CONCATENATE("R4C",'Mapa final'!$W$35),"")</f>
        <v/>
      </c>
      <c r="O49" s="64" t="str">
        <f>IF(AND('Mapa final'!$AG$36="Muy Baja",'Mapa final'!$AI$36="Leve"),CONCATENATE("R4C",'Mapa final'!$W$36),"")</f>
        <v/>
      </c>
      <c r="P49" s="62" t="str">
        <f>IF(AND('Mapa final'!$AG$31="Muy Baja",'Mapa final'!$AI$31="Menor"),CONCATENATE("R4C",'Mapa final'!$W$31),"")</f>
        <v/>
      </c>
      <c r="Q49" s="63" t="str">
        <f>IF(AND('Mapa final'!$AG$32="Muy Baja",'Mapa final'!$AI$32="Menor"),CONCATENATE("R4C",'Mapa final'!$W$32),"")</f>
        <v/>
      </c>
      <c r="R49" s="63" t="str">
        <f>IF(AND('Mapa final'!$AG$33="Muy Baja",'Mapa final'!$AI$33="Menor"),CONCATENATE("R4C",'Mapa final'!$W$33),"")</f>
        <v/>
      </c>
      <c r="S49" s="63" t="str">
        <f>IF(AND('Mapa final'!$AG$34="Muy Baja",'Mapa final'!$AI$34="Menor"),CONCATENATE("R4C",'Mapa final'!$W$34),"")</f>
        <v/>
      </c>
      <c r="T49" s="63" t="str">
        <f>IF(AND('Mapa final'!$AG$35="Muy Baja",'Mapa final'!$AI$35="Menor"),CONCATENATE("R4C",'Mapa final'!$W$35),"")</f>
        <v/>
      </c>
      <c r="U49" s="64" t="str">
        <f>IF(AND('Mapa final'!$AG$36="Muy Baja",'Mapa final'!$AI$36="Menor"),CONCATENATE("R4C",'Mapa final'!$W$36),"")</f>
        <v/>
      </c>
      <c r="V49" s="53" t="str">
        <f>IF(AND('Mapa final'!$AG$31="Muy Baja",'Mapa final'!$AI$31="Moderado"),CONCATENATE("R4C",'Mapa final'!$W$31),"")</f>
        <v/>
      </c>
      <c r="W49" s="54" t="str">
        <f>IF(AND('Mapa final'!$AG$32="Muy Baja",'Mapa final'!$AI$32="Moderado"),CONCATENATE("R4C",'Mapa final'!$W$32),"")</f>
        <v>R4C2</v>
      </c>
      <c r="X49" s="54" t="str">
        <f>IF(AND('Mapa final'!$AG$33="Muy Baja",'Mapa final'!$AI$33="Moderado"),CONCATENATE("R4C",'Mapa final'!$W$33),"")</f>
        <v/>
      </c>
      <c r="Y49" s="54" t="str">
        <f>IF(AND('Mapa final'!$AG$34="Muy Baja",'Mapa final'!$AI$34="Moderado"),CONCATENATE("R4C",'Mapa final'!$W$34),"")</f>
        <v/>
      </c>
      <c r="Z49" s="54" t="str">
        <f>IF(AND('Mapa final'!$AG$35="Muy Baja",'Mapa final'!$AI$35="Moderado"),CONCATENATE("R4C",'Mapa final'!$W$35),"")</f>
        <v/>
      </c>
      <c r="AA49" s="55" t="str">
        <f>IF(AND('Mapa final'!$AG$36="Muy Baja",'Mapa final'!$AI$36="Moderado"),CONCATENATE("R4C",'Mapa final'!$W$36),"")</f>
        <v/>
      </c>
      <c r="AB49" s="38" t="str">
        <f>IF(AND('Mapa final'!$AG$31="Muy Baja",'Mapa final'!$AI$31="Mayor"),CONCATENATE("R4C",'Mapa final'!$W$31),"")</f>
        <v/>
      </c>
      <c r="AC49" s="39" t="str">
        <f>IF(AND('Mapa final'!$AG$32="Muy Baja",'Mapa final'!$AI$32="Mayor"),CONCATENATE("R4C",'Mapa final'!$W$32),"")</f>
        <v/>
      </c>
      <c r="AD49" s="39" t="str">
        <f>IF(AND('Mapa final'!$AG$33="Muy Baja",'Mapa final'!$AI$33="Mayor"),CONCATENATE("R4C",'Mapa final'!$W$33),"")</f>
        <v/>
      </c>
      <c r="AE49" s="39" t="str">
        <f>IF(AND('Mapa final'!$AG$34="Muy Baja",'Mapa final'!$AI$34="Mayor"),CONCATENATE("R4C",'Mapa final'!$W$34),"")</f>
        <v/>
      </c>
      <c r="AF49" s="39" t="str">
        <f>IF(AND('Mapa final'!$AG$35="Muy Baja",'Mapa final'!$AI$35="Mayor"),CONCATENATE("R4C",'Mapa final'!$W$35),"")</f>
        <v/>
      </c>
      <c r="AG49" s="40" t="str">
        <f>IF(AND('Mapa final'!$AG$36="Muy Baja",'Mapa final'!$AI$36="Mayor"),CONCATENATE("R4C",'Mapa final'!$W$36),"")</f>
        <v/>
      </c>
      <c r="AH49" s="41" t="str">
        <f>IF(AND('Mapa final'!$AG$31="Muy Baja",'Mapa final'!$AI$31="Catastrófico"),CONCATENATE("R4C",'Mapa final'!$W$31),"")</f>
        <v/>
      </c>
      <c r="AI49" s="42" t="str">
        <f>IF(AND('Mapa final'!$AG$32="Muy Baja",'Mapa final'!$AI$32="Catastrófico"),CONCATENATE("R4C",'Mapa final'!$W$32),"")</f>
        <v/>
      </c>
      <c r="AJ49" s="42" t="str">
        <f>IF(AND('Mapa final'!$AG$33="Muy Baja",'Mapa final'!$AI$33="Catastrófico"),CONCATENATE("R4C",'Mapa final'!$W$33),"")</f>
        <v/>
      </c>
      <c r="AK49" s="42" t="str">
        <f>IF(AND('Mapa final'!$AG$34="Muy Baja",'Mapa final'!$AI$34="Catastrófico"),CONCATENATE("R4C",'Mapa final'!$W$34),"")</f>
        <v/>
      </c>
      <c r="AL49" s="42" t="str">
        <f>IF(AND('Mapa final'!$AG$35="Muy Baja",'Mapa final'!$AI$35="Catastrófico"),CONCATENATE("R4C",'Mapa final'!$W$35),"")</f>
        <v/>
      </c>
      <c r="AM49" s="43" t="str">
        <f>IF(AND('Mapa final'!$AG$36="Muy Baja",'Mapa final'!$AI$36="Catastrófico"),CONCATENATE("R4C",'Mapa final'!$W$36),"")</f>
        <v/>
      </c>
      <c r="AN49" s="69"/>
      <c r="AO49" s="69"/>
      <c r="AP49" s="69"/>
      <c r="AQ49" s="69"/>
      <c r="AR49" s="69"/>
      <c r="AS49" s="69"/>
      <c r="AT49" s="69"/>
      <c r="AU49" s="69"/>
      <c r="AV49" s="69"/>
      <c r="AW49" s="69"/>
      <c r="AX49" s="69"/>
      <c r="AY49" s="69"/>
      <c r="AZ49" s="69"/>
      <c r="BA49" s="69"/>
      <c r="BB49" s="69"/>
      <c r="BC49" s="69"/>
      <c r="BD49" s="69"/>
      <c r="BE49" s="69"/>
      <c r="BF49" s="69"/>
      <c r="BG49" s="69"/>
      <c r="BH49" s="69"/>
      <c r="BI49" s="69"/>
      <c r="BJ49" s="69"/>
      <c r="BK49" s="69"/>
      <c r="BL49" s="69"/>
      <c r="BM49" s="69"/>
      <c r="BN49" s="69"/>
      <c r="BO49" s="69"/>
      <c r="BP49" s="69"/>
      <c r="BQ49" s="69"/>
      <c r="BR49" s="69"/>
      <c r="BS49" s="69"/>
      <c r="BT49" s="69"/>
      <c r="BU49" s="69"/>
      <c r="BV49" s="69"/>
      <c r="BW49" s="69"/>
      <c r="BX49" s="69"/>
      <c r="BY49" s="69"/>
      <c r="BZ49" s="69"/>
      <c r="CA49" s="69"/>
      <c r="CB49" s="69"/>
    </row>
    <row r="50" spans="1:80" ht="15" customHeight="1" x14ac:dyDescent="0.25">
      <c r="A50" s="69"/>
      <c r="B50" s="540"/>
      <c r="C50" s="540"/>
      <c r="D50" s="541"/>
      <c r="E50" s="545"/>
      <c r="F50" s="546"/>
      <c r="G50" s="546"/>
      <c r="H50" s="546"/>
      <c r="I50" s="547"/>
      <c r="J50" s="62" t="str">
        <f>IF(AND('Mapa final'!$AG$37="Muy Baja",'Mapa final'!$AI$37="Leve"),CONCATENATE("R5C",'Mapa final'!$W$37),"")</f>
        <v/>
      </c>
      <c r="K50" s="63" t="str">
        <f>IF(AND('Mapa final'!$AG$38="Muy Baja",'Mapa final'!$AI$38="Leve"),CONCATENATE("R5C",'Mapa final'!$W$38),"")</f>
        <v/>
      </c>
      <c r="L50" s="63" t="str">
        <f>IF(AND('Mapa final'!$AG$39="Muy Baja",'Mapa final'!$AI$39="Leve"),CONCATENATE("R5C",'Mapa final'!$W$39),"")</f>
        <v/>
      </c>
      <c r="M50" s="63" t="str">
        <f>IF(AND('Mapa final'!$AG$40="Muy Baja",'Mapa final'!$AI$40="Leve"),CONCATENATE("R5C",'Mapa final'!$W$40),"")</f>
        <v/>
      </c>
      <c r="N50" s="63" t="str">
        <f>IF(AND('Mapa final'!$AG$41="Muy Baja",'Mapa final'!$AI$41="Leve"),CONCATENATE("R5C",'Mapa final'!$W$41),"")</f>
        <v/>
      </c>
      <c r="O50" s="64" t="str">
        <f>IF(AND('Mapa final'!$AG$42="Muy Baja",'Mapa final'!$AI$42="Leve"),CONCATENATE("R5C",'Mapa final'!$W$42),"")</f>
        <v/>
      </c>
      <c r="P50" s="62" t="str">
        <f>IF(AND('Mapa final'!$AG$37="Muy Baja",'Mapa final'!$AI$37="Menor"),CONCATENATE("R5C",'Mapa final'!$W$37),"")</f>
        <v/>
      </c>
      <c r="Q50" s="63" t="str">
        <f>IF(AND('Mapa final'!$AG$38="Muy Baja",'Mapa final'!$AI$38="Menor"),CONCATENATE("R5C",'Mapa final'!$W$38),"")</f>
        <v/>
      </c>
      <c r="R50" s="63" t="str">
        <f>IF(AND('Mapa final'!$AG$39="Muy Baja",'Mapa final'!$AI$39="Menor"),CONCATENATE("R5C",'Mapa final'!$W$39),"")</f>
        <v/>
      </c>
      <c r="S50" s="63" t="str">
        <f>IF(AND('Mapa final'!$AG$40="Muy Baja",'Mapa final'!$AI$40="Menor"),CONCATENATE("R5C",'Mapa final'!$W$40),"")</f>
        <v/>
      </c>
      <c r="T50" s="63" t="str">
        <f>IF(AND('Mapa final'!$AG$41="Muy Baja",'Mapa final'!$AI$41="Menor"),CONCATENATE("R5C",'Mapa final'!$W$41),"")</f>
        <v/>
      </c>
      <c r="U50" s="64" t="str">
        <f>IF(AND('Mapa final'!$AG$42="Muy Baja",'Mapa final'!$AI$42="Menor"),CONCATENATE("R5C",'Mapa final'!$W$42),"")</f>
        <v/>
      </c>
      <c r="V50" s="53" t="str">
        <f>IF(AND('Mapa final'!$AG$37="Muy Baja",'Mapa final'!$AI$37="Moderado"),CONCATENATE("R5C",'Mapa final'!$W$37),"")</f>
        <v/>
      </c>
      <c r="W50" s="54" t="str">
        <f>IF(AND('Mapa final'!$AG$38="Muy Baja",'Mapa final'!$AI$38="Moderado"),CONCATENATE("R5C",'Mapa final'!$W$38),"")</f>
        <v/>
      </c>
      <c r="X50" s="54" t="str">
        <f>IF(AND('Mapa final'!$AG$39="Muy Baja",'Mapa final'!$AI$39="Moderado"),CONCATENATE("R5C",'Mapa final'!$W$39),"")</f>
        <v/>
      </c>
      <c r="Y50" s="54" t="str">
        <f>IF(AND('Mapa final'!$AG$40="Muy Baja",'Mapa final'!$AI$40="Moderado"),CONCATENATE("R5C",'Mapa final'!$W$40),"")</f>
        <v/>
      </c>
      <c r="Z50" s="54" t="str">
        <f>IF(AND('Mapa final'!$AG$41="Muy Baja",'Mapa final'!$AI$41="Moderado"),CONCATENATE("R5C",'Mapa final'!$W$41),"")</f>
        <v/>
      </c>
      <c r="AA50" s="55" t="str">
        <f>IF(AND('Mapa final'!$AG$42="Muy Baja",'Mapa final'!$AI$42="Moderado"),CONCATENATE("R5C",'Mapa final'!$W$42),"")</f>
        <v/>
      </c>
      <c r="AB50" s="38" t="str">
        <f>IF(AND('Mapa final'!$AG$37="Muy Baja",'Mapa final'!$AI$37="Mayor"),CONCATENATE("R5C",'Mapa final'!$W$37),"")</f>
        <v>R5C1</v>
      </c>
      <c r="AC50" s="39" t="str">
        <f>IF(AND('Mapa final'!$AG$38="Muy Baja",'Mapa final'!$AI$38="Mayor"),CONCATENATE("R5C",'Mapa final'!$W$38),"")</f>
        <v>R5C2</v>
      </c>
      <c r="AD50" s="39" t="str">
        <f>IF(AND('Mapa final'!$AG$39="Muy Baja",'Mapa final'!$AI$39="Mayor"),CONCATENATE("R5C",'Mapa final'!$W$39),"")</f>
        <v>R5C3</v>
      </c>
      <c r="AE50" s="39" t="str">
        <f>IF(AND('Mapa final'!$AG$40="Muy Baja",'Mapa final'!$AI$40="Mayor"),CONCATENATE("R5C",'Mapa final'!$W$40),"")</f>
        <v/>
      </c>
      <c r="AF50" s="39" t="str">
        <f>IF(AND('Mapa final'!$AG$41="Muy Baja",'Mapa final'!$AI$41="Mayor"),CONCATENATE("R5C",'Mapa final'!$W$41),"")</f>
        <v/>
      </c>
      <c r="AG50" s="40" t="str">
        <f>IF(AND('Mapa final'!$AG$42="Muy Baja",'Mapa final'!$AI$42="Mayor"),CONCATENATE("R5C",'Mapa final'!$W$42),"")</f>
        <v/>
      </c>
      <c r="AH50" s="41" t="str">
        <f>IF(AND('Mapa final'!$AG$37="Muy Baja",'Mapa final'!$AI$37="Catastrófico"),CONCATENATE("R5C",'Mapa final'!$W$37),"")</f>
        <v/>
      </c>
      <c r="AI50" s="42" t="str">
        <f>IF(AND('Mapa final'!$AG$38="Muy Baja",'Mapa final'!$AI$38="Catastrófico"),CONCATENATE("R5C",'Mapa final'!$W$38),"")</f>
        <v/>
      </c>
      <c r="AJ50" s="42" t="str">
        <f>IF(AND('Mapa final'!$AG$39="Muy Baja",'Mapa final'!$AI$39="Catastrófico"),CONCATENATE("R5C",'Mapa final'!$W$39),"")</f>
        <v/>
      </c>
      <c r="AK50" s="42" t="str">
        <f>IF(AND('Mapa final'!$AG$40="Muy Baja",'Mapa final'!$AI$40="Catastrófico"),CONCATENATE("R5C",'Mapa final'!$W$40),"")</f>
        <v/>
      </c>
      <c r="AL50" s="42" t="str">
        <f>IF(AND('Mapa final'!$AG$41="Muy Baja",'Mapa final'!$AI$41="Catastrófico"),CONCATENATE("R5C",'Mapa final'!$W$41),"")</f>
        <v/>
      </c>
      <c r="AM50" s="43" t="str">
        <f>IF(AND('Mapa final'!$AG$42="Muy Baja",'Mapa final'!$AI$42="Catastrófico"),CONCATENATE("R5C",'Mapa final'!$W$42),"")</f>
        <v/>
      </c>
      <c r="AN50" s="69"/>
      <c r="AO50" s="69"/>
      <c r="AP50" s="69"/>
      <c r="AQ50" s="69"/>
      <c r="AR50" s="69"/>
      <c r="AS50" s="69"/>
      <c r="AT50" s="69"/>
      <c r="AU50" s="69"/>
      <c r="AV50" s="69"/>
      <c r="AW50" s="69"/>
      <c r="AX50" s="69"/>
      <c r="AY50" s="69"/>
      <c r="AZ50" s="69"/>
      <c r="BA50" s="69"/>
      <c r="BB50" s="69"/>
      <c r="BC50" s="69"/>
      <c r="BD50" s="69"/>
      <c r="BE50" s="69"/>
      <c r="BF50" s="69"/>
      <c r="BG50" s="69"/>
      <c r="BH50" s="69"/>
      <c r="BI50" s="69"/>
      <c r="BJ50" s="69"/>
      <c r="BK50" s="69"/>
      <c r="BL50" s="69"/>
      <c r="BM50" s="69"/>
      <c r="BN50" s="69"/>
      <c r="BO50" s="69"/>
      <c r="BP50" s="69"/>
      <c r="BQ50" s="69"/>
      <c r="BR50" s="69"/>
      <c r="BS50" s="69"/>
      <c r="BT50" s="69"/>
      <c r="BU50" s="69"/>
      <c r="BV50" s="69"/>
      <c r="BW50" s="69"/>
      <c r="BX50" s="69"/>
      <c r="BY50" s="69"/>
      <c r="BZ50" s="69"/>
      <c r="CA50" s="69"/>
      <c r="CB50" s="69"/>
    </row>
    <row r="51" spans="1:80" ht="15" customHeight="1" x14ac:dyDescent="0.25">
      <c r="A51" s="69"/>
      <c r="B51" s="540"/>
      <c r="C51" s="540"/>
      <c r="D51" s="541"/>
      <c r="E51" s="545"/>
      <c r="F51" s="546"/>
      <c r="G51" s="546"/>
      <c r="H51" s="546"/>
      <c r="I51" s="547"/>
      <c r="J51" s="62" t="str">
        <f>IF(AND('Mapa final'!$AG$43="Muy Baja",'Mapa final'!$AI$43="Leve"),CONCATENATE("R6C",'Mapa final'!$W$43),"")</f>
        <v/>
      </c>
      <c r="K51" s="63" t="str">
        <f>IF(AND('Mapa final'!$AG$44="Muy Baja",'Mapa final'!$AI$44="Leve"),CONCATENATE("R6C",'Mapa final'!$W$44),"")</f>
        <v/>
      </c>
      <c r="L51" s="63" t="str">
        <f>IF(AND('Mapa final'!$AG$45="Muy Baja",'Mapa final'!$AI$45="Leve"),CONCATENATE("R6C",'Mapa final'!$W$45),"")</f>
        <v/>
      </c>
      <c r="M51" s="63" t="str">
        <f>IF(AND('Mapa final'!$AG$46="Muy Baja",'Mapa final'!$AI$46="Leve"),CONCATENATE("R6C",'Mapa final'!$W$46),"")</f>
        <v/>
      </c>
      <c r="N51" s="63" t="str">
        <f>IF(AND('Mapa final'!$AG$47="Muy Baja",'Mapa final'!$AI$47="Leve"),CONCATENATE("R6C",'Mapa final'!$W$47),"")</f>
        <v/>
      </c>
      <c r="O51" s="64" t="str">
        <f>IF(AND('Mapa final'!$AG$48="Muy Baja",'Mapa final'!$AI$48="Leve"),CONCATENATE("R6C",'Mapa final'!$W$48),"")</f>
        <v/>
      </c>
      <c r="P51" s="62" t="str">
        <f>IF(AND('Mapa final'!$AG$43="Muy Baja",'Mapa final'!$AI$43="Menor"),CONCATENATE("R6C",'Mapa final'!$W$43),"")</f>
        <v/>
      </c>
      <c r="Q51" s="63" t="str">
        <f>IF(AND('Mapa final'!$AG$44="Muy Baja",'Mapa final'!$AI$44="Menor"),CONCATENATE("R6C",'Mapa final'!$W$44),"")</f>
        <v/>
      </c>
      <c r="R51" s="63" t="str">
        <f>IF(AND('Mapa final'!$AG$45="Muy Baja",'Mapa final'!$AI$45="Menor"),CONCATENATE("R6C",'Mapa final'!$W$45),"")</f>
        <v/>
      </c>
      <c r="S51" s="63" t="str">
        <f>IF(AND('Mapa final'!$AG$46="Muy Baja",'Mapa final'!$AI$46="Menor"),CONCATENATE("R6C",'Mapa final'!$W$46),"")</f>
        <v/>
      </c>
      <c r="T51" s="63" t="str">
        <f>IF(AND('Mapa final'!$AG$47="Muy Baja",'Mapa final'!$AI$47="Menor"),CONCATENATE("R6C",'Mapa final'!$W$47),"")</f>
        <v/>
      </c>
      <c r="U51" s="64" t="str">
        <f>IF(AND('Mapa final'!$AG$48="Muy Baja",'Mapa final'!$AI$48="Menor"),CONCATENATE("R6C",'Mapa final'!$W$48),"")</f>
        <v/>
      </c>
      <c r="V51" s="53" t="str">
        <f>IF(AND('Mapa final'!$AG$43="Muy Baja",'Mapa final'!$AI$43="Moderado"),CONCATENATE("R6C",'Mapa final'!$W$43),"")</f>
        <v/>
      </c>
      <c r="W51" s="54" t="str">
        <f>IF(AND('Mapa final'!$AG$44="Muy Baja",'Mapa final'!$AI$44="Moderado"),CONCATENATE("R6C",'Mapa final'!$W$44),"")</f>
        <v/>
      </c>
      <c r="X51" s="54" t="str">
        <f>IF(AND('Mapa final'!$AG$45="Muy Baja",'Mapa final'!$AI$45="Moderado"),CONCATENATE("R6C",'Mapa final'!$W$45),"")</f>
        <v/>
      </c>
      <c r="Y51" s="54" t="str">
        <f>IF(AND('Mapa final'!$AG$46="Muy Baja",'Mapa final'!$AI$46="Moderado"),CONCATENATE("R6C",'Mapa final'!$W$46),"")</f>
        <v/>
      </c>
      <c r="Z51" s="54" t="str">
        <f>IF(AND('Mapa final'!$AG$47="Muy Baja",'Mapa final'!$AI$47="Moderado"),CONCATENATE("R6C",'Mapa final'!$W$47),"")</f>
        <v/>
      </c>
      <c r="AA51" s="55" t="str">
        <f>IF(AND('Mapa final'!$AG$48="Muy Baja",'Mapa final'!$AI$48="Moderado"),CONCATENATE("R6C",'Mapa final'!$W$48),"")</f>
        <v/>
      </c>
      <c r="AB51" s="38" t="str">
        <f>IF(AND('Mapa final'!$AG$43="Muy Baja",'Mapa final'!$AI$43="Mayor"),CONCATENATE("R6C",'Mapa final'!$W$43),"")</f>
        <v/>
      </c>
      <c r="AC51" s="39" t="str">
        <f>IF(AND('Mapa final'!$AG$44="Muy Baja",'Mapa final'!$AI$44="Mayor"),CONCATENATE("R6C",'Mapa final'!$W$44),"")</f>
        <v/>
      </c>
      <c r="AD51" s="39" t="str">
        <f>IF(AND('Mapa final'!$AG$45="Muy Baja",'Mapa final'!$AI$45="Mayor"),CONCATENATE("R6C",'Mapa final'!$W$45),"")</f>
        <v/>
      </c>
      <c r="AE51" s="39" t="str">
        <f>IF(AND('Mapa final'!$AG$46="Muy Baja",'Mapa final'!$AI$46="Mayor"),CONCATENATE("R6C",'Mapa final'!$W$46),"")</f>
        <v/>
      </c>
      <c r="AF51" s="39" t="str">
        <f>IF(AND('Mapa final'!$AG$47="Muy Baja",'Mapa final'!$AI$47="Mayor"),CONCATENATE("R6C",'Mapa final'!$W$47),"")</f>
        <v/>
      </c>
      <c r="AG51" s="40" t="str">
        <f>IF(AND('Mapa final'!$AG$48="Muy Baja",'Mapa final'!$AI$48="Mayor"),CONCATENATE("R6C",'Mapa final'!$W$48),"")</f>
        <v/>
      </c>
      <c r="AH51" s="41" t="str">
        <f>IF(AND('Mapa final'!$AG$43="Muy Baja",'Mapa final'!$AI$43="Catastrófico"),CONCATENATE("R6C",'Mapa final'!$W$43),"")</f>
        <v/>
      </c>
      <c r="AI51" s="42" t="str">
        <f>IF(AND('Mapa final'!$AG$44="Muy Baja",'Mapa final'!$AI$44="Catastrófico"),CONCATENATE("R6C",'Mapa final'!$W$44),"")</f>
        <v/>
      </c>
      <c r="AJ51" s="42" t="str">
        <f>IF(AND('Mapa final'!$AG$45="Muy Baja",'Mapa final'!$AI$45="Catastrófico"),CONCATENATE("R6C",'Mapa final'!$W$45),"")</f>
        <v/>
      </c>
      <c r="AK51" s="42" t="str">
        <f>IF(AND('Mapa final'!$AG$46="Muy Baja",'Mapa final'!$AI$46="Catastrófico"),CONCATENATE("R6C",'Mapa final'!$W$46),"")</f>
        <v/>
      </c>
      <c r="AL51" s="42" t="str">
        <f>IF(AND('Mapa final'!$AG$47="Muy Baja",'Mapa final'!$AI$47="Catastrófico"),CONCATENATE("R6C",'Mapa final'!$W$47),"")</f>
        <v/>
      </c>
      <c r="AM51" s="43" t="str">
        <f>IF(AND('Mapa final'!$AG$48="Muy Baja",'Mapa final'!$AI$48="Catastrófico"),CONCATENATE("R6C",'Mapa final'!$W$48),"")</f>
        <v/>
      </c>
      <c r="AN51" s="69"/>
      <c r="AO51" s="69"/>
      <c r="AP51" s="69"/>
      <c r="AQ51" s="69"/>
      <c r="AR51" s="69"/>
      <c r="AS51" s="69"/>
      <c r="AT51" s="69"/>
      <c r="AU51" s="69"/>
      <c r="AV51" s="69"/>
      <c r="AW51" s="69"/>
      <c r="AX51" s="69"/>
      <c r="AY51" s="69"/>
      <c r="AZ51" s="69"/>
      <c r="BA51" s="69"/>
      <c r="BB51" s="69"/>
      <c r="BC51" s="69"/>
      <c r="BD51" s="69"/>
      <c r="BE51" s="69"/>
      <c r="BF51" s="69"/>
      <c r="BG51" s="69"/>
      <c r="BH51" s="69"/>
      <c r="BI51" s="69"/>
      <c r="BJ51" s="69"/>
      <c r="BK51" s="69"/>
      <c r="BL51" s="69"/>
      <c r="BM51" s="69"/>
      <c r="BN51" s="69"/>
      <c r="BO51" s="69"/>
      <c r="BP51" s="69"/>
      <c r="BQ51" s="69"/>
      <c r="BR51" s="69"/>
      <c r="BS51" s="69"/>
      <c r="BT51" s="69"/>
      <c r="BU51" s="69"/>
      <c r="BV51" s="69"/>
      <c r="BW51" s="69"/>
      <c r="BX51" s="69"/>
      <c r="BY51" s="69"/>
      <c r="BZ51" s="69"/>
      <c r="CA51" s="69"/>
      <c r="CB51" s="69"/>
    </row>
    <row r="52" spans="1:80" ht="15" customHeight="1" x14ac:dyDescent="0.25">
      <c r="A52" s="69"/>
      <c r="B52" s="540"/>
      <c r="C52" s="540"/>
      <c r="D52" s="541"/>
      <c r="E52" s="545"/>
      <c r="F52" s="546"/>
      <c r="G52" s="546"/>
      <c r="H52" s="546"/>
      <c r="I52" s="547"/>
      <c r="J52" s="62" t="str">
        <f>IF(AND('Mapa final'!$AG$49="Muy Baja",'Mapa final'!$AI$49="Leve"),CONCATENATE("R7C",'Mapa final'!$W$49),"")</f>
        <v/>
      </c>
      <c r="K52" s="63" t="str">
        <f>IF(AND('Mapa final'!$AG$50="Muy Baja",'Mapa final'!$AI$50="Leve"),CONCATENATE("R7C",'Mapa final'!$W$50),"")</f>
        <v/>
      </c>
      <c r="L52" s="63" t="str">
        <f>IF(AND('Mapa final'!$AG$51="Muy Baja",'Mapa final'!$AI$51="Leve"),CONCATENATE("R7C",'Mapa final'!$W$51),"")</f>
        <v/>
      </c>
      <c r="M52" s="63" t="str">
        <f>IF(AND('Mapa final'!$AG$52="Muy Baja",'Mapa final'!$AI$52="Leve"),CONCATENATE("R7C",'Mapa final'!$W$52),"")</f>
        <v/>
      </c>
      <c r="N52" s="63" t="str">
        <f>IF(AND('Mapa final'!$AG$53="Muy Baja",'Mapa final'!$AI$53="Leve"),CONCATENATE("R7C",'Mapa final'!$W$53),"")</f>
        <v/>
      </c>
      <c r="O52" s="64" t="str">
        <f>IF(AND('Mapa final'!$AG$54="Muy Baja",'Mapa final'!$AI$54="Leve"),CONCATENATE("R7C",'Mapa final'!$W$54),"")</f>
        <v/>
      </c>
      <c r="P52" s="62" t="str">
        <f>IF(AND('Mapa final'!$AG$49="Muy Baja",'Mapa final'!$AI$49="Menor"),CONCATENATE("R7C",'Mapa final'!$W$49),"")</f>
        <v/>
      </c>
      <c r="Q52" s="63" t="str">
        <f>IF(AND('Mapa final'!$AG$50="Muy Baja",'Mapa final'!$AI$50="Menor"),CONCATENATE("R7C",'Mapa final'!$W$50),"")</f>
        <v/>
      </c>
      <c r="R52" s="63" t="str">
        <f>IF(AND('Mapa final'!$AG$51="Muy Baja",'Mapa final'!$AI$51="Menor"),CONCATENATE("R7C",'Mapa final'!$W$51),"")</f>
        <v/>
      </c>
      <c r="S52" s="63" t="str">
        <f>IF(AND('Mapa final'!$AG$52="Muy Baja",'Mapa final'!$AI$52="Menor"),CONCATENATE("R7C",'Mapa final'!$W$52),"")</f>
        <v/>
      </c>
      <c r="T52" s="63" t="str">
        <f>IF(AND('Mapa final'!$AG$53="Muy Baja",'Mapa final'!$AI$53="Menor"),CONCATENATE("R7C",'Mapa final'!$W$53),"")</f>
        <v/>
      </c>
      <c r="U52" s="64" t="str">
        <f>IF(AND('Mapa final'!$AG$54="Muy Baja",'Mapa final'!$AI$54="Menor"),CONCATENATE("R7C",'Mapa final'!$W$54),"")</f>
        <v/>
      </c>
      <c r="V52" s="53" t="str">
        <f>IF(AND('Mapa final'!$AG$49="Muy Baja",'Mapa final'!$AI$49="Moderado"),CONCATENATE("R7C",'Mapa final'!$W$49),"")</f>
        <v/>
      </c>
      <c r="W52" s="54" t="str">
        <f>IF(AND('Mapa final'!$AG$50="Muy Baja",'Mapa final'!$AI$50="Moderado"),CONCATENATE("R7C",'Mapa final'!$W$50),"")</f>
        <v/>
      </c>
      <c r="X52" s="54" t="str">
        <f>IF(AND('Mapa final'!$AG$51="Muy Baja",'Mapa final'!$AI$51="Moderado"),CONCATENATE("R7C",'Mapa final'!$W$51),"")</f>
        <v/>
      </c>
      <c r="Y52" s="54" t="str">
        <f>IF(AND('Mapa final'!$AG$52="Muy Baja",'Mapa final'!$AI$52="Moderado"),CONCATENATE("R7C",'Mapa final'!$W$52),"")</f>
        <v/>
      </c>
      <c r="Z52" s="54" t="str">
        <f>IF(AND('Mapa final'!$AG$53="Muy Baja",'Mapa final'!$AI$53="Moderado"),CONCATENATE("R7C",'Mapa final'!$W$53),"")</f>
        <v/>
      </c>
      <c r="AA52" s="55" t="str">
        <f>IF(AND('Mapa final'!$AG$54="Muy Baja",'Mapa final'!$AI$54="Moderado"),CONCATENATE("R7C",'Mapa final'!$W$54),"")</f>
        <v/>
      </c>
      <c r="AB52" s="38" t="str">
        <f>IF(AND('Mapa final'!$AG$49="Muy Baja",'Mapa final'!$AI$49="Mayor"),CONCATENATE("R7C",'Mapa final'!$W$49),"")</f>
        <v/>
      </c>
      <c r="AC52" s="39" t="str">
        <f>IF(AND('Mapa final'!$AG$50="Muy Baja",'Mapa final'!$AI$50="Mayor"),CONCATENATE("R7C",'Mapa final'!$W$50),"")</f>
        <v/>
      </c>
      <c r="AD52" s="39" t="str">
        <f>IF(AND('Mapa final'!$AG$51="Muy Baja",'Mapa final'!$AI$51="Mayor"),CONCATENATE("R7C",'Mapa final'!$W$51),"")</f>
        <v/>
      </c>
      <c r="AE52" s="39" t="str">
        <f>IF(AND('Mapa final'!$AG$52="Muy Baja",'Mapa final'!$AI$52="Mayor"),CONCATENATE("R7C",'Mapa final'!$W$52),"")</f>
        <v/>
      </c>
      <c r="AF52" s="39" t="str">
        <f>IF(AND('Mapa final'!$AG$53="Muy Baja",'Mapa final'!$AI$53="Mayor"),CONCATENATE("R7C",'Mapa final'!$W$53),"")</f>
        <v/>
      </c>
      <c r="AG52" s="40" t="str">
        <f>IF(AND('Mapa final'!$AG$54="Muy Baja",'Mapa final'!$AI$54="Mayor"),CONCATENATE("R7C",'Mapa final'!$W$54),"")</f>
        <v/>
      </c>
      <c r="AH52" s="41" t="str">
        <f>IF(AND('Mapa final'!$AG$49="Muy Baja",'Mapa final'!$AI$49="Catastrófico"),CONCATENATE("R7C",'Mapa final'!$W$49),"")</f>
        <v/>
      </c>
      <c r="AI52" s="42" t="str">
        <f>IF(AND('Mapa final'!$AG$50="Muy Baja",'Mapa final'!$AI$50="Catastrófico"),CONCATENATE("R7C",'Mapa final'!$W$50),"")</f>
        <v/>
      </c>
      <c r="AJ52" s="42" t="str">
        <f>IF(AND('Mapa final'!$AG$51="Muy Baja",'Mapa final'!$AI$51="Catastrófico"),CONCATENATE("R7C",'Mapa final'!$W$51),"")</f>
        <v/>
      </c>
      <c r="AK52" s="42" t="str">
        <f>IF(AND('Mapa final'!$AG$52="Muy Baja",'Mapa final'!$AI$52="Catastrófico"),CONCATENATE("R7C",'Mapa final'!$W$52),"")</f>
        <v/>
      </c>
      <c r="AL52" s="42" t="str">
        <f>IF(AND('Mapa final'!$AG$53="Muy Baja",'Mapa final'!$AI$53="Catastrófico"),CONCATENATE("R7C",'Mapa final'!$W$53),"")</f>
        <v/>
      </c>
      <c r="AM52" s="43" t="str">
        <f>IF(AND('Mapa final'!$AG$54="Muy Baja",'Mapa final'!$AI$54="Catastrófico"),CONCATENATE("R7C",'Mapa final'!$W$54),"")</f>
        <v/>
      </c>
      <c r="AN52" s="69"/>
      <c r="AO52" s="69"/>
      <c r="AP52" s="69"/>
      <c r="AQ52" s="69"/>
      <c r="AR52" s="69"/>
      <c r="AS52" s="69"/>
      <c r="AT52" s="69"/>
      <c r="AU52" s="69"/>
      <c r="AV52" s="69"/>
      <c r="AW52" s="69"/>
      <c r="AX52" s="69"/>
      <c r="AY52" s="69"/>
      <c r="AZ52" s="69"/>
      <c r="BA52" s="69"/>
      <c r="BB52" s="69"/>
      <c r="BC52" s="69"/>
      <c r="BD52" s="69"/>
      <c r="BE52" s="69"/>
      <c r="BF52" s="69"/>
      <c r="BG52" s="69"/>
      <c r="BH52" s="69"/>
      <c r="BI52" s="69"/>
      <c r="BJ52" s="69"/>
      <c r="BK52" s="69"/>
      <c r="BL52" s="69"/>
      <c r="BM52" s="69"/>
      <c r="BN52" s="69"/>
      <c r="BO52" s="69"/>
      <c r="BP52" s="69"/>
      <c r="BQ52" s="69"/>
      <c r="BR52" s="69"/>
      <c r="BS52" s="69"/>
      <c r="BT52" s="69"/>
      <c r="BU52" s="69"/>
      <c r="BV52" s="69"/>
      <c r="BW52" s="69"/>
      <c r="BX52" s="69"/>
      <c r="BY52" s="69"/>
      <c r="BZ52" s="69"/>
      <c r="CA52" s="69"/>
      <c r="CB52" s="69"/>
    </row>
    <row r="53" spans="1:80" ht="15" customHeight="1" x14ac:dyDescent="0.25">
      <c r="A53" s="69"/>
      <c r="B53" s="540"/>
      <c r="C53" s="540"/>
      <c r="D53" s="541"/>
      <c r="E53" s="545"/>
      <c r="F53" s="546"/>
      <c r="G53" s="546"/>
      <c r="H53" s="546"/>
      <c r="I53" s="547"/>
      <c r="J53" s="62" t="str">
        <f>IF(AND('Mapa final'!$AG$55="Muy Baja",'Mapa final'!$AI$55="Leve"),CONCATENATE("R8C",'Mapa final'!$W$55),"")</f>
        <v/>
      </c>
      <c r="K53" s="63" t="str">
        <f>IF(AND('Mapa final'!$AG$56="Muy Baja",'Mapa final'!$AI$56="Leve"),CONCATENATE("R8C",'Mapa final'!$W$56),"")</f>
        <v/>
      </c>
      <c r="L53" s="63" t="str">
        <f>IF(AND('Mapa final'!$AG$57="Muy Baja",'Mapa final'!$AI$57="Leve"),CONCATENATE("R8C",'Mapa final'!$W$57),"")</f>
        <v/>
      </c>
      <c r="M53" s="63" t="str">
        <f>IF(AND('Mapa final'!$AG$58="Muy Baja",'Mapa final'!$AI$58="Leve"),CONCATENATE("R8C",'Mapa final'!$W$58),"")</f>
        <v/>
      </c>
      <c r="N53" s="63" t="str">
        <f>IF(AND('Mapa final'!$AG$59="Muy Baja",'Mapa final'!$AI$59="Leve"),CONCATENATE("R8C",'Mapa final'!$W$59),"")</f>
        <v/>
      </c>
      <c r="O53" s="64" t="str">
        <f>IF(AND('Mapa final'!$AG$60="Muy Baja",'Mapa final'!$AI$60="Leve"),CONCATENATE("R8C",'Mapa final'!$W$60),"")</f>
        <v/>
      </c>
      <c r="P53" s="62" t="str">
        <f>IF(AND('Mapa final'!$AG$55="Muy Baja",'Mapa final'!$AI$55="Menor"),CONCATENATE("R8C",'Mapa final'!$W$55),"")</f>
        <v/>
      </c>
      <c r="Q53" s="63" t="str">
        <f>IF(AND('Mapa final'!$AG$56="Muy Baja",'Mapa final'!$AI$56="Menor"),CONCATENATE("R8C",'Mapa final'!$W$56),"")</f>
        <v/>
      </c>
      <c r="R53" s="63" t="str">
        <f>IF(AND('Mapa final'!$AG$57="Muy Baja",'Mapa final'!$AI$57="Menor"),CONCATENATE("R8C",'Mapa final'!$W$57),"")</f>
        <v/>
      </c>
      <c r="S53" s="63" t="str">
        <f>IF(AND('Mapa final'!$AG$58="Muy Baja",'Mapa final'!$AI$58="Menor"),CONCATENATE("R8C",'Mapa final'!$W$58),"")</f>
        <v/>
      </c>
      <c r="T53" s="63" t="str">
        <f>IF(AND('Mapa final'!$AG$59="Muy Baja",'Mapa final'!$AI$59="Menor"),CONCATENATE("R8C",'Mapa final'!$W$59),"")</f>
        <v/>
      </c>
      <c r="U53" s="64" t="str">
        <f>IF(AND('Mapa final'!$AG$60="Muy Baja",'Mapa final'!$AI$60="Menor"),CONCATENATE("R8C",'Mapa final'!$W$60),"")</f>
        <v/>
      </c>
      <c r="V53" s="53" t="str">
        <f>IF(AND('Mapa final'!$AG$55="Muy Baja",'Mapa final'!$AI$55="Moderado"),CONCATENATE("R8C",'Mapa final'!$W$55),"")</f>
        <v/>
      </c>
      <c r="W53" s="54" t="str">
        <f>IF(AND('Mapa final'!$AG$56="Muy Baja",'Mapa final'!$AI$56="Moderado"),CONCATENATE("R8C",'Mapa final'!$W$56),"")</f>
        <v/>
      </c>
      <c r="X53" s="54" t="str">
        <f>IF(AND('Mapa final'!$AG$57="Muy Baja",'Mapa final'!$AI$57="Moderado"),CONCATENATE("R8C",'Mapa final'!$W$57),"")</f>
        <v>R8C3</v>
      </c>
      <c r="Y53" s="54" t="str">
        <f>IF(AND('Mapa final'!$AG$58="Muy Baja",'Mapa final'!$AI$58="Moderado"),CONCATENATE("R8C",'Mapa final'!$W$58),"")</f>
        <v>R8C4</v>
      </c>
      <c r="Z53" s="54" t="str">
        <f>IF(AND('Mapa final'!$AG$59="Muy Baja",'Mapa final'!$AI$59="Moderado"),CONCATENATE("R8C",'Mapa final'!$W$59),"")</f>
        <v/>
      </c>
      <c r="AA53" s="55" t="str">
        <f>IF(AND('Mapa final'!$AG$60="Muy Baja",'Mapa final'!$AI$60="Moderado"),CONCATENATE("R8C",'Mapa final'!$W$60),"")</f>
        <v/>
      </c>
      <c r="AB53" s="38" t="str">
        <f>IF(AND('Mapa final'!$AG$55="Muy Baja",'Mapa final'!$AI$55="Mayor"),CONCATENATE("R8C",'Mapa final'!$W$55),"")</f>
        <v/>
      </c>
      <c r="AC53" s="39" t="str">
        <f>IF(AND('Mapa final'!$AG$56="Muy Baja",'Mapa final'!$AI$56="Mayor"),CONCATENATE("R8C",'Mapa final'!$W$56),"")</f>
        <v/>
      </c>
      <c r="AD53" s="39" t="str">
        <f>IF(AND('Mapa final'!$AG$57="Muy Baja",'Mapa final'!$AI$57="Mayor"),CONCATENATE("R8C",'Mapa final'!$W$57),"")</f>
        <v/>
      </c>
      <c r="AE53" s="39" t="str">
        <f>IF(AND('Mapa final'!$AG$58="Muy Baja",'Mapa final'!$AI$58="Mayor"),CONCATENATE("R8C",'Mapa final'!$W$58),"")</f>
        <v/>
      </c>
      <c r="AF53" s="39" t="str">
        <f>IF(AND('Mapa final'!$AG$59="Muy Baja",'Mapa final'!$AI$59="Mayor"),CONCATENATE("R8C",'Mapa final'!$W$59),"")</f>
        <v/>
      </c>
      <c r="AG53" s="40" t="str">
        <f>IF(AND('Mapa final'!$AG$60="Muy Baja",'Mapa final'!$AI$60="Mayor"),CONCATENATE("R8C",'Mapa final'!$W$60),"")</f>
        <v/>
      </c>
      <c r="AH53" s="41" t="str">
        <f>IF(AND('Mapa final'!$AG$55="Muy Baja",'Mapa final'!$AI$55="Catastrófico"),CONCATENATE("R8C",'Mapa final'!$W$55),"")</f>
        <v/>
      </c>
      <c r="AI53" s="42" t="str">
        <f>IF(AND('Mapa final'!$AG$56="Muy Baja",'Mapa final'!$AI$56="Catastrófico"),CONCATENATE("R8C",'Mapa final'!$W$56),"")</f>
        <v/>
      </c>
      <c r="AJ53" s="42" t="str">
        <f>IF(AND('Mapa final'!$AG$57="Muy Baja",'Mapa final'!$AI$57="Catastrófico"),CONCATENATE("R8C",'Mapa final'!$W$57),"")</f>
        <v/>
      </c>
      <c r="AK53" s="42" t="str">
        <f>IF(AND('Mapa final'!$AG$58="Muy Baja",'Mapa final'!$AI$58="Catastrófico"),CONCATENATE("R8C",'Mapa final'!$W$58),"")</f>
        <v/>
      </c>
      <c r="AL53" s="42" t="str">
        <f>IF(AND('Mapa final'!$AG$59="Muy Baja",'Mapa final'!$AI$59="Catastrófico"),CONCATENATE("R8C",'Mapa final'!$W$59),"")</f>
        <v/>
      </c>
      <c r="AM53" s="43" t="str">
        <f>IF(AND('Mapa final'!$AG$60="Muy Baja",'Mapa final'!$AI$60="Catastrófico"),CONCATENATE("R8C",'Mapa final'!$W$60),"")</f>
        <v/>
      </c>
      <c r="AN53" s="69"/>
      <c r="AO53" s="69"/>
      <c r="AP53" s="69"/>
      <c r="AQ53" s="69"/>
      <c r="AR53" s="69"/>
      <c r="AS53" s="69"/>
      <c r="AT53" s="69"/>
      <c r="AU53" s="69"/>
      <c r="AV53" s="69"/>
      <c r="AW53" s="69"/>
      <c r="AX53" s="69"/>
      <c r="AY53" s="69"/>
      <c r="AZ53" s="69"/>
      <c r="BA53" s="69"/>
      <c r="BB53" s="69"/>
      <c r="BC53" s="69"/>
      <c r="BD53" s="69"/>
      <c r="BE53" s="69"/>
      <c r="BF53" s="69"/>
      <c r="BG53" s="69"/>
      <c r="BH53" s="69"/>
      <c r="BI53" s="69"/>
      <c r="BJ53" s="69"/>
      <c r="BK53" s="69"/>
      <c r="BL53" s="69"/>
      <c r="BM53" s="69"/>
      <c r="BN53" s="69"/>
      <c r="BO53" s="69"/>
      <c r="BP53" s="69"/>
      <c r="BQ53" s="69"/>
      <c r="BR53" s="69"/>
      <c r="BS53" s="69"/>
      <c r="BT53" s="69"/>
      <c r="BU53" s="69"/>
      <c r="BV53" s="69"/>
      <c r="BW53" s="69"/>
      <c r="BX53" s="69"/>
      <c r="BY53" s="69"/>
      <c r="BZ53" s="69"/>
      <c r="CA53" s="69"/>
      <c r="CB53" s="69"/>
    </row>
    <row r="54" spans="1:80" ht="15" customHeight="1" x14ac:dyDescent="0.25">
      <c r="A54" s="69"/>
      <c r="B54" s="540"/>
      <c r="C54" s="540"/>
      <c r="D54" s="541"/>
      <c r="E54" s="545"/>
      <c r="F54" s="546"/>
      <c r="G54" s="546"/>
      <c r="H54" s="546"/>
      <c r="I54" s="547"/>
      <c r="J54" s="62" t="str">
        <f>IF(AND('Mapa final'!$AG$61="Muy Baja",'Mapa final'!$AI$61="Leve"),CONCATENATE("R9C",'Mapa final'!$W$61),"")</f>
        <v/>
      </c>
      <c r="K54" s="63" t="str">
        <f>IF(AND('Mapa final'!$AG$62="Muy Baja",'Mapa final'!$AI$62="Leve"),CONCATENATE("R9C",'Mapa final'!$W$62),"")</f>
        <v/>
      </c>
      <c r="L54" s="63" t="str">
        <f>IF(AND('Mapa final'!$AG$63="Muy Baja",'Mapa final'!$AI$63="Leve"),CONCATENATE("R9C",'Mapa final'!$W$63),"")</f>
        <v/>
      </c>
      <c r="M54" s="63" t="str">
        <f>IF(AND('Mapa final'!$AG$64="Muy Baja",'Mapa final'!$AI$64="Leve"),CONCATENATE("R9C",'Mapa final'!$W$64),"")</f>
        <v/>
      </c>
      <c r="N54" s="63" t="str">
        <f>IF(AND('Mapa final'!$AG$65="Muy Baja",'Mapa final'!$AI$65="Leve"),CONCATENATE("R9C",'Mapa final'!$W$65),"")</f>
        <v/>
      </c>
      <c r="O54" s="64" t="str">
        <f>IF(AND('Mapa final'!$AG$66="Muy Baja",'Mapa final'!$AI$66="Leve"),CONCATENATE("R9C",'Mapa final'!$W$66),"")</f>
        <v/>
      </c>
      <c r="P54" s="62" t="str">
        <f>IF(AND('Mapa final'!$AG$61="Muy Baja",'Mapa final'!$AI$61="Menor"),CONCATENATE("R9C",'Mapa final'!$W$61),"")</f>
        <v/>
      </c>
      <c r="Q54" s="63" t="str">
        <f>IF(AND('Mapa final'!$AG$62="Muy Baja",'Mapa final'!$AI$62="Menor"),CONCATENATE("R9C",'Mapa final'!$W$62),"")</f>
        <v/>
      </c>
      <c r="R54" s="63" t="str">
        <f>IF(AND('Mapa final'!$AG$63="Muy Baja",'Mapa final'!$AI$63="Menor"),CONCATENATE("R9C",'Mapa final'!$W$63),"")</f>
        <v/>
      </c>
      <c r="S54" s="63" t="str">
        <f>IF(AND('Mapa final'!$AG$64="Muy Baja",'Mapa final'!$AI$64="Menor"),CONCATENATE("R9C",'Mapa final'!$W$64),"")</f>
        <v/>
      </c>
      <c r="T54" s="63" t="str">
        <f>IF(AND('Mapa final'!$AG$65="Muy Baja",'Mapa final'!$AI$65="Menor"),CONCATENATE("R9C",'Mapa final'!$W$65),"")</f>
        <v/>
      </c>
      <c r="U54" s="64" t="str">
        <f>IF(AND('Mapa final'!$AG$66="Muy Baja",'Mapa final'!$AI$66="Menor"),CONCATENATE("R9C",'Mapa final'!$W$66),"")</f>
        <v/>
      </c>
      <c r="V54" s="53" t="str">
        <f>IF(AND('Mapa final'!$AG$61="Muy Baja",'Mapa final'!$AI$61="Moderado"),CONCATENATE("R9C",'Mapa final'!$W$61),"")</f>
        <v/>
      </c>
      <c r="W54" s="54" t="str">
        <f>IF(AND('Mapa final'!$AG$62="Muy Baja",'Mapa final'!$AI$62="Moderado"),CONCATENATE("R9C",'Mapa final'!$W$62),"")</f>
        <v/>
      </c>
      <c r="X54" s="54" t="str">
        <f>IF(AND('Mapa final'!$AG$63="Muy Baja",'Mapa final'!$AI$63="Moderado"),CONCATENATE("R9C",'Mapa final'!$W$63),"")</f>
        <v/>
      </c>
      <c r="Y54" s="54" t="str">
        <f>IF(AND('Mapa final'!$AG$64="Muy Baja",'Mapa final'!$AI$64="Moderado"),CONCATENATE("R9C",'Mapa final'!$W$64),"")</f>
        <v/>
      </c>
      <c r="Z54" s="54" t="str">
        <f>IF(AND('Mapa final'!$AG$65="Muy Baja",'Mapa final'!$AI$65="Moderado"),CONCATENATE("R9C",'Mapa final'!$W$65),"")</f>
        <v/>
      </c>
      <c r="AA54" s="55" t="str">
        <f>IF(AND('Mapa final'!$AG$66="Muy Baja",'Mapa final'!$AI$66="Moderado"),CONCATENATE("R9C",'Mapa final'!$W$66),"")</f>
        <v/>
      </c>
      <c r="AB54" s="38" t="str">
        <f>IF(AND('Mapa final'!$AG$61="Muy Baja",'Mapa final'!$AI$61="Mayor"),CONCATENATE("R9C",'Mapa final'!$W$61),"")</f>
        <v/>
      </c>
      <c r="AC54" s="39" t="str">
        <f>IF(AND('Mapa final'!$AG$62="Muy Baja",'Mapa final'!$AI$62="Mayor"),CONCATENATE("R9C",'Mapa final'!$W$62),"")</f>
        <v/>
      </c>
      <c r="AD54" s="39" t="str">
        <f>IF(AND('Mapa final'!$AG$63="Muy Baja",'Mapa final'!$AI$63="Mayor"),CONCATENATE("R9C",'Mapa final'!$W$63),"")</f>
        <v/>
      </c>
      <c r="AE54" s="39" t="str">
        <f>IF(AND('Mapa final'!$AG$64="Muy Baja",'Mapa final'!$AI$64="Mayor"),CONCATENATE("R9C",'Mapa final'!$W$64),"")</f>
        <v/>
      </c>
      <c r="AF54" s="39" t="str">
        <f>IF(AND('Mapa final'!$AG$65="Muy Baja",'Mapa final'!$AI$65="Mayor"),CONCATENATE("R9C",'Mapa final'!$W$65),"")</f>
        <v/>
      </c>
      <c r="AG54" s="40" t="str">
        <f>IF(AND('Mapa final'!$AG$66="Muy Baja",'Mapa final'!$AI$66="Mayor"),CONCATENATE("R9C",'Mapa final'!$W$66),"")</f>
        <v/>
      </c>
      <c r="AH54" s="41" t="str">
        <f>IF(AND('Mapa final'!$AG$61="Muy Baja",'Mapa final'!$AI$61="Catastrófico"),CONCATENATE("R9C",'Mapa final'!$W$61),"")</f>
        <v/>
      </c>
      <c r="AI54" s="42" t="str">
        <f>IF(AND('Mapa final'!$AG$62="Muy Baja",'Mapa final'!$AI$62="Catastrófico"),CONCATENATE("R9C",'Mapa final'!$W$62),"")</f>
        <v/>
      </c>
      <c r="AJ54" s="42" t="str">
        <f>IF(AND('Mapa final'!$AG$63="Muy Baja",'Mapa final'!$AI$63="Catastrófico"),CONCATENATE("R9C",'Mapa final'!$W$63),"")</f>
        <v>R9C3</v>
      </c>
      <c r="AK54" s="42" t="str">
        <f>IF(AND('Mapa final'!$AG$64="Muy Baja",'Mapa final'!$AI$64="Catastrófico"),CONCATENATE("R9C",'Mapa final'!$W$64),"")</f>
        <v>R9C4</v>
      </c>
      <c r="AL54" s="42" t="str">
        <f>IF(AND('Mapa final'!$AG$65="Muy Baja",'Mapa final'!$AI$65="Catastrófico"),CONCATENATE("R9C",'Mapa final'!$W$65),"")</f>
        <v>R9C5</v>
      </c>
      <c r="AM54" s="43" t="str">
        <f>IF(AND('Mapa final'!$AG$66="Muy Baja",'Mapa final'!$AI$66="Catastrófico"),CONCATENATE("R9C",'Mapa final'!$W$66),"")</f>
        <v>R9C6</v>
      </c>
      <c r="AN54" s="69"/>
      <c r="AO54" s="69"/>
      <c r="AP54" s="69"/>
      <c r="AQ54" s="69"/>
      <c r="AR54" s="69"/>
      <c r="AS54" s="69"/>
      <c r="AT54" s="69"/>
      <c r="AU54" s="69"/>
      <c r="AV54" s="69"/>
      <c r="AW54" s="69"/>
      <c r="AX54" s="69"/>
      <c r="AY54" s="69"/>
      <c r="AZ54" s="69"/>
      <c r="BA54" s="69"/>
      <c r="BB54" s="69"/>
      <c r="BC54" s="69"/>
      <c r="BD54" s="69"/>
      <c r="BE54" s="69"/>
      <c r="BF54" s="69"/>
      <c r="BG54" s="69"/>
      <c r="BH54" s="69"/>
      <c r="BI54" s="69"/>
      <c r="BJ54" s="69"/>
      <c r="BK54" s="69"/>
      <c r="BL54" s="69"/>
      <c r="BM54" s="69"/>
      <c r="BN54" s="69"/>
      <c r="BO54" s="69"/>
      <c r="BP54" s="69"/>
      <c r="BQ54" s="69"/>
      <c r="BR54" s="69"/>
      <c r="BS54" s="69"/>
      <c r="BT54" s="69"/>
      <c r="BU54" s="69"/>
      <c r="BV54" s="69"/>
      <c r="BW54" s="69"/>
      <c r="BX54" s="69"/>
      <c r="BY54" s="69"/>
      <c r="BZ54" s="69"/>
      <c r="CA54" s="69"/>
      <c r="CB54" s="69"/>
    </row>
    <row r="55" spans="1:80" ht="15.75" customHeight="1" thickBot="1" x14ac:dyDescent="0.3">
      <c r="A55" s="69"/>
      <c r="B55" s="540"/>
      <c r="C55" s="540"/>
      <c r="D55" s="541"/>
      <c r="E55" s="548"/>
      <c r="F55" s="549"/>
      <c r="G55" s="549"/>
      <c r="H55" s="549"/>
      <c r="I55" s="550"/>
      <c r="J55" s="65" t="str">
        <f>IF(AND('Mapa final'!$AG$67="Muy Baja",'Mapa final'!$AI$67="Leve"),CONCATENATE("R10C",'Mapa final'!$W$67),"")</f>
        <v/>
      </c>
      <c r="K55" s="66" t="str">
        <f>IF(AND('Mapa final'!$AG$68="Muy Baja",'Mapa final'!$AI$68="Leve"),CONCATENATE("R10C",'Mapa final'!$W$68),"")</f>
        <v/>
      </c>
      <c r="L55" s="66" t="str">
        <f>IF(AND('Mapa final'!$AG$69="Muy Baja",'Mapa final'!$AI$69="Leve"),CONCATENATE("R10C",'Mapa final'!$W$69),"")</f>
        <v/>
      </c>
      <c r="M55" s="66" t="str">
        <f>IF(AND('Mapa final'!$AG$70="Muy Baja",'Mapa final'!$AI$70="Leve"),CONCATENATE("R10C",'Mapa final'!$W$70),"")</f>
        <v/>
      </c>
      <c r="N55" s="66" t="str">
        <f>IF(AND('Mapa final'!$AG$71="Muy Baja",'Mapa final'!$AI$71="Leve"),CONCATENATE("R10C",'Mapa final'!$W$71),"")</f>
        <v/>
      </c>
      <c r="O55" s="67" t="str">
        <f>IF(AND('Mapa final'!$AG$72="Muy Baja",'Mapa final'!$AI$72="Leve"),CONCATENATE("R10C",'Mapa final'!$W$72),"")</f>
        <v/>
      </c>
      <c r="P55" s="65" t="str">
        <f>IF(AND('Mapa final'!$AG$67="Muy Baja",'Mapa final'!$AI$67="Menor"),CONCATENATE("R10C",'Mapa final'!$W$67),"")</f>
        <v/>
      </c>
      <c r="Q55" s="66" t="str">
        <f>IF(AND('Mapa final'!$AG$68="Muy Baja",'Mapa final'!$AI$68="Menor"),CONCATENATE("R10C",'Mapa final'!$W$68),"")</f>
        <v/>
      </c>
      <c r="R55" s="66" t="str">
        <f>IF(AND('Mapa final'!$AG$69="Muy Baja",'Mapa final'!$AI$69="Menor"),CONCATENATE("R10C",'Mapa final'!$W$69),"")</f>
        <v/>
      </c>
      <c r="S55" s="66" t="str">
        <f>IF(AND('Mapa final'!$AG$70="Muy Baja",'Mapa final'!$AI$70="Menor"),CONCATENATE("R10C",'Mapa final'!$W$70),"")</f>
        <v/>
      </c>
      <c r="T55" s="66" t="str">
        <f>IF(AND('Mapa final'!$AG$71="Muy Baja",'Mapa final'!$AI$71="Menor"),CONCATENATE("R10C",'Mapa final'!$W$71),"")</f>
        <v/>
      </c>
      <c r="U55" s="67" t="str">
        <f>IF(AND('Mapa final'!$AG$72="Muy Baja",'Mapa final'!$AI$72="Menor"),CONCATENATE("R10C",'Mapa final'!$W$72),"")</f>
        <v/>
      </c>
      <c r="V55" s="56" t="str">
        <f>IF(AND('Mapa final'!$AG$67="Muy Baja",'Mapa final'!$AI$67="Moderado"),CONCATENATE("R10C",'Mapa final'!$W$67),"")</f>
        <v/>
      </c>
      <c r="W55" s="57" t="str">
        <f>IF(AND('Mapa final'!$AG$68="Muy Baja",'Mapa final'!$AI$68="Moderado"),CONCATENATE("R10C",'Mapa final'!$W$68),"")</f>
        <v/>
      </c>
      <c r="X55" s="57" t="str">
        <f>IF(AND('Mapa final'!$AG$69="Muy Baja",'Mapa final'!$AI$69="Moderado"),CONCATENATE("R10C",'Mapa final'!$W$69),"")</f>
        <v/>
      </c>
      <c r="Y55" s="57" t="str">
        <f>IF(AND('Mapa final'!$AG$70="Muy Baja",'Mapa final'!$AI$70="Moderado"),CONCATENATE("R10C",'Mapa final'!$W$70),"")</f>
        <v/>
      </c>
      <c r="Z55" s="57" t="str">
        <f>IF(AND('Mapa final'!$AG$71="Muy Baja",'Mapa final'!$AI$71="Moderado"),CONCATENATE("R10C",'Mapa final'!$W$71),"")</f>
        <v/>
      </c>
      <c r="AA55" s="58" t="str">
        <f>IF(AND('Mapa final'!$AG$72="Muy Baja",'Mapa final'!$AI$72="Moderado"),CONCATENATE("R10C",'Mapa final'!$W$72),"")</f>
        <v/>
      </c>
      <c r="AB55" s="44" t="str">
        <f>IF(AND('Mapa final'!$AG$67="Muy Baja",'Mapa final'!$AI$67="Mayor"),CONCATENATE("R10C",'Mapa final'!$W$67),"")</f>
        <v/>
      </c>
      <c r="AC55" s="45" t="str">
        <f>IF(AND('Mapa final'!$AG$68="Muy Baja",'Mapa final'!$AI$68="Mayor"),CONCATENATE("R10C",'Mapa final'!$W$68),"")</f>
        <v/>
      </c>
      <c r="AD55" s="45" t="str">
        <f>IF(AND('Mapa final'!$AG$69="Muy Baja",'Mapa final'!$AI$69="Mayor"),CONCATENATE("R10C",'Mapa final'!$W$69),"")</f>
        <v/>
      </c>
      <c r="AE55" s="45" t="str">
        <f>IF(AND('Mapa final'!$AG$70="Muy Baja",'Mapa final'!$AI$70="Mayor"),CONCATENATE("R10C",'Mapa final'!$W$70),"")</f>
        <v/>
      </c>
      <c r="AF55" s="45" t="str">
        <f>IF(AND('Mapa final'!$AG$71="Muy Baja",'Mapa final'!$AI$71="Mayor"),CONCATENATE("R10C",'Mapa final'!$W$71),"")</f>
        <v/>
      </c>
      <c r="AG55" s="46" t="str">
        <f>IF(AND('Mapa final'!$AG$72="Muy Baja",'Mapa final'!$AI$72="Mayor"),CONCATENATE("R10C",'Mapa final'!$W$72),"")</f>
        <v/>
      </c>
      <c r="AH55" s="47" t="str">
        <f>IF(AND('Mapa final'!$AG$67="Muy Baja",'Mapa final'!$AI$67="Catastrófico"),CONCATENATE("R10C",'Mapa final'!$W$67),"")</f>
        <v/>
      </c>
      <c r="AI55" s="48" t="str">
        <f>IF(AND('Mapa final'!$AG$68="Muy Baja",'Mapa final'!$AI$68="Catastrófico"),CONCATENATE("R10C",'Mapa final'!$W$68),"")</f>
        <v/>
      </c>
      <c r="AJ55" s="48" t="str">
        <f>IF(AND('Mapa final'!$AG$69="Muy Baja",'Mapa final'!$AI$69="Catastrófico"),CONCATENATE("R10C",'Mapa final'!$W$69),"")</f>
        <v/>
      </c>
      <c r="AK55" s="48" t="str">
        <f>IF(AND('Mapa final'!$AG$70="Muy Baja",'Mapa final'!$AI$70="Catastrófico"),CONCATENATE("R10C",'Mapa final'!$W$70),"")</f>
        <v/>
      </c>
      <c r="AL55" s="48" t="str">
        <f>IF(AND('Mapa final'!$AG$71="Muy Baja",'Mapa final'!$AI$71="Catastrófico"),CONCATENATE("R10C",'Mapa final'!$W$71),"")</f>
        <v/>
      </c>
      <c r="AM55" s="49" t="str">
        <f>IF(AND('Mapa final'!$AG$72="Muy Baja",'Mapa final'!$AI$72="Catastrófico"),CONCATENATE("R10C",'Mapa final'!$W$72),"")</f>
        <v/>
      </c>
      <c r="AN55" s="69"/>
      <c r="AO55" s="69"/>
      <c r="AP55" s="69"/>
      <c r="AQ55" s="69"/>
      <c r="AR55" s="69"/>
      <c r="AS55" s="69"/>
      <c r="AT55" s="69"/>
      <c r="AU55" s="69"/>
      <c r="AV55" s="69"/>
      <c r="AW55" s="69"/>
      <c r="AX55" s="69"/>
      <c r="AY55" s="69"/>
      <c r="AZ55" s="69"/>
      <c r="BA55" s="69"/>
      <c r="BB55" s="69"/>
      <c r="BC55" s="69"/>
      <c r="BD55" s="69"/>
      <c r="BE55" s="69"/>
      <c r="BF55" s="69"/>
      <c r="BG55" s="69"/>
      <c r="BH55" s="69"/>
      <c r="BI55" s="69"/>
      <c r="BJ55" s="69"/>
      <c r="BK55" s="69"/>
      <c r="BL55" s="69"/>
      <c r="BM55" s="69"/>
      <c r="BN55" s="69"/>
      <c r="BO55" s="69"/>
      <c r="BP55" s="69"/>
      <c r="BQ55" s="69"/>
      <c r="BR55" s="69"/>
      <c r="BS55" s="69"/>
      <c r="BT55" s="69"/>
      <c r="BU55" s="69"/>
      <c r="BV55" s="69"/>
      <c r="BW55" s="69"/>
      <c r="BX55" s="69"/>
      <c r="BY55" s="69"/>
      <c r="BZ55" s="69"/>
      <c r="CA55" s="69"/>
      <c r="CB55" s="69"/>
    </row>
    <row r="56" spans="1:80" x14ac:dyDescent="0.25">
      <c r="A56" s="69"/>
      <c r="B56" s="69"/>
      <c r="C56" s="69"/>
      <c r="D56" s="69"/>
      <c r="E56" s="69"/>
      <c r="F56" s="69"/>
      <c r="G56" s="69"/>
      <c r="H56" s="69"/>
      <c r="I56" s="69"/>
      <c r="J56" s="542" t="s">
        <v>145</v>
      </c>
      <c r="K56" s="543"/>
      <c r="L56" s="543"/>
      <c r="M56" s="543"/>
      <c r="N56" s="543"/>
      <c r="O56" s="544"/>
      <c r="P56" s="542" t="s">
        <v>146</v>
      </c>
      <c r="Q56" s="543"/>
      <c r="R56" s="543"/>
      <c r="S56" s="543"/>
      <c r="T56" s="543"/>
      <c r="U56" s="544"/>
      <c r="V56" s="542" t="s">
        <v>147</v>
      </c>
      <c r="W56" s="543"/>
      <c r="X56" s="543"/>
      <c r="Y56" s="543"/>
      <c r="Z56" s="543"/>
      <c r="AA56" s="544"/>
      <c r="AB56" s="542" t="s">
        <v>148</v>
      </c>
      <c r="AC56" s="551"/>
      <c r="AD56" s="543"/>
      <c r="AE56" s="543"/>
      <c r="AF56" s="543"/>
      <c r="AG56" s="544"/>
      <c r="AH56" s="542" t="s">
        <v>149</v>
      </c>
      <c r="AI56" s="543"/>
      <c r="AJ56" s="543"/>
      <c r="AK56" s="543"/>
      <c r="AL56" s="543"/>
      <c r="AM56" s="544"/>
      <c r="AN56" s="69"/>
      <c r="AO56" s="69"/>
      <c r="AP56" s="69"/>
      <c r="AQ56" s="69"/>
      <c r="AR56" s="69"/>
      <c r="AS56" s="69"/>
      <c r="AT56" s="69"/>
      <c r="AU56" s="69"/>
      <c r="AV56" s="69"/>
      <c r="AW56" s="69"/>
      <c r="AX56" s="69"/>
      <c r="AY56" s="69"/>
      <c r="AZ56" s="69"/>
      <c r="BA56" s="69"/>
      <c r="BB56" s="69"/>
      <c r="BC56" s="69"/>
      <c r="BD56" s="69"/>
      <c r="BE56" s="69"/>
      <c r="BF56" s="69"/>
      <c r="BG56" s="69"/>
      <c r="BH56" s="69"/>
      <c r="BI56" s="69"/>
      <c r="BJ56" s="69"/>
      <c r="BK56" s="69"/>
      <c r="BL56" s="69"/>
      <c r="BM56" s="69"/>
      <c r="BN56" s="69"/>
      <c r="BO56" s="69"/>
      <c r="BP56" s="69"/>
      <c r="BQ56" s="69"/>
      <c r="BR56" s="69"/>
      <c r="BS56" s="69"/>
      <c r="BT56" s="69"/>
      <c r="BU56" s="69"/>
      <c r="BV56" s="69"/>
      <c r="BW56" s="69"/>
      <c r="BX56" s="69"/>
      <c r="BY56" s="69"/>
      <c r="BZ56" s="69"/>
      <c r="CA56" s="69"/>
      <c r="CB56" s="69"/>
    </row>
    <row r="57" spans="1:80" x14ac:dyDescent="0.25">
      <c r="A57" s="69"/>
      <c r="B57" s="69"/>
      <c r="C57" s="69"/>
      <c r="D57" s="69"/>
      <c r="E57" s="69"/>
      <c r="F57" s="69"/>
      <c r="G57" s="69"/>
      <c r="H57" s="69"/>
      <c r="I57" s="69"/>
      <c r="J57" s="545"/>
      <c r="K57" s="546"/>
      <c r="L57" s="546"/>
      <c r="M57" s="546"/>
      <c r="N57" s="546"/>
      <c r="O57" s="547"/>
      <c r="P57" s="545"/>
      <c r="Q57" s="546"/>
      <c r="R57" s="546"/>
      <c r="S57" s="546"/>
      <c r="T57" s="546"/>
      <c r="U57" s="547"/>
      <c r="V57" s="545"/>
      <c r="W57" s="546"/>
      <c r="X57" s="546"/>
      <c r="Y57" s="546"/>
      <c r="Z57" s="546"/>
      <c r="AA57" s="547"/>
      <c r="AB57" s="545"/>
      <c r="AC57" s="546"/>
      <c r="AD57" s="546"/>
      <c r="AE57" s="546"/>
      <c r="AF57" s="546"/>
      <c r="AG57" s="547"/>
      <c r="AH57" s="545"/>
      <c r="AI57" s="546"/>
      <c r="AJ57" s="546"/>
      <c r="AK57" s="546"/>
      <c r="AL57" s="546"/>
      <c r="AM57" s="547"/>
      <c r="AN57" s="69"/>
      <c r="AO57" s="69"/>
      <c r="AP57" s="69"/>
      <c r="AQ57" s="69"/>
      <c r="AR57" s="69"/>
      <c r="AS57" s="69"/>
      <c r="AT57" s="69"/>
      <c r="AU57" s="69"/>
      <c r="AV57" s="69"/>
      <c r="AW57" s="69"/>
      <c r="AX57" s="69"/>
      <c r="AY57" s="69"/>
      <c r="AZ57" s="69"/>
      <c r="BA57" s="69"/>
      <c r="BB57" s="69"/>
      <c r="BC57" s="69"/>
      <c r="BD57" s="69"/>
      <c r="BE57" s="69"/>
      <c r="BF57" s="69"/>
      <c r="BG57" s="69"/>
      <c r="BH57" s="69"/>
      <c r="BI57" s="69"/>
      <c r="BJ57" s="69"/>
      <c r="BK57" s="69"/>
      <c r="BL57" s="69"/>
      <c r="BM57" s="69"/>
      <c r="BN57" s="69"/>
      <c r="BO57" s="69"/>
      <c r="BP57" s="69"/>
      <c r="BQ57" s="69"/>
      <c r="BR57" s="69"/>
      <c r="BS57" s="69"/>
      <c r="BT57" s="69"/>
      <c r="BU57" s="69"/>
      <c r="BV57" s="69"/>
      <c r="BW57" s="69"/>
      <c r="BX57" s="69"/>
      <c r="BY57" s="69"/>
      <c r="BZ57" s="69"/>
      <c r="CA57" s="69"/>
      <c r="CB57" s="69"/>
    </row>
    <row r="58" spans="1:80" x14ac:dyDescent="0.25">
      <c r="A58" s="69"/>
      <c r="B58" s="69"/>
      <c r="C58" s="69"/>
      <c r="D58" s="69"/>
      <c r="E58" s="69"/>
      <c r="F58" s="69"/>
      <c r="G58" s="69"/>
      <c r="H58" s="69"/>
      <c r="I58" s="69"/>
      <c r="J58" s="545"/>
      <c r="K58" s="546"/>
      <c r="L58" s="546"/>
      <c r="M58" s="546"/>
      <c r="N58" s="546"/>
      <c r="O58" s="547"/>
      <c r="P58" s="545"/>
      <c r="Q58" s="546"/>
      <c r="R58" s="546"/>
      <c r="S58" s="546"/>
      <c r="T58" s="546"/>
      <c r="U58" s="547"/>
      <c r="V58" s="545"/>
      <c r="W58" s="546"/>
      <c r="X58" s="546"/>
      <c r="Y58" s="546"/>
      <c r="Z58" s="546"/>
      <c r="AA58" s="547"/>
      <c r="AB58" s="545"/>
      <c r="AC58" s="546"/>
      <c r="AD58" s="546"/>
      <c r="AE58" s="546"/>
      <c r="AF58" s="546"/>
      <c r="AG58" s="547"/>
      <c r="AH58" s="545"/>
      <c r="AI58" s="546"/>
      <c r="AJ58" s="546"/>
      <c r="AK58" s="546"/>
      <c r="AL58" s="546"/>
      <c r="AM58" s="547"/>
      <c r="AN58" s="69"/>
      <c r="AO58" s="69"/>
      <c r="AP58" s="69"/>
      <c r="AQ58" s="69"/>
      <c r="AR58" s="69"/>
      <c r="AS58" s="69"/>
      <c r="AT58" s="69"/>
      <c r="AU58" s="69"/>
      <c r="AV58" s="69"/>
      <c r="AW58" s="69"/>
      <c r="AX58" s="69"/>
      <c r="AY58" s="69"/>
      <c r="AZ58" s="69"/>
      <c r="BA58" s="69"/>
      <c r="BB58" s="69"/>
      <c r="BC58" s="69"/>
      <c r="BD58" s="69"/>
      <c r="BE58" s="69"/>
      <c r="BF58" s="69"/>
      <c r="BG58" s="69"/>
      <c r="BH58" s="69"/>
      <c r="BI58" s="69"/>
      <c r="BJ58" s="69"/>
      <c r="BK58" s="69"/>
      <c r="BL58" s="69"/>
      <c r="BM58" s="69"/>
      <c r="BN58" s="69"/>
      <c r="BO58" s="69"/>
      <c r="BP58" s="69"/>
      <c r="BQ58" s="69"/>
      <c r="BR58" s="69"/>
      <c r="BS58" s="69"/>
      <c r="BT58" s="69"/>
      <c r="BU58" s="69"/>
      <c r="BV58" s="69"/>
      <c r="BW58" s="69"/>
      <c r="BX58" s="69"/>
      <c r="BY58" s="69"/>
      <c r="BZ58" s="69"/>
      <c r="CA58" s="69"/>
      <c r="CB58" s="69"/>
    </row>
    <row r="59" spans="1:80" x14ac:dyDescent="0.25">
      <c r="A59" s="69"/>
      <c r="B59" s="69"/>
      <c r="C59" s="69"/>
      <c r="D59" s="69"/>
      <c r="E59" s="69"/>
      <c r="F59" s="69"/>
      <c r="G59" s="69"/>
      <c r="H59" s="69"/>
      <c r="I59" s="69"/>
      <c r="J59" s="545"/>
      <c r="K59" s="546"/>
      <c r="L59" s="546"/>
      <c r="M59" s="546"/>
      <c r="N59" s="546"/>
      <c r="O59" s="547"/>
      <c r="P59" s="545"/>
      <c r="Q59" s="546"/>
      <c r="R59" s="546"/>
      <c r="S59" s="546"/>
      <c r="T59" s="546"/>
      <c r="U59" s="547"/>
      <c r="V59" s="545"/>
      <c r="W59" s="546"/>
      <c r="X59" s="546"/>
      <c r="Y59" s="546"/>
      <c r="Z59" s="546"/>
      <c r="AA59" s="547"/>
      <c r="AB59" s="545"/>
      <c r="AC59" s="546"/>
      <c r="AD59" s="546"/>
      <c r="AE59" s="546"/>
      <c r="AF59" s="546"/>
      <c r="AG59" s="547"/>
      <c r="AH59" s="545"/>
      <c r="AI59" s="546"/>
      <c r="AJ59" s="546"/>
      <c r="AK59" s="546"/>
      <c r="AL59" s="546"/>
      <c r="AM59" s="547"/>
      <c r="AN59" s="69"/>
      <c r="AO59" s="69"/>
      <c r="AP59" s="69"/>
      <c r="AQ59" s="69"/>
      <c r="AR59" s="69"/>
      <c r="AS59" s="69"/>
      <c r="AT59" s="69"/>
      <c r="AU59" s="69"/>
      <c r="AV59" s="69"/>
      <c r="AW59" s="69"/>
      <c r="AX59" s="69"/>
      <c r="AY59" s="69"/>
      <c r="AZ59" s="69"/>
      <c r="BA59" s="69"/>
      <c r="BB59" s="69"/>
      <c r="BC59" s="69"/>
      <c r="BD59" s="69"/>
      <c r="BE59" s="69"/>
      <c r="BF59" s="69"/>
      <c r="BG59" s="69"/>
      <c r="BH59" s="69"/>
      <c r="BI59" s="69"/>
      <c r="BJ59" s="69"/>
      <c r="BK59" s="69"/>
      <c r="BL59" s="69"/>
      <c r="BM59" s="69"/>
      <c r="BN59" s="69"/>
      <c r="BO59" s="69"/>
      <c r="BP59" s="69"/>
      <c r="BQ59" s="69"/>
      <c r="BR59" s="69"/>
      <c r="BS59" s="69"/>
      <c r="BT59" s="69"/>
      <c r="BU59" s="69"/>
      <c r="BV59" s="69"/>
      <c r="BW59" s="69"/>
      <c r="BX59" s="69"/>
      <c r="BY59" s="69"/>
      <c r="BZ59" s="69"/>
      <c r="CA59" s="69"/>
      <c r="CB59" s="69"/>
    </row>
    <row r="60" spans="1:80" x14ac:dyDescent="0.25">
      <c r="A60" s="69"/>
      <c r="B60" s="69"/>
      <c r="C60" s="69"/>
      <c r="D60" s="69"/>
      <c r="E60" s="69"/>
      <c r="F60" s="69"/>
      <c r="G60" s="69"/>
      <c r="H60" s="69"/>
      <c r="I60" s="69"/>
      <c r="J60" s="545"/>
      <c r="K60" s="546"/>
      <c r="L60" s="546"/>
      <c r="M60" s="546"/>
      <c r="N60" s="546"/>
      <c r="O60" s="547"/>
      <c r="P60" s="545"/>
      <c r="Q60" s="546"/>
      <c r="R60" s="546"/>
      <c r="S60" s="546"/>
      <c r="T60" s="546"/>
      <c r="U60" s="547"/>
      <c r="V60" s="545"/>
      <c r="W60" s="546"/>
      <c r="X60" s="546"/>
      <c r="Y60" s="546"/>
      <c r="Z60" s="546"/>
      <c r="AA60" s="547"/>
      <c r="AB60" s="545"/>
      <c r="AC60" s="546"/>
      <c r="AD60" s="546"/>
      <c r="AE60" s="546"/>
      <c r="AF60" s="546"/>
      <c r="AG60" s="547"/>
      <c r="AH60" s="545"/>
      <c r="AI60" s="546"/>
      <c r="AJ60" s="546"/>
      <c r="AK60" s="546"/>
      <c r="AL60" s="546"/>
      <c r="AM60" s="547"/>
      <c r="AN60" s="69"/>
      <c r="AO60" s="69"/>
      <c r="AP60" s="69"/>
      <c r="AQ60" s="69"/>
      <c r="AR60" s="69"/>
      <c r="AS60" s="69"/>
      <c r="AT60" s="69"/>
      <c r="AU60" s="69"/>
      <c r="AV60" s="69"/>
      <c r="AW60" s="69"/>
      <c r="AX60" s="69"/>
      <c r="AY60" s="69"/>
      <c r="AZ60" s="69"/>
      <c r="BA60" s="69"/>
      <c r="BB60" s="69"/>
      <c r="BC60" s="69"/>
      <c r="BD60" s="69"/>
      <c r="BE60" s="69"/>
      <c r="BF60" s="69"/>
      <c r="BG60" s="69"/>
      <c r="BH60" s="69"/>
      <c r="BI60" s="69"/>
      <c r="BJ60" s="69"/>
      <c r="BK60" s="69"/>
      <c r="BL60" s="69"/>
      <c r="BM60" s="69"/>
      <c r="BN60" s="69"/>
      <c r="BO60" s="69"/>
      <c r="BP60" s="69"/>
      <c r="BQ60" s="69"/>
      <c r="BR60" s="69"/>
      <c r="BS60" s="69"/>
      <c r="BT60" s="69"/>
      <c r="BU60" s="69"/>
      <c r="BV60" s="69"/>
      <c r="BW60" s="69"/>
      <c r="BX60" s="69"/>
      <c r="BY60" s="69"/>
      <c r="BZ60" s="69"/>
      <c r="CA60" s="69"/>
      <c r="CB60" s="69"/>
    </row>
    <row r="61" spans="1:80" ht="15.75" thickBot="1" x14ac:dyDescent="0.3">
      <c r="A61" s="69"/>
      <c r="B61" s="69"/>
      <c r="C61" s="69"/>
      <c r="D61" s="69"/>
      <c r="E61" s="69"/>
      <c r="F61" s="69"/>
      <c r="G61" s="69"/>
      <c r="H61" s="69"/>
      <c r="I61" s="69"/>
      <c r="J61" s="548"/>
      <c r="K61" s="549"/>
      <c r="L61" s="549"/>
      <c r="M61" s="549"/>
      <c r="N61" s="549"/>
      <c r="O61" s="550"/>
      <c r="P61" s="548"/>
      <c r="Q61" s="549"/>
      <c r="R61" s="549"/>
      <c r="S61" s="549"/>
      <c r="T61" s="549"/>
      <c r="U61" s="550"/>
      <c r="V61" s="548"/>
      <c r="W61" s="549"/>
      <c r="X61" s="549"/>
      <c r="Y61" s="549"/>
      <c r="Z61" s="549"/>
      <c r="AA61" s="550"/>
      <c r="AB61" s="548"/>
      <c r="AC61" s="549"/>
      <c r="AD61" s="549"/>
      <c r="AE61" s="549"/>
      <c r="AF61" s="549"/>
      <c r="AG61" s="550"/>
      <c r="AH61" s="548"/>
      <c r="AI61" s="549"/>
      <c r="AJ61" s="549"/>
      <c r="AK61" s="549"/>
      <c r="AL61" s="549"/>
      <c r="AM61" s="550"/>
      <c r="AN61" s="69"/>
      <c r="AO61" s="69"/>
      <c r="AP61" s="69"/>
      <c r="AQ61" s="69"/>
      <c r="AR61" s="69"/>
      <c r="AS61" s="69"/>
      <c r="AT61" s="69"/>
      <c r="AU61" s="69"/>
      <c r="AV61" s="69"/>
      <c r="AW61" s="69"/>
      <c r="AX61" s="69"/>
      <c r="AY61" s="69"/>
      <c r="AZ61" s="69"/>
      <c r="BA61" s="69"/>
      <c r="BB61" s="69"/>
      <c r="BC61" s="69"/>
      <c r="BD61" s="69"/>
      <c r="BE61" s="69"/>
      <c r="BF61" s="69"/>
      <c r="BG61" s="69"/>
      <c r="BH61" s="69"/>
      <c r="BI61" s="69"/>
      <c r="BJ61" s="69"/>
      <c r="BK61" s="69"/>
      <c r="BL61" s="69"/>
      <c r="BM61" s="69"/>
      <c r="BN61" s="69"/>
      <c r="BO61" s="69"/>
      <c r="BP61" s="69"/>
      <c r="BQ61" s="69"/>
      <c r="BR61" s="69"/>
      <c r="BS61" s="69"/>
      <c r="BT61" s="69"/>
      <c r="BU61" s="69"/>
      <c r="BV61" s="69"/>
      <c r="BW61" s="69"/>
      <c r="BX61" s="69"/>
      <c r="BY61" s="69"/>
      <c r="BZ61" s="69"/>
      <c r="CA61" s="69"/>
      <c r="CB61" s="69"/>
    </row>
    <row r="62" spans="1:80" x14ac:dyDescent="0.25">
      <c r="A62" s="69"/>
      <c r="B62" s="69"/>
      <c r="C62" s="69"/>
      <c r="D62" s="69"/>
      <c r="E62" s="69"/>
      <c r="F62" s="69"/>
      <c r="G62" s="69"/>
      <c r="H62" s="69"/>
      <c r="I62" s="69"/>
      <c r="J62" s="69"/>
      <c r="K62" s="69"/>
      <c r="L62" s="69"/>
      <c r="M62" s="69"/>
      <c r="N62" s="69"/>
      <c r="O62" s="69"/>
      <c r="P62" s="69"/>
      <c r="Q62" s="69"/>
      <c r="R62" s="69"/>
      <c r="S62" s="69"/>
      <c r="T62" s="69"/>
      <c r="U62" s="69"/>
      <c r="V62" s="69"/>
      <c r="W62" s="69"/>
      <c r="X62" s="69"/>
      <c r="Y62" s="69"/>
      <c r="Z62" s="69"/>
      <c r="AA62" s="69"/>
      <c r="AB62" s="69"/>
      <c r="AC62" s="69"/>
      <c r="AD62" s="69"/>
      <c r="AE62" s="69"/>
      <c r="AF62" s="69"/>
      <c r="AG62" s="69"/>
      <c r="AH62" s="69"/>
      <c r="AI62" s="69"/>
      <c r="AJ62" s="69"/>
      <c r="AK62" s="69"/>
      <c r="AL62" s="69"/>
      <c r="AM62" s="69"/>
      <c r="AN62" s="69"/>
      <c r="AO62" s="69"/>
      <c r="AP62" s="69"/>
      <c r="AQ62" s="69"/>
      <c r="AR62" s="69"/>
      <c r="AS62" s="69"/>
      <c r="AT62" s="69"/>
      <c r="AU62" s="69"/>
      <c r="AV62" s="69"/>
      <c r="AW62" s="69"/>
      <c r="AX62" s="69"/>
      <c r="AY62" s="69"/>
      <c r="AZ62" s="69"/>
      <c r="BA62" s="69"/>
      <c r="BB62" s="69"/>
      <c r="BC62" s="69"/>
      <c r="BD62" s="69"/>
      <c r="BE62" s="69"/>
      <c r="BF62" s="69"/>
      <c r="BG62" s="69"/>
      <c r="BH62" s="69"/>
    </row>
    <row r="63" spans="1:80" ht="15" customHeight="1" x14ac:dyDescent="0.25">
      <c r="A63" s="69"/>
      <c r="B63" s="73"/>
      <c r="C63" s="73"/>
      <c r="D63" s="73"/>
      <c r="E63" s="73"/>
      <c r="F63" s="73"/>
      <c r="G63" s="73"/>
      <c r="H63" s="73"/>
      <c r="I63" s="73"/>
      <c r="J63" s="73"/>
      <c r="K63" s="73"/>
      <c r="L63" s="73"/>
      <c r="M63" s="73"/>
      <c r="N63" s="73"/>
      <c r="O63" s="73"/>
      <c r="P63" s="73"/>
      <c r="Q63" s="73"/>
      <c r="R63" s="73"/>
      <c r="S63" s="73"/>
      <c r="T63" s="73"/>
      <c r="U63" s="73"/>
      <c r="V63" s="73"/>
      <c r="W63" s="73"/>
      <c r="X63" s="73"/>
      <c r="Y63" s="73"/>
      <c r="Z63" s="73"/>
      <c r="AA63" s="73"/>
      <c r="AB63" s="73"/>
      <c r="AC63" s="73"/>
      <c r="AD63" s="73"/>
      <c r="AE63" s="73"/>
      <c r="AF63" s="73"/>
      <c r="AG63" s="73"/>
      <c r="AH63" s="73"/>
      <c r="AI63" s="73"/>
      <c r="AJ63" s="73"/>
      <c r="AK63" s="73"/>
      <c r="AL63" s="73"/>
      <c r="AM63" s="73"/>
      <c r="AN63" s="73"/>
      <c r="AO63" s="73"/>
      <c r="AP63" s="73"/>
      <c r="AQ63" s="73"/>
      <c r="AR63" s="73"/>
      <c r="AS63" s="73"/>
      <c r="AT63" s="73"/>
      <c r="AU63" s="69"/>
      <c r="AV63" s="69"/>
      <c r="AW63" s="69"/>
      <c r="AX63" s="69"/>
      <c r="AY63" s="69"/>
      <c r="AZ63" s="69"/>
      <c r="BA63" s="69"/>
      <c r="BB63" s="69"/>
      <c r="BC63" s="69"/>
      <c r="BD63" s="69"/>
      <c r="BE63" s="69"/>
      <c r="BF63" s="69"/>
      <c r="BG63" s="69"/>
      <c r="BH63" s="69"/>
    </row>
    <row r="64" spans="1:80" ht="15" customHeight="1" x14ac:dyDescent="0.25">
      <c r="A64" s="69"/>
      <c r="B64" s="73"/>
      <c r="C64" s="73"/>
      <c r="D64" s="73"/>
      <c r="E64" s="73"/>
      <c r="F64" s="73"/>
      <c r="G64" s="73"/>
      <c r="H64" s="73"/>
      <c r="I64" s="73"/>
      <c r="J64" s="73"/>
      <c r="K64" s="73"/>
      <c r="L64" s="73"/>
      <c r="M64" s="73"/>
      <c r="N64" s="73"/>
      <c r="O64" s="73"/>
      <c r="P64" s="73"/>
      <c r="Q64" s="73"/>
      <c r="R64" s="73"/>
      <c r="S64" s="73"/>
      <c r="T64" s="73"/>
      <c r="U64" s="73"/>
      <c r="V64" s="73"/>
      <c r="W64" s="73"/>
      <c r="X64" s="73"/>
      <c r="Y64" s="73"/>
      <c r="Z64" s="73"/>
      <c r="AA64" s="73"/>
      <c r="AB64" s="73"/>
      <c r="AC64" s="73"/>
      <c r="AD64" s="73"/>
      <c r="AE64" s="73"/>
      <c r="AF64" s="73"/>
      <c r="AG64" s="73"/>
      <c r="AH64" s="73"/>
      <c r="AI64" s="73"/>
      <c r="AJ64" s="73"/>
      <c r="AK64" s="73"/>
      <c r="AL64" s="73"/>
      <c r="AM64" s="73"/>
      <c r="AN64" s="73"/>
      <c r="AO64" s="73"/>
      <c r="AP64" s="73"/>
      <c r="AQ64" s="73"/>
      <c r="AR64" s="73"/>
      <c r="AS64" s="73"/>
      <c r="AT64" s="73"/>
      <c r="AU64" s="69"/>
      <c r="AV64" s="69"/>
      <c r="AW64" s="69"/>
      <c r="AX64" s="69"/>
      <c r="AY64" s="69"/>
      <c r="AZ64" s="69"/>
      <c r="BA64" s="69"/>
      <c r="BB64" s="69"/>
      <c r="BC64" s="69"/>
      <c r="BD64" s="69"/>
      <c r="BE64" s="69"/>
      <c r="BF64" s="69"/>
      <c r="BG64" s="69"/>
      <c r="BH64" s="69"/>
    </row>
    <row r="65" spans="1:60" x14ac:dyDescent="0.25">
      <c r="A65" s="69"/>
      <c r="B65" s="69"/>
      <c r="C65" s="69"/>
      <c r="D65" s="69"/>
      <c r="E65" s="69"/>
      <c r="F65" s="69"/>
      <c r="G65" s="69"/>
      <c r="H65" s="69"/>
      <c r="I65" s="69"/>
      <c r="J65" s="69"/>
      <c r="K65" s="69"/>
      <c r="L65" s="69"/>
      <c r="M65" s="69"/>
      <c r="N65" s="69"/>
      <c r="O65" s="69"/>
      <c r="P65" s="69"/>
      <c r="Q65" s="69"/>
      <c r="R65" s="69"/>
      <c r="S65" s="69"/>
      <c r="T65" s="69"/>
      <c r="U65" s="69"/>
      <c r="V65" s="69"/>
      <c r="W65" s="69"/>
      <c r="X65" s="69"/>
      <c r="Y65" s="69"/>
      <c r="Z65" s="69"/>
      <c r="AA65" s="69"/>
      <c r="AB65" s="69"/>
      <c r="AC65" s="69"/>
      <c r="AD65" s="69"/>
      <c r="AE65" s="69"/>
      <c r="AF65" s="69"/>
      <c r="AG65" s="69"/>
      <c r="AH65" s="69"/>
      <c r="AI65" s="69"/>
      <c r="AJ65" s="69"/>
      <c r="AK65" s="69"/>
      <c r="AL65" s="69"/>
      <c r="AM65" s="69"/>
      <c r="AN65" s="69"/>
      <c r="AO65" s="69"/>
      <c r="AP65" s="69"/>
      <c r="AQ65" s="69"/>
      <c r="AR65" s="69"/>
      <c r="AS65" s="69"/>
      <c r="AT65" s="69"/>
      <c r="AU65" s="69"/>
      <c r="AV65" s="69"/>
      <c r="AW65" s="69"/>
      <c r="AX65" s="69"/>
      <c r="AY65" s="69"/>
      <c r="AZ65" s="69"/>
      <c r="BA65" s="69"/>
      <c r="BB65" s="69"/>
      <c r="BC65" s="69"/>
      <c r="BD65" s="69"/>
      <c r="BE65" s="69"/>
      <c r="BF65" s="69"/>
      <c r="BG65" s="69"/>
      <c r="BH65" s="69"/>
    </row>
    <row r="66" spans="1:60" x14ac:dyDescent="0.25">
      <c r="A66" s="69"/>
      <c r="B66" s="69"/>
      <c r="C66" s="69"/>
      <c r="D66" s="69"/>
      <c r="E66" s="69"/>
      <c r="F66" s="69"/>
      <c r="G66" s="69"/>
      <c r="H66" s="69"/>
      <c r="I66" s="69"/>
      <c r="J66" s="69"/>
      <c r="K66" s="69"/>
      <c r="L66" s="69"/>
      <c r="M66" s="69"/>
      <c r="N66" s="69"/>
      <c r="O66" s="69"/>
      <c r="P66" s="69"/>
      <c r="Q66" s="69"/>
      <c r="R66" s="69"/>
      <c r="S66" s="69"/>
      <c r="T66" s="69"/>
      <c r="U66" s="69"/>
      <c r="V66" s="69"/>
      <c r="W66" s="69"/>
      <c r="X66" s="69"/>
      <c r="Y66" s="69"/>
      <c r="Z66" s="69"/>
      <c r="AA66" s="69"/>
      <c r="AB66" s="69"/>
      <c r="AC66" s="69"/>
      <c r="AD66" s="69"/>
      <c r="AE66" s="69"/>
      <c r="AF66" s="69"/>
      <c r="AG66" s="69"/>
      <c r="AH66" s="69"/>
      <c r="AI66" s="69"/>
      <c r="AJ66" s="69"/>
      <c r="AK66" s="69"/>
      <c r="AL66" s="69"/>
      <c r="AM66" s="69"/>
      <c r="AN66" s="69"/>
      <c r="AO66" s="69"/>
      <c r="AP66" s="69"/>
      <c r="AQ66" s="69"/>
      <c r="AR66" s="69"/>
      <c r="AS66" s="69"/>
      <c r="AT66" s="69"/>
      <c r="AU66" s="69"/>
      <c r="AV66" s="69"/>
      <c r="AW66" s="69"/>
      <c r="AX66" s="69"/>
      <c r="AY66" s="69"/>
      <c r="AZ66" s="69"/>
      <c r="BA66" s="69"/>
      <c r="BB66" s="69"/>
      <c r="BC66" s="69"/>
      <c r="BD66" s="69"/>
      <c r="BE66" s="69"/>
      <c r="BF66" s="69"/>
      <c r="BG66" s="69"/>
      <c r="BH66" s="69"/>
    </row>
    <row r="67" spans="1:60" x14ac:dyDescent="0.25">
      <c r="A67" s="69"/>
      <c r="B67" s="69"/>
      <c r="C67" s="69"/>
      <c r="D67" s="69"/>
      <c r="E67" s="69"/>
      <c r="F67" s="69"/>
      <c r="G67" s="69"/>
      <c r="H67" s="69"/>
      <c r="I67" s="69"/>
      <c r="J67" s="69"/>
      <c r="K67" s="69"/>
      <c r="L67" s="69"/>
      <c r="M67" s="69"/>
      <c r="N67" s="69"/>
      <c r="O67" s="69"/>
      <c r="P67" s="69"/>
      <c r="Q67" s="69"/>
      <c r="R67" s="69"/>
      <c r="S67" s="69"/>
      <c r="T67" s="69"/>
      <c r="U67" s="69"/>
      <c r="V67" s="69"/>
      <c r="W67" s="69"/>
      <c r="X67" s="69"/>
      <c r="Y67" s="69"/>
      <c r="Z67" s="69"/>
      <c r="AA67" s="69"/>
      <c r="AB67" s="69"/>
      <c r="AC67" s="69"/>
      <c r="AD67" s="69"/>
      <c r="AE67" s="69"/>
      <c r="AF67" s="69"/>
      <c r="AG67" s="69"/>
      <c r="AH67" s="69"/>
      <c r="AI67" s="69"/>
      <c r="AJ67" s="69"/>
      <c r="AK67" s="69"/>
      <c r="AL67" s="69"/>
      <c r="AM67" s="69"/>
      <c r="AN67" s="69"/>
      <c r="AO67" s="69"/>
      <c r="AP67" s="69"/>
      <c r="AQ67" s="69"/>
      <c r="AR67" s="69"/>
      <c r="AS67" s="69"/>
      <c r="AT67" s="69"/>
      <c r="AU67" s="69"/>
      <c r="AV67" s="69"/>
      <c r="AW67" s="69"/>
      <c r="AX67" s="69"/>
      <c r="AY67" s="69"/>
      <c r="AZ67" s="69"/>
      <c r="BA67" s="69"/>
      <c r="BB67" s="69"/>
      <c r="BC67" s="69"/>
      <c r="BD67" s="69"/>
      <c r="BE67" s="69"/>
      <c r="BF67" s="69"/>
      <c r="BG67" s="69"/>
      <c r="BH67" s="69"/>
    </row>
    <row r="68" spans="1:60" x14ac:dyDescent="0.25">
      <c r="A68" s="69"/>
      <c r="B68" s="69"/>
      <c r="C68" s="69"/>
      <c r="D68" s="69"/>
      <c r="E68" s="69"/>
      <c r="F68" s="69"/>
      <c r="G68" s="69"/>
      <c r="H68" s="69"/>
      <c r="I68" s="69"/>
      <c r="J68" s="69"/>
      <c r="K68" s="69"/>
      <c r="L68" s="69"/>
      <c r="M68" s="69"/>
      <c r="N68" s="69"/>
      <c r="O68" s="69"/>
      <c r="P68" s="69"/>
      <c r="Q68" s="69"/>
      <c r="R68" s="69"/>
      <c r="S68" s="69"/>
      <c r="T68" s="69"/>
      <c r="U68" s="69"/>
      <c r="V68" s="69"/>
      <c r="W68" s="69"/>
      <c r="X68" s="69"/>
      <c r="Y68" s="69"/>
      <c r="Z68" s="69"/>
      <c r="AA68" s="69"/>
      <c r="AB68" s="69"/>
      <c r="AC68" s="69"/>
      <c r="AD68" s="69"/>
      <c r="AE68" s="69"/>
      <c r="AF68" s="69"/>
      <c r="AG68" s="69"/>
      <c r="AH68" s="69"/>
      <c r="AI68" s="69"/>
      <c r="AJ68" s="69"/>
      <c r="AK68" s="69"/>
      <c r="AL68" s="69"/>
      <c r="AM68" s="69"/>
      <c r="AN68" s="69"/>
      <c r="AO68" s="69"/>
      <c r="AP68" s="69"/>
      <c r="AQ68" s="69"/>
      <c r="AR68" s="69"/>
      <c r="AS68" s="69"/>
      <c r="AT68" s="69"/>
      <c r="AU68" s="69"/>
      <c r="AV68" s="69"/>
      <c r="AW68" s="69"/>
      <c r="AX68" s="69"/>
      <c r="AY68" s="69"/>
      <c r="AZ68" s="69"/>
      <c r="BA68" s="69"/>
      <c r="BB68" s="69"/>
      <c r="BC68" s="69"/>
      <c r="BD68" s="69"/>
      <c r="BE68" s="69"/>
      <c r="BF68" s="69"/>
      <c r="BG68" s="69"/>
      <c r="BH68" s="69"/>
    </row>
    <row r="69" spans="1:60" x14ac:dyDescent="0.25">
      <c r="A69" s="69"/>
      <c r="B69" s="69"/>
      <c r="C69" s="69"/>
      <c r="D69" s="69"/>
      <c r="E69" s="69"/>
      <c r="F69" s="69"/>
      <c r="G69" s="69"/>
      <c r="H69" s="69"/>
      <c r="I69" s="69"/>
      <c r="J69" s="69"/>
      <c r="K69" s="69"/>
      <c r="L69" s="69"/>
      <c r="M69" s="69"/>
      <c r="N69" s="69"/>
      <c r="O69" s="69"/>
      <c r="P69" s="69"/>
      <c r="Q69" s="69"/>
      <c r="R69" s="69"/>
      <c r="S69" s="69"/>
      <c r="T69" s="69"/>
      <c r="U69" s="69"/>
      <c r="V69" s="69"/>
      <c r="W69" s="69"/>
      <c r="X69" s="69"/>
      <c r="Y69" s="69"/>
      <c r="Z69" s="69"/>
      <c r="AA69" s="69"/>
      <c r="AB69" s="69"/>
      <c r="AC69" s="69"/>
      <c r="AD69" s="69"/>
      <c r="AE69" s="69"/>
      <c r="AF69" s="69"/>
      <c r="AG69" s="69"/>
      <c r="AH69" s="69"/>
      <c r="AI69" s="69"/>
      <c r="AJ69" s="69"/>
      <c r="AK69" s="69"/>
      <c r="AL69" s="69"/>
      <c r="AM69" s="69"/>
      <c r="AN69" s="69"/>
      <c r="AO69" s="69"/>
      <c r="AP69" s="69"/>
      <c r="AQ69" s="69"/>
      <c r="AR69" s="69"/>
      <c r="AS69" s="69"/>
      <c r="AT69" s="69"/>
      <c r="AU69" s="69"/>
      <c r="AV69" s="69"/>
      <c r="AW69" s="69"/>
      <c r="AX69" s="69"/>
      <c r="AY69" s="69"/>
      <c r="AZ69" s="69"/>
      <c r="BA69" s="69"/>
      <c r="BB69" s="69"/>
      <c r="BC69" s="69"/>
      <c r="BD69" s="69"/>
      <c r="BE69" s="69"/>
      <c r="BF69" s="69"/>
      <c r="BG69" s="69"/>
      <c r="BH69" s="69"/>
    </row>
    <row r="70" spans="1:60" x14ac:dyDescent="0.25">
      <c r="A70" s="69"/>
      <c r="B70" s="69"/>
      <c r="C70" s="69"/>
      <c r="D70" s="69"/>
      <c r="E70" s="69"/>
      <c r="F70" s="69"/>
      <c r="G70" s="69"/>
      <c r="H70" s="69"/>
      <c r="I70" s="69"/>
      <c r="J70" s="69"/>
      <c r="K70" s="69"/>
      <c r="L70" s="69"/>
      <c r="M70" s="69"/>
      <c r="N70" s="69"/>
      <c r="O70" s="69"/>
      <c r="P70" s="69"/>
      <c r="Q70" s="69"/>
      <c r="R70" s="69"/>
      <c r="S70" s="69"/>
      <c r="T70" s="69"/>
      <c r="U70" s="69"/>
      <c r="V70" s="69"/>
      <c r="W70" s="69"/>
      <c r="X70" s="69"/>
      <c r="Y70" s="69"/>
      <c r="Z70" s="69"/>
      <c r="AA70" s="69"/>
      <c r="AB70" s="69"/>
      <c r="AC70" s="69"/>
      <c r="AD70" s="69"/>
      <c r="AE70" s="69"/>
      <c r="AF70" s="69"/>
      <c r="AG70" s="69"/>
      <c r="AH70" s="69"/>
      <c r="AI70" s="69"/>
      <c r="AJ70" s="69"/>
      <c r="AK70" s="69"/>
      <c r="AL70" s="69"/>
      <c r="AM70" s="69"/>
      <c r="AN70" s="69"/>
      <c r="AO70" s="69"/>
      <c r="AP70" s="69"/>
      <c r="AQ70" s="69"/>
      <c r="AR70" s="69"/>
      <c r="AS70" s="69"/>
      <c r="AT70" s="69"/>
      <c r="AU70" s="69"/>
      <c r="AV70" s="69"/>
      <c r="AW70" s="69"/>
      <c r="AX70" s="69"/>
      <c r="AY70" s="69"/>
      <c r="AZ70" s="69"/>
      <c r="BA70" s="69"/>
      <c r="BB70" s="69"/>
      <c r="BC70" s="69"/>
      <c r="BD70" s="69"/>
      <c r="BE70" s="69"/>
      <c r="BF70" s="69"/>
      <c r="BG70" s="69"/>
      <c r="BH70" s="69"/>
    </row>
    <row r="71" spans="1:60" x14ac:dyDescent="0.25">
      <c r="A71" s="69"/>
      <c r="B71" s="69"/>
      <c r="C71" s="69"/>
      <c r="D71" s="69"/>
      <c r="E71" s="69"/>
      <c r="F71" s="69"/>
      <c r="G71" s="69"/>
      <c r="H71" s="69"/>
      <c r="I71" s="69"/>
      <c r="J71" s="69"/>
      <c r="K71" s="69"/>
      <c r="L71" s="69"/>
      <c r="M71" s="69"/>
      <c r="N71" s="69"/>
      <c r="O71" s="69"/>
      <c r="P71" s="69"/>
      <c r="Q71" s="69"/>
      <c r="R71" s="69"/>
      <c r="S71" s="69"/>
      <c r="T71" s="69"/>
      <c r="U71" s="69"/>
      <c r="V71" s="69"/>
      <c r="W71" s="69"/>
      <c r="X71" s="69"/>
      <c r="Y71" s="69"/>
      <c r="Z71" s="69"/>
      <c r="AA71" s="69"/>
      <c r="AB71" s="69"/>
      <c r="AC71" s="69"/>
      <c r="AD71" s="69"/>
      <c r="AE71" s="69"/>
      <c r="AF71" s="69"/>
      <c r="AG71" s="69"/>
      <c r="AH71" s="69"/>
      <c r="AI71" s="69"/>
      <c r="AJ71" s="69"/>
      <c r="AK71" s="69"/>
      <c r="AL71" s="69"/>
      <c r="AM71" s="69"/>
      <c r="AN71" s="69"/>
      <c r="AO71" s="69"/>
      <c r="AP71" s="69"/>
      <c r="AQ71" s="69"/>
      <c r="AR71" s="69"/>
      <c r="AS71" s="69"/>
      <c r="AT71" s="69"/>
      <c r="AU71" s="69"/>
      <c r="AV71" s="69"/>
      <c r="AW71" s="69"/>
      <c r="AX71" s="69"/>
      <c r="AY71" s="69"/>
      <c r="AZ71" s="69"/>
      <c r="BA71" s="69"/>
      <c r="BB71" s="69"/>
      <c r="BC71" s="69"/>
      <c r="BD71" s="69"/>
      <c r="BE71" s="69"/>
      <c r="BF71" s="69"/>
      <c r="BG71" s="69"/>
      <c r="BH71" s="69"/>
    </row>
    <row r="72" spans="1:60" x14ac:dyDescent="0.25">
      <c r="A72" s="69"/>
      <c r="B72" s="69"/>
      <c r="C72" s="69"/>
      <c r="D72" s="69"/>
      <c r="E72" s="69"/>
      <c r="F72" s="69"/>
      <c r="G72" s="69"/>
      <c r="H72" s="69"/>
      <c r="I72" s="69"/>
      <c r="J72" s="69"/>
      <c r="K72" s="69"/>
      <c r="L72" s="69"/>
      <c r="M72" s="69"/>
      <c r="N72" s="69"/>
      <c r="O72" s="69"/>
      <c r="P72" s="69"/>
      <c r="Q72" s="69"/>
      <c r="R72" s="69"/>
      <c r="S72" s="69"/>
      <c r="T72" s="69"/>
      <c r="U72" s="69"/>
      <c r="V72" s="69"/>
      <c r="W72" s="69"/>
      <c r="X72" s="69"/>
      <c r="Y72" s="69"/>
      <c r="Z72" s="69"/>
      <c r="AA72" s="69"/>
      <c r="AB72" s="69"/>
      <c r="AC72" s="69"/>
      <c r="AD72" s="69"/>
      <c r="AE72" s="69"/>
      <c r="AF72" s="69"/>
      <c r="AG72" s="69"/>
      <c r="AH72" s="69"/>
      <c r="AI72" s="69"/>
      <c r="AJ72" s="69"/>
      <c r="AK72" s="69"/>
      <c r="AL72" s="69"/>
      <c r="AM72" s="69"/>
      <c r="AN72" s="69"/>
      <c r="AO72" s="69"/>
      <c r="AP72" s="69"/>
      <c r="AQ72" s="69"/>
      <c r="AR72" s="69"/>
      <c r="AS72" s="69"/>
      <c r="AT72" s="69"/>
      <c r="AU72" s="69"/>
      <c r="AV72" s="69"/>
      <c r="AW72" s="69"/>
      <c r="AX72" s="69"/>
      <c r="AY72" s="69"/>
      <c r="AZ72" s="69"/>
      <c r="BA72" s="69"/>
      <c r="BB72" s="69"/>
      <c r="BC72" s="69"/>
      <c r="BD72" s="69"/>
      <c r="BE72" s="69"/>
      <c r="BF72" s="69"/>
      <c r="BG72" s="69"/>
      <c r="BH72" s="69"/>
    </row>
    <row r="73" spans="1:60" x14ac:dyDescent="0.25">
      <c r="A73" s="69"/>
      <c r="B73" s="69"/>
      <c r="C73" s="69"/>
      <c r="D73" s="69"/>
      <c r="E73" s="69"/>
      <c r="F73" s="69"/>
      <c r="G73" s="69"/>
      <c r="H73" s="69"/>
      <c r="I73" s="69"/>
      <c r="J73" s="69"/>
      <c r="K73" s="69"/>
      <c r="L73" s="69"/>
      <c r="M73" s="69"/>
      <c r="N73" s="69"/>
      <c r="O73" s="69"/>
      <c r="P73" s="69"/>
      <c r="Q73" s="69"/>
      <c r="R73" s="69"/>
      <c r="S73" s="69"/>
      <c r="T73" s="69"/>
      <c r="U73" s="69"/>
      <c r="V73" s="69"/>
      <c r="W73" s="69"/>
      <c r="X73" s="69"/>
      <c r="Y73" s="69"/>
      <c r="Z73" s="69"/>
      <c r="AA73" s="69"/>
      <c r="AB73" s="69"/>
      <c r="AC73" s="69"/>
      <c r="AD73" s="69"/>
      <c r="AE73" s="69"/>
      <c r="AF73" s="69"/>
      <c r="AG73" s="69"/>
      <c r="AH73" s="69"/>
      <c r="AI73" s="69"/>
      <c r="AJ73" s="69"/>
      <c r="AK73" s="69"/>
      <c r="AL73" s="69"/>
      <c r="AM73" s="69"/>
      <c r="AN73" s="69"/>
      <c r="AO73" s="69"/>
      <c r="AP73" s="69"/>
      <c r="AQ73" s="69"/>
      <c r="AR73" s="69"/>
      <c r="AS73" s="69"/>
      <c r="AT73" s="69"/>
      <c r="AU73" s="69"/>
      <c r="AV73" s="69"/>
      <c r="AW73" s="69"/>
      <c r="AX73" s="69"/>
      <c r="AY73" s="69"/>
      <c r="AZ73" s="69"/>
      <c r="BA73" s="69"/>
      <c r="BB73" s="69"/>
      <c r="BC73" s="69"/>
      <c r="BD73" s="69"/>
      <c r="BE73" s="69"/>
      <c r="BF73" s="69"/>
      <c r="BG73" s="69"/>
      <c r="BH73" s="69"/>
    </row>
    <row r="74" spans="1:60" x14ac:dyDescent="0.25">
      <c r="A74" s="69"/>
      <c r="B74" s="69"/>
      <c r="C74" s="69"/>
      <c r="D74" s="69"/>
      <c r="E74" s="69"/>
      <c r="F74" s="69"/>
      <c r="G74" s="69"/>
      <c r="H74" s="69"/>
      <c r="I74" s="69"/>
      <c r="J74" s="69"/>
      <c r="K74" s="69"/>
      <c r="L74" s="69"/>
      <c r="M74" s="69"/>
      <c r="N74" s="69"/>
      <c r="O74" s="69"/>
      <c r="P74" s="69"/>
      <c r="Q74" s="69"/>
      <c r="R74" s="69"/>
      <c r="S74" s="69"/>
      <c r="T74" s="69"/>
      <c r="U74" s="69"/>
      <c r="V74" s="69"/>
      <c r="W74" s="69"/>
      <c r="X74" s="69"/>
      <c r="Y74" s="69"/>
      <c r="Z74" s="69"/>
      <c r="AA74" s="69"/>
      <c r="AB74" s="69"/>
      <c r="AC74" s="69"/>
      <c r="AD74" s="69"/>
      <c r="AE74" s="69"/>
      <c r="AF74" s="69"/>
      <c r="AG74" s="69"/>
      <c r="AH74" s="69"/>
      <c r="AI74" s="69"/>
      <c r="AJ74" s="69"/>
      <c r="AK74" s="69"/>
      <c r="AL74" s="69"/>
      <c r="AM74" s="69"/>
      <c r="AN74" s="69"/>
      <c r="AO74" s="69"/>
      <c r="AP74" s="69"/>
      <c r="AQ74" s="69"/>
      <c r="AR74" s="69"/>
      <c r="AS74" s="69"/>
      <c r="AT74" s="69"/>
      <c r="AU74" s="69"/>
      <c r="AV74" s="69"/>
      <c r="AW74" s="69"/>
      <c r="AX74" s="69"/>
      <c r="AY74" s="69"/>
      <c r="AZ74" s="69"/>
      <c r="BA74" s="69"/>
      <c r="BB74" s="69"/>
      <c r="BC74" s="69"/>
      <c r="BD74" s="69"/>
      <c r="BE74" s="69"/>
      <c r="BF74" s="69"/>
      <c r="BG74" s="69"/>
      <c r="BH74" s="69"/>
    </row>
    <row r="75" spans="1:60" x14ac:dyDescent="0.25">
      <c r="A75" s="69"/>
      <c r="B75" s="69"/>
      <c r="C75" s="69"/>
      <c r="D75" s="69"/>
      <c r="E75" s="69"/>
      <c r="F75" s="69"/>
      <c r="G75" s="69"/>
      <c r="H75" s="69"/>
      <c r="I75" s="69"/>
      <c r="J75" s="69"/>
      <c r="K75" s="69"/>
      <c r="L75" s="69"/>
      <c r="M75" s="69"/>
      <c r="N75" s="69"/>
      <c r="O75" s="69"/>
      <c r="P75" s="69"/>
      <c r="Q75" s="69"/>
      <c r="R75" s="69"/>
      <c r="S75" s="69"/>
      <c r="T75" s="69"/>
      <c r="U75" s="69"/>
      <c r="V75" s="69"/>
      <c r="W75" s="69"/>
      <c r="X75" s="69"/>
      <c r="Y75" s="69"/>
      <c r="Z75" s="69"/>
      <c r="AA75" s="69"/>
      <c r="AB75" s="69"/>
      <c r="AC75" s="69"/>
      <c r="AD75" s="69"/>
      <c r="AE75" s="69"/>
      <c r="AF75" s="69"/>
      <c r="AG75" s="69"/>
      <c r="AH75" s="69"/>
      <c r="AI75" s="69"/>
      <c r="AJ75" s="69"/>
      <c r="AK75" s="69"/>
      <c r="AL75" s="69"/>
      <c r="AM75" s="69"/>
      <c r="AN75" s="69"/>
      <c r="AO75" s="69"/>
      <c r="AP75" s="69"/>
      <c r="AQ75" s="69"/>
      <c r="AR75" s="69"/>
      <c r="AS75" s="69"/>
      <c r="AT75" s="69"/>
      <c r="AU75" s="69"/>
      <c r="AV75" s="69"/>
      <c r="AW75" s="69"/>
      <c r="AX75" s="69"/>
      <c r="AY75" s="69"/>
      <c r="AZ75" s="69"/>
      <c r="BA75" s="69"/>
      <c r="BB75" s="69"/>
      <c r="BC75" s="69"/>
      <c r="BD75" s="69"/>
      <c r="BE75" s="69"/>
      <c r="BF75" s="69"/>
      <c r="BG75" s="69"/>
      <c r="BH75" s="69"/>
    </row>
    <row r="76" spans="1:60" x14ac:dyDescent="0.25">
      <c r="A76" s="69"/>
      <c r="B76" s="69"/>
      <c r="C76" s="69"/>
      <c r="D76" s="69"/>
      <c r="E76" s="69"/>
      <c r="F76" s="69"/>
      <c r="G76" s="69"/>
      <c r="H76" s="69"/>
      <c r="I76" s="69"/>
      <c r="J76" s="69"/>
      <c r="K76" s="69"/>
      <c r="L76" s="69"/>
      <c r="M76" s="69"/>
      <c r="N76" s="69"/>
      <c r="O76" s="69"/>
      <c r="P76" s="69"/>
      <c r="Q76" s="69"/>
      <c r="R76" s="69"/>
      <c r="S76" s="69"/>
      <c r="T76" s="69"/>
      <c r="U76" s="69"/>
      <c r="V76" s="69"/>
      <c r="W76" s="69"/>
      <c r="X76" s="69"/>
      <c r="Y76" s="69"/>
      <c r="Z76" s="69"/>
      <c r="AA76" s="69"/>
      <c r="AB76" s="69"/>
      <c r="AC76" s="69"/>
      <c r="AD76" s="69"/>
      <c r="AE76" s="69"/>
      <c r="AF76" s="69"/>
      <c r="AG76" s="69"/>
      <c r="AH76" s="69"/>
      <c r="AI76" s="69"/>
      <c r="AJ76" s="69"/>
      <c r="AK76" s="69"/>
      <c r="AL76" s="69"/>
      <c r="AM76" s="69"/>
      <c r="AN76" s="69"/>
      <c r="AO76" s="69"/>
      <c r="AP76" s="69"/>
      <c r="AQ76" s="69"/>
      <c r="AR76" s="69"/>
      <c r="AS76" s="69"/>
      <c r="AT76" s="69"/>
      <c r="AU76" s="69"/>
      <c r="AV76" s="69"/>
      <c r="AW76" s="69"/>
      <c r="AX76" s="69"/>
      <c r="AY76" s="69"/>
      <c r="AZ76" s="69"/>
      <c r="BA76" s="69"/>
      <c r="BB76" s="69"/>
      <c r="BC76" s="69"/>
      <c r="BD76" s="69"/>
      <c r="BE76" s="69"/>
      <c r="BF76" s="69"/>
      <c r="BG76" s="69"/>
      <c r="BH76" s="69"/>
    </row>
    <row r="77" spans="1:60" x14ac:dyDescent="0.25">
      <c r="A77" s="69"/>
      <c r="B77" s="69"/>
      <c r="C77" s="69"/>
      <c r="D77" s="69"/>
      <c r="E77" s="69"/>
      <c r="F77" s="69"/>
      <c r="G77" s="69"/>
      <c r="H77" s="69"/>
      <c r="I77" s="69"/>
      <c r="J77" s="69"/>
      <c r="K77" s="69"/>
      <c r="L77" s="69"/>
      <c r="M77" s="69"/>
      <c r="N77" s="69"/>
      <c r="O77" s="69"/>
      <c r="P77" s="69"/>
      <c r="Q77" s="69"/>
      <c r="R77" s="69"/>
      <c r="S77" s="69"/>
      <c r="T77" s="69"/>
      <c r="U77" s="69"/>
      <c r="V77" s="69"/>
      <c r="W77" s="69"/>
      <c r="X77" s="69"/>
      <c r="Y77" s="69"/>
      <c r="Z77" s="69"/>
      <c r="AA77" s="69"/>
      <c r="AB77" s="69"/>
      <c r="AC77" s="69"/>
      <c r="AD77" s="69"/>
      <c r="AE77" s="69"/>
      <c r="AF77" s="69"/>
      <c r="AG77" s="69"/>
      <c r="AH77" s="69"/>
      <c r="AI77" s="69"/>
      <c r="AJ77" s="69"/>
      <c r="AK77" s="69"/>
      <c r="AL77" s="69"/>
      <c r="AM77" s="69"/>
      <c r="AN77" s="69"/>
      <c r="AO77" s="69"/>
      <c r="AP77" s="69"/>
      <c r="AQ77" s="69"/>
      <c r="AR77" s="69"/>
      <c r="AS77" s="69"/>
      <c r="AT77" s="69"/>
      <c r="AU77" s="69"/>
      <c r="AV77" s="69"/>
      <c r="AW77" s="69"/>
      <c r="AX77" s="69"/>
      <c r="AY77" s="69"/>
      <c r="AZ77" s="69"/>
      <c r="BA77" s="69"/>
      <c r="BB77" s="69"/>
      <c r="BC77" s="69"/>
      <c r="BD77" s="69"/>
      <c r="BE77" s="69"/>
      <c r="BF77" s="69"/>
      <c r="BG77" s="69"/>
      <c r="BH77" s="69"/>
    </row>
    <row r="78" spans="1:60" x14ac:dyDescent="0.25">
      <c r="A78" s="69"/>
      <c r="B78" s="69"/>
      <c r="C78" s="69"/>
      <c r="D78" s="69"/>
      <c r="E78" s="69"/>
      <c r="F78" s="69"/>
      <c r="G78" s="69"/>
      <c r="H78" s="69"/>
      <c r="I78" s="69"/>
      <c r="J78" s="69"/>
      <c r="K78" s="69"/>
      <c r="L78" s="69"/>
      <c r="M78" s="69"/>
      <c r="N78" s="69"/>
      <c r="O78" s="69"/>
      <c r="P78" s="69"/>
      <c r="Q78" s="69"/>
      <c r="R78" s="69"/>
      <c r="S78" s="69"/>
      <c r="T78" s="69"/>
      <c r="U78" s="69"/>
      <c r="V78" s="69"/>
      <c r="W78" s="69"/>
      <c r="X78" s="69"/>
      <c r="Y78" s="69"/>
      <c r="Z78" s="69"/>
      <c r="AA78" s="69"/>
      <c r="AB78" s="69"/>
      <c r="AC78" s="69"/>
      <c r="AD78" s="69"/>
      <c r="AE78" s="69"/>
      <c r="AF78" s="69"/>
      <c r="AG78" s="69"/>
      <c r="AH78" s="69"/>
      <c r="AI78" s="69"/>
      <c r="AJ78" s="69"/>
      <c r="AK78" s="69"/>
      <c r="AL78" s="69"/>
      <c r="AM78" s="69"/>
      <c r="AN78" s="69"/>
      <c r="AO78" s="69"/>
      <c r="AP78" s="69"/>
      <c r="AQ78" s="69"/>
      <c r="AR78" s="69"/>
      <c r="AS78" s="69"/>
      <c r="AT78" s="69"/>
      <c r="AU78" s="69"/>
      <c r="AV78" s="69"/>
      <c r="AW78" s="69"/>
      <c r="AX78" s="69"/>
      <c r="AY78" s="69"/>
      <c r="AZ78" s="69"/>
      <c r="BA78" s="69"/>
      <c r="BB78" s="69"/>
      <c r="BC78" s="69"/>
      <c r="BD78" s="69"/>
      <c r="BE78" s="69"/>
      <c r="BF78" s="69"/>
      <c r="BG78" s="69"/>
      <c r="BH78" s="69"/>
    </row>
    <row r="79" spans="1:60" x14ac:dyDescent="0.25">
      <c r="A79" s="69"/>
      <c r="B79" s="69"/>
      <c r="C79" s="69"/>
      <c r="D79" s="69"/>
      <c r="E79" s="69"/>
      <c r="F79" s="69"/>
      <c r="G79" s="69"/>
      <c r="H79" s="69"/>
      <c r="I79" s="69"/>
      <c r="J79" s="69"/>
      <c r="K79" s="69"/>
      <c r="L79" s="69"/>
      <c r="M79" s="69"/>
      <c r="N79" s="69"/>
      <c r="O79" s="69"/>
      <c r="P79" s="69"/>
      <c r="Q79" s="69"/>
      <c r="R79" s="69"/>
      <c r="S79" s="69"/>
      <c r="T79" s="69"/>
      <c r="U79" s="69"/>
      <c r="V79" s="69"/>
      <c r="W79" s="69"/>
      <c r="X79" s="69"/>
      <c r="Y79" s="69"/>
      <c r="Z79" s="69"/>
      <c r="AA79" s="69"/>
      <c r="AB79" s="69"/>
      <c r="AC79" s="69"/>
      <c r="AD79" s="69"/>
      <c r="AE79" s="69"/>
      <c r="AF79" s="69"/>
      <c r="AG79" s="69"/>
      <c r="AH79" s="69"/>
      <c r="AI79" s="69"/>
      <c r="AJ79" s="69"/>
      <c r="AK79" s="69"/>
      <c r="AL79" s="69"/>
      <c r="AM79" s="69"/>
      <c r="AN79" s="69"/>
      <c r="AO79" s="69"/>
      <c r="AP79" s="69"/>
      <c r="AQ79" s="69"/>
      <c r="AR79" s="69"/>
      <c r="AS79" s="69"/>
      <c r="AT79" s="69"/>
      <c r="AU79" s="69"/>
      <c r="AV79" s="69"/>
      <c r="AW79" s="69"/>
      <c r="AX79" s="69"/>
      <c r="AY79" s="69"/>
      <c r="AZ79" s="69"/>
      <c r="BA79" s="69"/>
      <c r="BB79" s="69"/>
      <c r="BC79" s="69"/>
      <c r="BD79" s="69"/>
      <c r="BE79" s="69"/>
      <c r="BF79" s="69"/>
      <c r="BG79" s="69"/>
      <c r="BH79" s="69"/>
    </row>
    <row r="80" spans="1:60" x14ac:dyDescent="0.25">
      <c r="A80" s="69"/>
      <c r="B80" s="69"/>
      <c r="C80" s="69"/>
      <c r="D80" s="69"/>
      <c r="E80" s="69"/>
      <c r="F80" s="69"/>
      <c r="G80" s="69"/>
      <c r="H80" s="69"/>
      <c r="I80" s="69"/>
      <c r="J80" s="69"/>
      <c r="K80" s="69"/>
      <c r="L80" s="69"/>
      <c r="M80" s="69"/>
      <c r="N80" s="69"/>
      <c r="O80" s="69"/>
      <c r="P80" s="69"/>
      <c r="Q80" s="69"/>
      <c r="R80" s="69"/>
      <c r="S80" s="69"/>
      <c r="T80" s="69"/>
      <c r="U80" s="69"/>
      <c r="V80" s="69"/>
      <c r="W80" s="69"/>
      <c r="X80" s="69"/>
      <c r="Y80" s="69"/>
      <c r="Z80" s="69"/>
      <c r="AA80" s="69"/>
      <c r="AB80" s="69"/>
      <c r="AC80" s="69"/>
      <c r="AD80" s="69"/>
      <c r="AE80" s="69"/>
      <c r="AF80" s="69"/>
      <c r="AG80" s="69"/>
      <c r="AH80" s="69"/>
      <c r="AI80" s="69"/>
      <c r="AJ80" s="69"/>
      <c r="AK80" s="69"/>
      <c r="AL80" s="69"/>
      <c r="AM80" s="69"/>
      <c r="AN80" s="69"/>
      <c r="AO80" s="69"/>
      <c r="AP80" s="69"/>
      <c r="AQ80" s="69"/>
      <c r="AR80" s="69"/>
      <c r="AS80" s="69"/>
      <c r="AT80" s="69"/>
      <c r="AU80" s="69"/>
      <c r="AV80" s="69"/>
      <c r="AW80" s="69"/>
      <c r="AX80" s="69"/>
      <c r="AY80" s="69"/>
      <c r="AZ80" s="69"/>
      <c r="BA80" s="69"/>
      <c r="BB80" s="69"/>
      <c r="BC80" s="69"/>
      <c r="BD80" s="69"/>
      <c r="BE80" s="69"/>
      <c r="BF80" s="69"/>
      <c r="BG80" s="69"/>
      <c r="BH80" s="69"/>
    </row>
    <row r="81" spans="1:60" x14ac:dyDescent="0.25">
      <c r="A81" s="69"/>
      <c r="B81" s="69"/>
      <c r="C81" s="69"/>
      <c r="D81" s="69"/>
      <c r="E81" s="69"/>
      <c r="F81" s="69"/>
      <c r="G81" s="69"/>
      <c r="H81" s="69"/>
      <c r="I81" s="69"/>
      <c r="J81" s="69"/>
      <c r="K81" s="69"/>
      <c r="L81" s="69"/>
      <c r="M81" s="69"/>
      <c r="N81" s="69"/>
      <c r="O81" s="69"/>
      <c r="P81" s="69"/>
      <c r="Q81" s="69"/>
      <c r="R81" s="69"/>
      <c r="S81" s="69"/>
      <c r="T81" s="69"/>
      <c r="U81" s="69"/>
      <c r="V81" s="69"/>
      <c r="W81" s="69"/>
      <c r="X81" s="69"/>
      <c r="Y81" s="69"/>
      <c r="Z81" s="69"/>
      <c r="AA81" s="69"/>
      <c r="AB81" s="69"/>
      <c r="AC81" s="69"/>
      <c r="AD81" s="69"/>
      <c r="AE81" s="69"/>
      <c r="AF81" s="69"/>
      <c r="AG81" s="69"/>
      <c r="AH81" s="69"/>
      <c r="AI81" s="69"/>
      <c r="AJ81" s="69"/>
      <c r="AK81" s="69"/>
      <c r="AL81" s="69"/>
      <c r="AM81" s="69"/>
      <c r="AN81" s="69"/>
      <c r="AO81" s="69"/>
      <c r="AP81" s="69"/>
      <c r="AQ81" s="69"/>
      <c r="AR81" s="69"/>
      <c r="AS81" s="69"/>
      <c r="AT81" s="69"/>
      <c r="AU81" s="69"/>
      <c r="AV81" s="69"/>
      <c r="AW81" s="69"/>
      <c r="AX81" s="69"/>
      <c r="AY81" s="69"/>
      <c r="AZ81" s="69"/>
      <c r="BA81" s="69"/>
      <c r="BB81" s="69"/>
      <c r="BC81" s="69"/>
      <c r="BD81" s="69"/>
      <c r="BE81" s="69"/>
      <c r="BF81" s="69"/>
      <c r="BG81" s="69"/>
      <c r="BH81" s="69"/>
    </row>
    <row r="82" spans="1:60" x14ac:dyDescent="0.25">
      <c r="A82" s="69"/>
      <c r="B82" s="69"/>
      <c r="C82" s="69"/>
      <c r="D82" s="69"/>
      <c r="E82" s="69"/>
      <c r="F82" s="69"/>
      <c r="G82" s="69"/>
      <c r="H82" s="69"/>
      <c r="I82" s="69"/>
      <c r="J82" s="69"/>
      <c r="K82" s="69"/>
      <c r="L82" s="69"/>
      <c r="M82" s="69"/>
      <c r="N82" s="69"/>
      <c r="O82" s="69"/>
      <c r="P82" s="69"/>
      <c r="Q82" s="69"/>
      <c r="R82" s="69"/>
      <c r="S82" s="69"/>
      <c r="T82" s="69"/>
      <c r="U82" s="69"/>
      <c r="V82" s="69"/>
      <c r="W82" s="69"/>
      <c r="X82" s="69"/>
      <c r="Y82" s="69"/>
      <c r="Z82" s="69"/>
      <c r="AA82" s="69"/>
      <c r="AB82" s="69"/>
      <c r="AC82" s="69"/>
      <c r="AD82" s="69"/>
      <c r="AE82" s="69"/>
      <c r="AF82" s="69"/>
      <c r="AG82" s="69"/>
      <c r="AH82" s="69"/>
      <c r="AI82" s="69"/>
      <c r="AJ82" s="69"/>
      <c r="AK82" s="69"/>
      <c r="AL82" s="69"/>
      <c r="AM82" s="69"/>
      <c r="AN82" s="69"/>
      <c r="AO82" s="69"/>
      <c r="AP82" s="69"/>
      <c r="AQ82" s="69"/>
      <c r="AR82" s="69"/>
      <c r="AS82" s="69"/>
      <c r="AT82" s="69"/>
      <c r="AU82" s="69"/>
      <c r="AV82" s="69"/>
      <c r="AW82" s="69"/>
      <c r="AX82" s="69"/>
      <c r="AY82" s="69"/>
      <c r="AZ82" s="69"/>
      <c r="BA82" s="69"/>
      <c r="BB82" s="69"/>
      <c r="BC82" s="69"/>
      <c r="BD82" s="69"/>
      <c r="BE82" s="69"/>
      <c r="BF82" s="69"/>
      <c r="BG82" s="69"/>
      <c r="BH82" s="69"/>
    </row>
    <row r="83" spans="1:60" x14ac:dyDescent="0.25">
      <c r="A83" s="69"/>
      <c r="B83" s="69"/>
      <c r="C83" s="69"/>
      <c r="D83" s="69"/>
      <c r="E83" s="69"/>
      <c r="F83" s="69"/>
      <c r="G83" s="69"/>
      <c r="H83" s="69"/>
      <c r="I83" s="69"/>
      <c r="J83" s="69"/>
      <c r="K83" s="69"/>
      <c r="L83" s="69"/>
      <c r="M83" s="69"/>
      <c r="N83" s="69"/>
      <c r="O83" s="69"/>
      <c r="P83" s="69"/>
      <c r="Q83" s="69"/>
      <c r="R83" s="69"/>
      <c r="S83" s="69"/>
      <c r="T83" s="69"/>
      <c r="U83" s="69"/>
      <c r="V83" s="69"/>
      <c r="W83" s="69"/>
      <c r="X83" s="69"/>
      <c r="Y83" s="69"/>
      <c r="Z83" s="69"/>
      <c r="AA83" s="69"/>
      <c r="AB83" s="69"/>
      <c r="AC83" s="69"/>
      <c r="AD83" s="69"/>
      <c r="AE83" s="69"/>
      <c r="AF83" s="69"/>
      <c r="AG83" s="69"/>
      <c r="AH83" s="69"/>
      <c r="AI83" s="69"/>
      <c r="AJ83" s="69"/>
      <c r="AK83" s="69"/>
      <c r="AL83" s="69"/>
      <c r="AM83" s="69"/>
      <c r="AN83" s="69"/>
      <c r="AO83" s="69"/>
      <c r="AP83" s="69"/>
      <c r="AQ83" s="69"/>
      <c r="AR83" s="69"/>
      <c r="AS83" s="69"/>
      <c r="AT83" s="69"/>
      <c r="AU83" s="69"/>
      <c r="AV83" s="69"/>
      <c r="AW83" s="69"/>
      <c r="AX83" s="69"/>
      <c r="AY83" s="69"/>
      <c r="AZ83" s="69"/>
      <c r="BA83" s="69"/>
      <c r="BB83" s="69"/>
      <c r="BC83" s="69"/>
      <c r="BD83" s="69"/>
      <c r="BE83" s="69"/>
      <c r="BF83" s="69"/>
      <c r="BG83" s="69"/>
      <c r="BH83" s="69"/>
    </row>
    <row r="84" spans="1:60" x14ac:dyDescent="0.25">
      <c r="A84" s="69"/>
      <c r="B84" s="69"/>
      <c r="C84" s="69"/>
      <c r="D84" s="69"/>
      <c r="E84" s="69"/>
      <c r="F84" s="69"/>
      <c r="G84" s="69"/>
      <c r="H84" s="69"/>
      <c r="I84" s="69"/>
      <c r="J84" s="69"/>
      <c r="K84" s="69"/>
      <c r="L84" s="69"/>
      <c r="M84" s="69"/>
      <c r="N84" s="69"/>
      <c r="O84" s="69"/>
      <c r="P84" s="69"/>
      <c r="Q84" s="69"/>
      <c r="R84" s="69"/>
      <c r="S84" s="69"/>
      <c r="T84" s="69"/>
      <c r="U84" s="69"/>
      <c r="V84" s="69"/>
      <c r="W84" s="69"/>
      <c r="X84" s="69"/>
      <c r="Y84" s="69"/>
      <c r="Z84" s="69"/>
      <c r="AA84" s="69"/>
      <c r="AB84" s="69"/>
      <c r="AC84" s="69"/>
      <c r="AD84" s="69"/>
      <c r="AE84" s="69"/>
      <c r="AF84" s="69"/>
      <c r="AG84" s="69"/>
      <c r="AH84" s="69"/>
      <c r="AI84" s="69"/>
      <c r="AJ84" s="69"/>
      <c r="AK84" s="69"/>
      <c r="AL84" s="69"/>
      <c r="AM84" s="69"/>
      <c r="AN84" s="69"/>
      <c r="AO84" s="69"/>
      <c r="AP84" s="69"/>
      <c r="AQ84" s="69"/>
      <c r="AR84" s="69"/>
      <c r="AS84" s="69"/>
      <c r="AT84" s="69"/>
      <c r="AU84" s="69"/>
      <c r="AV84" s="69"/>
      <c r="AW84" s="69"/>
      <c r="AX84" s="69"/>
      <c r="AY84" s="69"/>
      <c r="AZ84" s="69"/>
      <c r="BA84" s="69"/>
      <c r="BB84" s="69"/>
      <c r="BC84" s="69"/>
      <c r="BD84" s="69"/>
      <c r="BE84" s="69"/>
      <c r="BF84" s="69"/>
      <c r="BG84" s="69"/>
      <c r="BH84" s="69"/>
    </row>
    <row r="85" spans="1:60" x14ac:dyDescent="0.25">
      <c r="A85" s="69"/>
      <c r="B85" s="69"/>
      <c r="C85" s="69"/>
      <c r="D85" s="69"/>
      <c r="E85" s="69"/>
      <c r="F85" s="69"/>
      <c r="G85" s="69"/>
      <c r="H85" s="69"/>
      <c r="I85" s="69"/>
      <c r="J85" s="69"/>
      <c r="K85" s="69"/>
      <c r="L85" s="69"/>
      <c r="M85" s="69"/>
      <c r="N85" s="69"/>
      <c r="O85" s="69"/>
      <c r="P85" s="69"/>
      <c r="Q85" s="69"/>
      <c r="R85" s="69"/>
      <c r="S85" s="69"/>
      <c r="T85" s="69"/>
      <c r="U85" s="69"/>
      <c r="V85" s="69"/>
      <c r="W85" s="69"/>
      <c r="X85" s="69"/>
      <c r="Y85" s="69"/>
      <c r="Z85" s="69"/>
      <c r="AA85" s="69"/>
      <c r="AB85" s="69"/>
      <c r="AC85" s="69"/>
      <c r="AD85" s="69"/>
      <c r="AE85" s="69"/>
      <c r="AF85" s="69"/>
      <c r="AG85" s="69"/>
      <c r="AH85" s="69"/>
      <c r="AI85" s="69"/>
      <c r="AJ85" s="69"/>
      <c r="AK85" s="69"/>
      <c r="AL85" s="69"/>
      <c r="AM85" s="69"/>
      <c r="AN85" s="69"/>
      <c r="AO85" s="69"/>
      <c r="AP85" s="69"/>
      <c r="AQ85" s="69"/>
      <c r="AR85" s="69"/>
      <c r="AS85" s="69"/>
      <c r="AT85" s="69"/>
      <c r="AU85" s="69"/>
      <c r="AV85" s="69"/>
      <c r="AW85" s="69"/>
      <c r="AX85" s="69"/>
      <c r="AY85" s="69"/>
      <c r="AZ85" s="69"/>
      <c r="BA85" s="69"/>
      <c r="BB85" s="69"/>
      <c r="BC85" s="69"/>
      <c r="BD85" s="69"/>
      <c r="BE85" s="69"/>
      <c r="BF85" s="69"/>
      <c r="BG85" s="69"/>
      <c r="BH85" s="69"/>
    </row>
    <row r="86" spans="1:60" x14ac:dyDescent="0.25">
      <c r="A86" s="69"/>
      <c r="B86" s="69"/>
      <c r="C86" s="69"/>
      <c r="D86" s="69"/>
      <c r="E86" s="69"/>
      <c r="F86" s="69"/>
      <c r="G86" s="69"/>
      <c r="H86" s="69"/>
      <c r="I86" s="69"/>
      <c r="J86" s="69"/>
      <c r="K86" s="69"/>
      <c r="L86" s="69"/>
      <c r="M86" s="69"/>
      <c r="N86" s="69"/>
      <c r="O86" s="69"/>
      <c r="P86" s="69"/>
      <c r="Q86" s="69"/>
      <c r="R86" s="69"/>
      <c r="S86" s="69"/>
      <c r="T86" s="69"/>
      <c r="U86" s="69"/>
      <c r="V86" s="69"/>
      <c r="W86" s="69"/>
      <c r="X86" s="69"/>
      <c r="Y86" s="69"/>
      <c r="Z86" s="69"/>
      <c r="AA86" s="69"/>
      <c r="AB86" s="69"/>
      <c r="AC86" s="69"/>
      <c r="AD86" s="69"/>
      <c r="AE86" s="69"/>
      <c r="AF86" s="69"/>
      <c r="AG86" s="69"/>
      <c r="AH86" s="69"/>
      <c r="AI86" s="69"/>
      <c r="AJ86" s="69"/>
      <c r="AK86" s="69"/>
      <c r="AL86" s="69"/>
      <c r="AM86" s="69"/>
      <c r="AN86" s="69"/>
      <c r="AO86" s="69"/>
      <c r="AP86" s="69"/>
      <c r="AQ86" s="69"/>
      <c r="AR86" s="69"/>
      <c r="AS86" s="69"/>
      <c r="AT86" s="69"/>
      <c r="AU86" s="69"/>
      <c r="AV86" s="69"/>
      <c r="AW86" s="69"/>
      <c r="AX86" s="69"/>
      <c r="AY86" s="69"/>
      <c r="AZ86" s="69"/>
      <c r="BA86" s="69"/>
      <c r="BB86" s="69"/>
      <c r="BC86" s="69"/>
      <c r="BD86" s="69"/>
      <c r="BE86" s="69"/>
      <c r="BF86" s="69"/>
      <c r="BG86" s="69"/>
      <c r="BH86" s="69"/>
    </row>
    <row r="87" spans="1:60" x14ac:dyDescent="0.25">
      <c r="A87" s="69"/>
      <c r="B87" s="69"/>
      <c r="C87" s="69"/>
      <c r="D87" s="69"/>
      <c r="E87" s="69"/>
      <c r="F87" s="69"/>
      <c r="G87" s="69"/>
      <c r="H87" s="69"/>
      <c r="I87" s="69"/>
      <c r="J87" s="69"/>
      <c r="K87" s="69"/>
      <c r="L87" s="69"/>
      <c r="M87" s="69"/>
      <c r="N87" s="69"/>
      <c r="O87" s="69"/>
      <c r="P87" s="69"/>
      <c r="Q87" s="69"/>
      <c r="R87" s="69"/>
      <c r="S87" s="69"/>
      <c r="T87" s="69"/>
      <c r="U87" s="69"/>
      <c r="V87" s="69"/>
      <c r="W87" s="69"/>
      <c r="X87" s="69"/>
      <c r="Y87" s="69"/>
      <c r="Z87" s="69"/>
      <c r="AA87" s="69"/>
      <c r="AB87" s="69"/>
      <c r="AC87" s="69"/>
      <c r="AD87" s="69"/>
      <c r="AE87" s="69"/>
      <c r="AF87" s="69"/>
      <c r="AG87" s="69"/>
      <c r="AH87" s="69"/>
      <c r="AI87" s="69"/>
      <c r="AJ87" s="69"/>
      <c r="AK87" s="69"/>
      <c r="AL87" s="69"/>
      <c r="AM87" s="69"/>
      <c r="AN87" s="69"/>
      <c r="AO87" s="69"/>
      <c r="AP87" s="69"/>
      <c r="AQ87" s="69"/>
      <c r="AR87" s="69"/>
      <c r="AS87" s="69"/>
      <c r="AT87" s="69"/>
      <c r="AU87" s="69"/>
      <c r="AV87" s="69"/>
      <c r="AW87" s="69"/>
      <c r="AX87" s="69"/>
      <c r="AY87" s="69"/>
      <c r="AZ87" s="69"/>
      <c r="BA87" s="69"/>
      <c r="BB87" s="69"/>
      <c r="BC87" s="69"/>
      <c r="BD87" s="69"/>
      <c r="BE87" s="69"/>
      <c r="BF87" s="69"/>
      <c r="BG87" s="69"/>
      <c r="BH87" s="69"/>
    </row>
    <row r="88" spans="1:60" x14ac:dyDescent="0.25">
      <c r="A88" s="69"/>
      <c r="B88" s="69"/>
      <c r="C88" s="69"/>
      <c r="D88" s="69"/>
      <c r="E88" s="69"/>
      <c r="F88" s="69"/>
      <c r="G88" s="69"/>
      <c r="H88" s="69"/>
      <c r="I88" s="69"/>
      <c r="J88" s="69"/>
      <c r="K88" s="69"/>
      <c r="L88" s="69"/>
      <c r="M88" s="69"/>
      <c r="N88" s="69"/>
      <c r="O88" s="69"/>
      <c r="P88" s="69"/>
      <c r="Q88" s="69"/>
      <c r="R88" s="69"/>
      <c r="S88" s="69"/>
      <c r="T88" s="69"/>
      <c r="U88" s="69"/>
      <c r="V88" s="69"/>
      <c r="W88" s="69"/>
      <c r="X88" s="69"/>
      <c r="Y88" s="69"/>
      <c r="Z88" s="69"/>
      <c r="AA88" s="69"/>
      <c r="AB88" s="69"/>
      <c r="AC88" s="69"/>
      <c r="AD88" s="69"/>
      <c r="AE88" s="69"/>
      <c r="AF88" s="69"/>
      <c r="AG88" s="69"/>
      <c r="AH88" s="69"/>
      <c r="AI88" s="69"/>
      <c r="AJ88" s="69"/>
      <c r="AK88" s="69"/>
      <c r="AL88" s="69"/>
      <c r="AM88" s="69"/>
      <c r="AN88" s="69"/>
      <c r="AO88" s="69"/>
      <c r="AP88" s="69"/>
      <c r="AQ88" s="69"/>
      <c r="AR88" s="69"/>
      <c r="AS88" s="69"/>
      <c r="AT88" s="69"/>
      <c r="AU88" s="69"/>
      <c r="AV88" s="69"/>
      <c r="AW88" s="69"/>
      <c r="AX88" s="69"/>
      <c r="AY88" s="69"/>
      <c r="AZ88" s="69"/>
      <c r="BA88" s="69"/>
      <c r="BB88" s="69"/>
      <c r="BC88" s="69"/>
      <c r="BD88" s="69"/>
      <c r="BE88" s="69"/>
      <c r="BF88" s="69"/>
      <c r="BG88" s="69"/>
      <c r="BH88" s="69"/>
    </row>
    <row r="89" spans="1:60" x14ac:dyDescent="0.25">
      <c r="A89" s="69"/>
      <c r="B89" s="69"/>
      <c r="C89" s="69"/>
      <c r="D89" s="69"/>
      <c r="E89" s="69"/>
      <c r="F89" s="69"/>
      <c r="G89" s="69"/>
      <c r="H89" s="69"/>
      <c r="I89" s="69"/>
      <c r="J89" s="69"/>
      <c r="K89" s="69"/>
      <c r="L89" s="69"/>
      <c r="M89" s="69"/>
      <c r="N89" s="69"/>
      <c r="O89" s="69"/>
      <c r="P89" s="69"/>
      <c r="Q89" s="69"/>
      <c r="R89" s="69"/>
      <c r="S89" s="69"/>
      <c r="T89" s="69"/>
      <c r="U89" s="69"/>
      <c r="V89" s="69"/>
      <c r="W89" s="69"/>
      <c r="X89" s="69"/>
      <c r="Y89" s="69"/>
      <c r="Z89" s="69"/>
      <c r="AA89" s="69"/>
      <c r="AB89" s="69"/>
      <c r="AC89" s="69"/>
      <c r="AD89" s="69"/>
      <c r="AE89" s="69"/>
      <c r="AF89" s="69"/>
      <c r="AG89" s="69"/>
      <c r="AH89" s="69"/>
      <c r="AI89" s="69"/>
      <c r="AJ89" s="69"/>
      <c r="AK89" s="69"/>
      <c r="AL89" s="69"/>
      <c r="AM89" s="69"/>
      <c r="AN89" s="69"/>
      <c r="AO89" s="69"/>
      <c r="AP89" s="69"/>
      <c r="AQ89" s="69"/>
      <c r="AR89" s="69"/>
      <c r="AS89" s="69"/>
      <c r="AT89" s="69"/>
      <c r="AU89" s="69"/>
      <c r="AV89" s="69"/>
      <c r="AW89" s="69"/>
      <c r="AX89" s="69"/>
      <c r="AY89" s="69"/>
      <c r="AZ89" s="69"/>
      <c r="BA89" s="69"/>
      <c r="BB89" s="69"/>
      <c r="BC89" s="69"/>
      <c r="BD89" s="69"/>
      <c r="BE89" s="69"/>
      <c r="BF89" s="69"/>
      <c r="BG89" s="69"/>
      <c r="BH89" s="69"/>
    </row>
    <row r="90" spans="1:60" x14ac:dyDescent="0.25">
      <c r="A90" s="69"/>
      <c r="B90" s="69"/>
      <c r="C90" s="69"/>
      <c r="D90" s="69"/>
      <c r="E90" s="69"/>
      <c r="F90" s="69"/>
      <c r="G90" s="69"/>
      <c r="H90" s="69"/>
      <c r="I90" s="69"/>
      <c r="J90" s="69"/>
      <c r="K90" s="69"/>
      <c r="L90" s="69"/>
      <c r="M90" s="69"/>
      <c r="N90" s="69"/>
      <c r="O90" s="69"/>
      <c r="P90" s="69"/>
      <c r="Q90" s="69"/>
      <c r="R90" s="69"/>
      <c r="S90" s="69"/>
      <c r="T90" s="69"/>
      <c r="U90" s="69"/>
      <c r="V90" s="69"/>
      <c r="W90" s="69"/>
      <c r="X90" s="69"/>
      <c r="Y90" s="69"/>
      <c r="Z90" s="69"/>
      <c r="AA90" s="69"/>
      <c r="AB90" s="69"/>
      <c r="AC90" s="69"/>
      <c r="AD90" s="69"/>
      <c r="AE90" s="69"/>
      <c r="AF90" s="69"/>
      <c r="AG90" s="69"/>
      <c r="AH90" s="69"/>
      <c r="AI90" s="69"/>
      <c r="AJ90" s="69"/>
      <c r="AK90" s="69"/>
      <c r="AL90" s="69"/>
      <c r="AM90" s="69"/>
      <c r="AN90" s="69"/>
      <c r="AO90" s="69"/>
      <c r="AP90" s="69"/>
      <c r="AQ90" s="69"/>
      <c r="AR90" s="69"/>
      <c r="AS90" s="69"/>
      <c r="AT90" s="69"/>
      <c r="AU90" s="69"/>
      <c r="AV90" s="69"/>
      <c r="AW90" s="69"/>
      <c r="AX90" s="69"/>
      <c r="AY90" s="69"/>
      <c r="AZ90" s="69"/>
      <c r="BA90" s="69"/>
      <c r="BB90" s="69"/>
      <c r="BC90" s="69"/>
      <c r="BD90" s="69"/>
      <c r="BE90" s="69"/>
      <c r="BF90" s="69"/>
      <c r="BG90" s="69"/>
      <c r="BH90" s="69"/>
    </row>
    <row r="91" spans="1:60" x14ac:dyDescent="0.25">
      <c r="A91" s="69"/>
      <c r="B91" s="69"/>
      <c r="C91" s="69"/>
      <c r="D91" s="69"/>
      <c r="E91" s="69"/>
      <c r="F91" s="69"/>
      <c r="G91" s="69"/>
      <c r="H91" s="69"/>
      <c r="I91" s="69"/>
      <c r="J91" s="69"/>
      <c r="K91" s="69"/>
      <c r="L91" s="69"/>
      <c r="M91" s="69"/>
      <c r="N91" s="69"/>
      <c r="O91" s="69"/>
      <c r="P91" s="69"/>
      <c r="Q91" s="69"/>
      <c r="R91" s="69"/>
      <c r="S91" s="69"/>
      <c r="T91" s="69"/>
      <c r="U91" s="69"/>
      <c r="V91" s="69"/>
      <c r="W91" s="69"/>
      <c r="X91" s="69"/>
      <c r="Y91" s="69"/>
      <c r="Z91" s="69"/>
      <c r="AA91" s="69"/>
      <c r="AB91" s="69"/>
      <c r="AC91" s="69"/>
      <c r="AD91" s="69"/>
      <c r="AE91" s="69"/>
      <c r="AF91" s="69"/>
      <c r="AG91" s="69"/>
      <c r="AH91" s="69"/>
      <c r="AI91" s="69"/>
      <c r="AJ91" s="69"/>
      <c r="AK91" s="69"/>
      <c r="AL91" s="69"/>
      <c r="AM91" s="69"/>
      <c r="AN91" s="69"/>
      <c r="AO91" s="69"/>
      <c r="AP91" s="69"/>
      <c r="AQ91" s="69"/>
      <c r="AR91" s="69"/>
      <c r="AS91" s="69"/>
      <c r="AT91" s="69"/>
      <c r="AU91" s="69"/>
      <c r="AV91" s="69"/>
      <c r="AW91" s="69"/>
      <c r="AX91" s="69"/>
      <c r="AY91" s="69"/>
      <c r="AZ91" s="69"/>
      <c r="BA91" s="69"/>
      <c r="BB91" s="69"/>
      <c r="BC91" s="69"/>
      <c r="BD91" s="69"/>
      <c r="BE91" s="69"/>
      <c r="BF91" s="69"/>
      <c r="BG91" s="69"/>
      <c r="BH91" s="69"/>
    </row>
    <row r="92" spans="1:60" x14ac:dyDescent="0.25">
      <c r="A92" s="69"/>
      <c r="B92" s="69"/>
      <c r="C92" s="69"/>
      <c r="D92" s="69"/>
      <c r="E92" s="69"/>
      <c r="F92" s="69"/>
      <c r="G92" s="69"/>
      <c r="H92" s="69"/>
      <c r="I92" s="69"/>
      <c r="J92" s="69"/>
      <c r="K92" s="69"/>
      <c r="L92" s="69"/>
      <c r="M92" s="69"/>
      <c r="N92" s="69"/>
      <c r="O92" s="69"/>
      <c r="P92" s="69"/>
      <c r="Q92" s="69"/>
      <c r="R92" s="69"/>
      <c r="S92" s="69"/>
      <c r="T92" s="69"/>
      <c r="U92" s="69"/>
      <c r="V92" s="69"/>
      <c r="W92" s="69"/>
      <c r="X92" s="69"/>
      <c r="Y92" s="69"/>
      <c r="Z92" s="69"/>
      <c r="AA92" s="69"/>
      <c r="AB92" s="69"/>
      <c r="AC92" s="69"/>
      <c r="AD92" s="69"/>
      <c r="AE92" s="69"/>
      <c r="AF92" s="69"/>
      <c r="AG92" s="69"/>
      <c r="AH92" s="69"/>
      <c r="AI92" s="69"/>
      <c r="AJ92" s="69"/>
      <c r="AK92" s="69"/>
      <c r="AL92" s="69"/>
      <c r="AM92" s="69"/>
      <c r="AN92" s="69"/>
      <c r="AO92" s="69"/>
      <c r="AP92" s="69"/>
      <c r="AQ92" s="69"/>
      <c r="AR92" s="69"/>
      <c r="AS92" s="69"/>
      <c r="AT92" s="69"/>
      <c r="AU92" s="69"/>
      <c r="AV92" s="69"/>
      <c r="AW92" s="69"/>
      <c r="AX92" s="69"/>
      <c r="AY92" s="69"/>
      <c r="AZ92" s="69"/>
      <c r="BA92" s="69"/>
      <c r="BB92" s="69"/>
      <c r="BC92" s="69"/>
      <c r="BD92" s="69"/>
      <c r="BE92" s="69"/>
      <c r="BF92" s="69"/>
      <c r="BG92" s="69"/>
      <c r="BH92" s="69"/>
    </row>
    <row r="93" spans="1:60" x14ac:dyDescent="0.25">
      <c r="A93" s="69"/>
      <c r="B93" s="69"/>
      <c r="C93" s="69"/>
      <c r="D93" s="69"/>
      <c r="E93" s="69"/>
      <c r="F93" s="69"/>
      <c r="G93" s="69"/>
      <c r="H93" s="69"/>
      <c r="I93" s="69"/>
      <c r="J93" s="69"/>
      <c r="K93" s="69"/>
      <c r="L93" s="69"/>
      <c r="M93" s="69"/>
      <c r="N93" s="69"/>
      <c r="O93" s="69"/>
      <c r="P93" s="69"/>
      <c r="Q93" s="69"/>
      <c r="R93" s="69"/>
      <c r="S93" s="69"/>
      <c r="T93" s="69"/>
      <c r="U93" s="69"/>
      <c r="V93" s="69"/>
      <c r="W93" s="69"/>
      <c r="X93" s="69"/>
      <c r="Y93" s="69"/>
      <c r="Z93" s="69"/>
      <c r="AA93" s="69"/>
      <c r="AB93" s="69"/>
      <c r="AC93" s="69"/>
      <c r="AD93" s="69"/>
      <c r="AE93" s="69"/>
      <c r="AF93" s="69"/>
      <c r="AG93" s="69"/>
      <c r="AH93" s="69"/>
      <c r="AI93" s="69"/>
      <c r="AJ93" s="69"/>
      <c r="AK93" s="69"/>
      <c r="AL93" s="69"/>
      <c r="AM93" s="69"/>
      <c r="AN93" s="69"/>
      <c r="AO93" s="69"/>
      <c r="AP93" s="69"/>
      <c r="AQ93" s="69"/>
      <c r="AR93" s="69"/>
      <c r="AS93" s="69"/>
      <c r="AT93" s="69"/>
      <c r="AU93" s="69"/>
      <c r="AV93" s="69"/>
      <c r="AW93" s="69"/>
      <c r="AX93" s="69"/>
      <c r="AY93" s="69"/>
      <c r="AZ93" s="69"/>
      <c r="BA93" s="69"/>
      <c r="BB93" s="69"/>
      <c r="BC93" s="69"/>
      <c r="BD93" s="69"/>
      <c r="BE93" s="69"/>
      <c r="BF93" s="69"/>
      <c r="BG93" s="69"/>
      <c r="BH93" s="69"/>
    </row>
    <row r="94" spans="1:60" x14ac:dyDescent="0.25">
      <c r="A94" s="69"/>
      <c r="B94" s="69"/>
      <c r="C94" s="69"/>
      <c r="D94" s="69"/>
      <c r="E94" s="69"/>
      <c r="F94" s="69"/>
      <c r="G94" s="69"/>
      <c r="H94" s="69"/>
      <c r="I94" s="69"/>
      <c r="J94" s="69"/>
      <c r="K94" s="69"/>
      <c r="L94" s="69"/>
      <c r="M94" s="69"/>
      <c r="N94" s="69"/>
      <c r="O94" s="69"/>
      <c r="P94" s="69"/>
      <c r="Q94" s="69"/>
      <c r="R94" s="69"/>
      <c r="S94" s="69"/>
      <c r="T94" s="69"/>
      <c r="U94" s="69"/>
      <c r="V94" s="69"/>
      <c r="W94" s="69"/>
      <c r="X94" s="69"/>
      <c r="Y94" s="69"/>
      <c r="Z94" s="69"/>
      <c r="AA94" s="69"/>
      <c r="AB94" s="69"/>
      <c r="AC94" s="69"/>
      <c r="AD94" s="69"/>
      <c r="AE94" s="69"/>
      <c r="AF94" s="69"/>
      <c r="AG94" s="69"/>
      <c r="AH94" s="69"/>
      <c r="AI94" s="69"/>
      <c r="AJ94" s="69"/>
      <c r="AK94" s="69"/>
      <c r="AL94" s="69"/>
      <c r="AM94" s="69"/>
      <c r="AN94" s="69"/>
      <c r="AO94" s="69"/>
      <c r="AP94" s="69"/>
      <c r="AQ94" s="69"/>
      <c r="AR94" s="69"/>
      <c r="AS94" s="69"/>
      <c r="AT94" s="69"/>
      <c r="AU94" s="69"/>
      <c r="AV94" s="69"/>
      <c r="AW94" s="69"/>
      <c r="AX94" s="69"/>
      <c r="AY94" s="69"/>
      <c r="AZ94" s="69"/>
      <c r="BA94" s="69"/>
      <c r="BB94" s="69"/>
      <c r="BC94" s="69"/>
      <c r="BD94" s="69"/>
      <c r="BE94" s="69"/>
      <c r="BF94" s="69"/>
      <c r="BG94" s="69"/>
      <c r="BH94" s="69"/>
    </row>
    <row r="95" spans="1:60" x14ac:dyDescent="0.25">
      <c r="A95" s="69"/>
      <c r="B95" s="69"/>
      <c r="C95" s="69"/>
      <c r="D95" s="69"/>
      <c r="E95" s="69"/>
      <c r="F95" s="69"/>
      <c r="G95" s="69"/>
      <c r="H95" s="69"/>
      <c r="I95" s="69"/>
      <c r="J95" s="69"/>
      <c r="K95" s="69"/>
      <c r="L95" s="69"/>
      <c r="M95" s="69"/>
      <c r="N95" s="69"/>
      <c r="O95" s="69"/>
      <c r="P95" s="69"/>
      <c r="Q95" s="69"/>
      <c r="R95" s="69"/>
      <c r="S95" s="69"/>
      <c r="T95" s="69"/>
      <c r="U95" s="69"/>
      <c r="V95" s="69"/>
      <c r="W95" s="69"/>
      <c r="X95" s="69"/>
      <c r="Y95" s="69"/>
      <c r="Z95" s="69"/>
      <c r="AA95" s="69"/>
      <c r="AB95" s="69"/>
      <c r="AC95" s="69"/>
      <c r="AD95" s="69"/>
      <c r="AE95" s="69"/>
      <c r="AF95" s="69"/>
      <c r="AG95" s="69"/>
      <c r="AH95" s="69"/>
      <c r="AI95" s="69"/>
      <c r="AJ95" s="69"/>
      <c r="AK95" s="69"/>
      <c r="AL95" s="69"/>
      <c r="AM95" s="69"/>
      <c r="AN95" s="69"/>
      <c r="AO95" s="69"/>
      <c r="AP95" s="69"/>
      <c r="AQ95" s="69"/>
      <c r="AR95" s="69"/>
      <c r="AS95" s="69"/>
      <c r="AT95" s="69"/>
      <c r="AU95" s="69"/>
      <c r="AV95" s="69"/>
      <c r="AW95" s="69"/>
      <c r="AX95" s="69"/>
      <c r="AY95" s="69"/>
      <c r="AZ95" s="69"/>
      <c r="BA95" s="69"/>
      <c r="BB95" s="69"/>
      <c r="BC95" s="69"/>
      <c r="BD95" s="69"/>
      <c r="BE95" s="69"/>
      <c r="BF95" s="69"/>
      <c r="BG95" s="69"/>
      <c r="BH95" s="69"/>
    </row>
    <row r="96" spans="1:60" x14ac:dyDescent="0.25">
      <c r="A96" s="69"/>
      <c r="B96" s="69"/>
      <c r="C96" s="69"/>
      <c r="D96" s="69"/>
      <c r="E96" s="69"/>
      <c r="F96" s="69"/>
      <c r="G96" s="69"/>
      <c r="H96" s="69"/>
      <c r="I96" s="69"/>
      <c r="J96" s="69"/>
      <c r="K96" s="69"/>
      <c r="L96" s="69"/>
      <c r="M96" s="69"/>
      <c r="N96" s="69"/>
      <c r="O96" s="69"/>
      <c r="P96" s="69"/>
      <c r="Q96" s="69"/>
      <c r="R96" s="69"/>
      <c r="S96" s="69"/>
      <c r="T96" s="69"/>
      <c r="U96" s="69"/>
      <c r="V96" s="69"/>
      <c r="W96" s="69"/>
      <c r="X96" s="69"/>
      <c r="Y96" s="69"/>
      <c r="Z96" s="69"/>
      <c r="AA96" s="69"/>
      <c r="AB96" s="69"/>
      <c r="AC96" s="69"/>
      <c r="AD96" s="69"/>
      <c r="AE96" s="69"/>
      <c r="AF96" s="69"/>
      <c r="AG96" s="69"/>
      <c r="AH96" s="69"/>
      <c r="AI96" s="69"/>
      <c r="AJ96" s="69"/>
      <c r="AK96" s="69"/>
      <c r="AL96" s="69"/>
      <c r="AM96" s="69"/>
      <c r="AN96" s="69"/>
      <c r="AO96" s="69"/>
      <c r="AP96" s="69"/>
      <c r="AQ96" s="69"/>
      <c r="AR96" s="69"/>
      <c r="AS96" s="69"/>
      <c r="AT96" s="69"/>
      <c r="AU96" s="69"/>
      <c r="AV96" s="69"/>
      <c r="AW96" s="69"/>
      <c r="AX96" s="69"/>
      <c r="AY96" s="69"/>
      <c r="AZ96" s="69"/>
      <c r="BA96" s="69"/>
      <c r="BB96" s="69"/>
      <c r="BC96" s="69"/>
      <c r="BD96" s="69"/>
      <c r="BE96" s="69"/>
      <c r="BF96" s="69"/>
      <c r="BG96" s="69"/>
      <c r="BH96" s="69"/>
    </row>
    <row r="97" spans="1:60" x14ac:dyDescent="0.25">
      <c r="A97" s="69"/>
      <c r="B97" s="69"/>
      <c r="C97" s="69"/>
      <c r="D97" s="69"/>
      <c r="E97" s="69"/>
      <c r="F97" s="69"/>
      <c r="G97" s="69"/>
      <c r="H97" s="69"/>
      <c r="I97" s="69"/>
      <c r="J97" s="69"/>
      <c r="K97" s="69"/>
      <c r="L97" s="69"/>
      <c r="M97" s="69"/>
      <c r="N97" s="69"/>
      <c r="O97" s="69"/>
      <c r="P97" s="69"/>
      <c r="Q97" s="69"/>
      <c r="R97" s="69"/>
      <c r="S97" s="69"/>
      <c r="T97" s="69"/>
      <c r="U97" s="69"/>
      <c r="V97" s="69"/>
      <c r="W97" s="69"/>
      <c r="X97" s="69"/>
      <c r="Y97" s="69"/>
      <c r="Z97" s="69"/>
      <c r="AA97" s="69"/>
      <c r="AB97" s="69"/>
      <c r="AC97" s="69"/>
      <c r="AD97" s="69"/>
      <c r="AE97" s="69"/>
      <c r="AF97" s="69"/>
      <c r="AG97" s="69"/>
      <c r="AH97" s="69"/>
      <c r="AI97" s="69"/>
      <c r="AJ97" s="69"/>
      <c r="AK97" s="69"/>
      <c r="AL97" s="69"/>
      <c r="AM97" s="69"/>
      <c r="AN97" s="69"/>
      <c r="AO97" s="69"/>
      <c r="AP97" s="69"/>
      <c r="AQ97" s="69"/>
      <c r="AR97" s="69"/>
      <c r="AS97" s="69"/>
      <c r="AT97" s="69"/>
      <c r="AU97" s="69"/>
      <c r="AV97" s="69"/>
      <c r="AW97" s="69"/>
      <c r="AX97" s="69"/>
      <c r="AY97" s="69"/>
      <c r="AZ97" s="69"/>
      <c r="BA97" s="69"/>
      <c r="BB97" s="69"/>
      <c r="BC97" s="69"/>
      <c r="BD97" s="69"/>
      <c r="BE97" s="69"/>
      <c r="BF97" s="69"/>
      <c r="BG97" s="69"/>
      <c r="BH97" s="69"/>
    </row>
    <row r="98" spans="1:60" x14ac:dyDescent="0.25">
      <c r="A98" s="69"/>
      <c r="B98" s="69"/>
      <c r="C98" s="69"/>
      <c r="D98" s="69"/>
      <c r="E98" s="69"/>
      <c r="F98" s="69"/>
      <c r="G98" s="69"/>
      <c r="H98" s="69"/>
      <c r="I98" s="69"/>
      <c r="J98" s="69"/>
      <c r="K98" s="69"/>
      <c r="L98" s="69"/>
      <c r="M98" s="69"/>
      <c r="N98" s="69"/>
      <c r="O98" s="69"/>
      <c r="P98" s="69"/>
      <c r="Q98" s="69"/>
      <c r="R98" s="69"/>
      <c r="S98" s="69"/>
      <c r="T98" s="69"/>
      <c r="U98" s="69"/>
      <c r="V98" s="69"/>
      <c r="W98" s="69"/>
      <c r="X98" s="69"/>
      <c r="Y98" s="69"/>
      <c r="Z98" s="69"/>
      <c r="AA98" s="69"/>
      <c r="AB98" s="69"/>
      <c r="AC98" s="69"/>
      <c r="AD98" s="69"/>
      <c r="AE98" s="69"/>
      <c r="AF98" s="69"/>
      <c r="AG98" s="69"/>
      <c r="AH98" s="69"/>
      <c r="AI98" s="69"/>
      <c r="AJ98" s="69"/>
      <c r="AK98" s="69"/>
      <c r="AL98" s="69"/>
      <c r="AM98" s="69"/>
      <c r="AN98" s="69"/>
      <c r="AO98" s="69"/>
      <c r="AP98" s="69"/>
      <c r="AQ98" s="69"/>
      <c r="AR98" s="69"/>
      <c r="AS98" s="69"/>
      <c r="AT98" s="69"/>
      <c r="AU98" s="69"/>
      <c r="AV98" s="69"/>
      <c r="AW98" s="69"/>
      <c r="AX98" s="69"/>
      <c r="AY98" s="69"/>
      <c r="AZ98" s="69"/>
      <c r="BA98" s="69"/>
      <c r="BB98" s="69"/>
      <c r="BC98" s="69"/>
      <c r="BD98" s="69"/>
      <c r="BE98" s="69"/>
      <c r="BF98" s="69"/>
      <c r="BG98" s="69"/>
      <c r="BH98" s="69"/>
    </row>
    <row r="99" spans="1:60" x14ac:dyDescent="0.25">
      <c r="A99" s="69"/>
      <c r="B99" s="69"/>
      <c r="C99" s="69"/>
      <c r="D99" s="69"/>
      <c r="E99" s="69"/>
      <c r="F99" s="69"/>
      <c r="G99" s="69"/>
      <c r="H99" s="69"/>
      <c r="I99" s="69"/>
      <c r="J99" s="69"/>
      <c r="K99" s="69"/>
      <c r="L99" s="69"/>
      <c r="M99" s="69"/>
      <c r="N99" s="69"/>
      <c r="O99" s="69"/>
      <c r="P99" s="69"/>
      <c r="Q99" s="69"/>
      <c r="R99" s="69"/>
      <c r="S99" s="69"/>
      <c r="T99" s="69"/>
      <c r="U99" s="69"/>
      <c r="V99" s="69"/>
      <c r="W99" s="69"/>
      <c r="X99" s="69"/>
      <c r="Y99" s="69"/>
      <c r="Z99" s="69"/>
      <c r="AA99" s="69"/>
      <c r="AB99" s="69"/>
      <c r="AC99" s="69"/>
      <c r="AD99" s="69"/>
      <c r="AE99" s="69"/>
      <c r="AF99" s="69"/>
      <c r="AG99" s="69"/>
      <c r="AH99" s="69"/>
      <c r="AI99" s="69"/>
      <c r="AJ99" s="69"/>
      <c r="AK99" s="69"/>
      <c r="AL99" s="69"/>
      <c r="AM99" s="69"/>
      <c r="AN99" s="69"/>
      <c r="AO99" s="69"/>
      <c r="AP99" s="69"/>
      <c r="AQ99" s="69"/>
      <c r="AR99" s="69"/>
      <c r="AS99" s="69"/>
      <c r="AT99" s="69"/>
      <c r="AU99" s="69"/>
      <c r="AV99" s="69"/>
      <c r="AW99" s="69"/>
      <c r="AX99" s="69"/>
      <c r="AY99" s="69"/>
      <c r="AZ99" s="69"/>
      <c r="BA99" s="69"/>
      <c r="BB99" s="69"/>
      <c r="BC99" s="69"/>
      <c r="BD99" s="69"/>
      <c r="BE99" s="69"/>
      <c r="BF99" s="69"/>
      <c r="BG99" s="69"/>
      <c r="BH99" s="69"/>
    </row>
    <row r="100" spans="1:60" x14ac:dyDescent="0.25">
      <c r="A100" s="69"/>
      <c r="B100" s="69"/>
      <c r="C100" s="69"/>
      <c r="D100" s="69"/>
      <c r="E100" s="69"/>
      <c r="F100" s="69"/>
      <c r="G100" s="69"/>
      <c r="H100" s="69"/>
      <c r="I100" s="69"/>
      <c r="J100" s="69"/>
      <c r="K100" s="69"/>
      <c r="L100" s="69"/>
      <c r="M100" s="69"/>
      <c r="N100" s="69"/>
      <c r="O100" s="69"/>
      <c r="P100" s="69"/>
      <c r="Q100" s="69"/>
      <c r="R100" s="69"/>
      <c r="S100" s="69"/>
      <c r="T100" s="69"/>
      <c r="U100" s="69"/>
      <c r="V100" s="69"/>
      <c r="W100" s="69"/>
      <c r="X100" s="69"/>
      <c r="Y100" s="69"/>
      <c r="Z100" s="69"/>
      <c r="AA100" s="69"/>
      <c r="AB100" s="69"/>
      <c r="AC100" s="69"/>
      <c r="AD100" s="69"/>
      <c r="AE100" s="69"/>
      <c r="AF100" s="69"/>
      <c r="AG100" s="69"/>
      <c r="AH100" s="69"/>
      <c r="AI100" s="69"/>
      <c r="AJ100" s="69"/>
      <c r="AK100" s="69"/>
      <c r="AL100" s="69"/>
      <c r="AM100" s="69"/>
      <c r="AN100" s="69"/>
      <c r="AO100" s="69"/>
      <c r="AP100" s="69"/>
      <c r="AQ100" s="69"/>
      <c r="AR100" s="69"/>
      <c r="AS100" s="69"/>
      <c r="AT100" s="69"/>
      <c r="AU100" s="69"/>
      <c r="AV100" s="69"/>
      <c r="AW100" s="69"/>
      <c r="AX100" s="69"/>
      <c r="AY100" s="69"/>
      <c r="AZ100" s="69"/>
      <c r="BA100" s="69"/>
      <c r="BB100" s="69"/>
      <c r="BC100" s="69"/>
      <c r="BD100" s="69"/>
      <c r="BE100" s="69"/>
      <c r="BF100" s="69"/>
      <c r="BG100" s="69"/>
      <c r="BH100" s="69"/>
    </row>
    <row r="101" spans="1:60" x14ac:dyDescent="0.25">
      <c r="A101" s="69"/>
      <c r="B101" s="69"/>
      <c r="C101" s="69"/>
      <c r="D101" s="69"/>
      <c r="E101" s="69"/>
      <c r="F101" s="69"/>
      <c r="G101" s="69"/>
      <c r="H101" s="69"/>
      <c r="I101" s="69"/>
      <c r="J101" s="69"/>
      <c r="K101" s="69"/>
      <c r="L101" s="69"/>
      <c r="M101" s="69"/>
      <c r="N101" s="69"/>
      <c r="O101" s="69"/>
      <c r="P101" s="69"/>
      <c r="Q101" s="69"/>
      <c r="R101" s="69"/>
      <c r="S101" s="69"/>
      <c r="T101" s="69"/>
      <c r="U101" s="69"/>
      <c r="V101" s="69"/>
      <c r="W101" s="69"/>
      <c r="X101" s="69"/>
      <c r="Y101" s="69"/>
      <c r="Z101" s="69"/>
      <c r="AA101" s="69"/>
      <c r="AB101" s="69"/>
      <c r="AC101" s="69"/>
      <c r="AD101" s="69"/>
      <c r="AE101" s="69"/>
      <c r="AF101" s="69"/>
      <c r="AG101" s="69"/>
      <c r="AH101" s="69"/>
      <c r="AI101" s="69"/>
      <c r="AJ101" s="69"/>
      <c r="AK101" s="69"/>
      <c r="AL101" s="69"/>
      <c r="AM101" s="69"/>
      <c r="AN101" s="69"/>
      <c r="AO101" s="69"/>
      <c r="AP101" s="69"/>
      <c r="AQ101" s="69"/>
      <c r="AR101" s="69"/>
      <c r="AS101" s="69"/>
      <c r="AT101" s="69"/>
      <c r="AU101" s="69"/>
      <c r="AV101" s="69"/>
      <c r="AW101" s="69"/>
      <c r="AX101" s="69"/>
      <c r="AY101" s="69"/>
      <c r="AZ101" s="69"/>
      <c r="BA101" s="69"/>
      <c r="BB101" s="69"/>
      <c r="BC101" s="69"/>
      <c r="BD101" s="69"/>
      <c r="BE101" s="69"/>
      <c r="BF101" s="69"/>
      <c r="BG101" s="69"/>
      <c r="BH101" s="69"/>
    </row>
    <row r="102" spans="1:60" x14ac:dyDescent="0.25">
      <c r="A102" s="69"/>
      <c r="B102" s="69"/>
      <c r="C102" s="69"/>
      <c r="D102" s="69"/>
      <c r="E102" s="69"/>
      <c r="F102" s="69"/>
      <c r="G102" s="69"/>
      <c r="H102" s="69"/>
      <c r="I102" s="69"/>
      <c r="J102" s="69"/>
      <c r="K102" s="69"/>
      <c r="L102" s="69"/>
      <c r="M102" s="69"/>
      <c r="N102" s="69"/>
      <c r="O102" s="69"/>
      <c r="P102" s="69"/>
      <c r="Q102" s="69"/>
      <c r="R102" s="69"/>
      <c r="S102" s="69"/>
      <c r="T102" s="69"/>
      <c r="U102" s="69"/>
      <c r="V102" s="69"/>
      <c r="W102" s="69"/>
      <c r="X102" s="69"/>
      <c r="Y102" s="69"/>
      <c r="Z102" s="69"/>
      <c r="AA102" s="69"/>
      <c r="AB102" s="69"/>
      <c r="AC102" s="69"/>
      <c r="AD102" s="69"/>
      <c r="AE102" s="69"/>
      <c r="AF102" s="69"/>
      <c r="AG102" s="69"/>
      <c r="AH102" s="69"/>
      <c r="AI102" s="69"/>
      <c r="AJ102" s="69"/>
      <c r="AK102" s="69"/>
      <c r="AL102" s="69"/>
      <c r="AM102" s="69"/>
      <c r="AN102" s="69"/>
      <c r="AO102" s="69"/>
      <c r="AP102" s="69"/>
      <c r="AQ102" s="69"/>
      <c r="AR102" s="69"/>
      <c r="AS102" s="69"/>
      <c r="AT102" s="69"/>
      <c r="AU102" s="69"/>
      <c r="AV102" s="69"/>
      <c r="AW102" s="69"/>
      <c r="AX102" s="69"/>
      <c r="AY102" s="69"/>
      <c r="AZ102" s="69"/>
      <c r="BA102" s="69"/>
      <c r="BB102" s="69"/>
      <c r="BC102" s="69"/>
      <c r="BD102" s="69"/>
      <c r="BE102" s="69"/>
      <c r="BF102" s="69"/>
      <c r="BG102" s="69"/>
      <c r="BH102" s="69"/>
    </row>
    <row r="103" spans="1:60" x14ac:dyDescent="0.25">
      <c r="A103" s="69"/>
      <c r="B103" s="69"/>
      <c r="C103" s="69"/>
      <c r="D103" s="69"/>
      <c r="E103" s="69"/>
      <c r="F103" s="69"/>
      <c r="G103" s="69"/>
      <c r="H103" s="69"/>
      <c r="I103" s="69"/>
      <c r="J103" s="69"/>
      <c r="K103" s="69"/>
      <c r="L103" s="69"/>
      <c r="M103" s="69"/>
      <c r="N103" s="69"/>
      <c r="O103" s="69"/>
      <c r="P103" s="69"/>
      <c r="Q103" s="69"/>
      <c r="R103" s="69"/>
      <c r="S103" s="69"/>
      <c r="T103" s="69"/>
      <c r="U103" s="69"/>
      <c r="V103" s="69"/>
      <c r="W103" s="69"/>
      <c r="X103" s="69"/>
      <c r="Y103" s="69"/>
      <c r="Z103" s="69"/>
      <c r="AA103" s="69"/>
      <c r="AB103" s="69"/>
      <c r="AC103" s="69"/>
      <c r="AD103" s="69"/>
      <c r="AE103" s="69"/>
      <c r="AF103" s="69"/>
      <c r="AG103" s="69"/>
      <c r="AH103" s="69"/>
      <c r="AI103" s="69"/>
      <c r="AJ103" s="69"/>
      <c r="AK103" s="69"/>
      <c r="AL103" s="69"/>
      <c r="AM103" s="69"/>
      <c r="AN103" s="69"/>
      <c r="AO103" s="69"/>
      <c r="AP103" s="69"/>
      <c r="AQ103" s="69"/>
      <c r="AR103" s="69"/>
      <c r="AS103" s="69"/>
      <c r="AT103" s="69"/>
      <c r="AU103" s="69"/>
      <c r="AV103" s="69"/>
      <c r="AW103" s="69"/>
      <c r="AX103" s="69"/>
      <c r="AY103" s="69"/>
      <c r="AZ103" s="69"/>
      <c r="BA103" s="69"/>
      <c r="BB103" s="69"/>
      <c r="BC103" s="69"/>
      <c r="BD103" s="69"/>
      <c r="BE103" s="69"/>
      <c r="BF103" s="69"/>
      <c r="BG103" s="69"/>
      <c r="BH103" s="69"/>
    </row>
    <row r="104" spans="1:60" x14ac:dyDescent="0.25">
      <c r="A104" s="69"/>
      <c r="B104" s="69"/>
      <c r="C104" s="69"/>
      <c r="D104" s="69"/>
      <c r="E104" s="69"/>
      <c r="F104" s="69"/>
      <c r="G104" s="69"/>
      <c r="H104" s="69"/>
      <c r="I104" s="69"/>
      <c r="J104" s="69"/>
      <c r="K104" s="69"/>
      <c r="L104" s="69"/>
      <c r="M104" s="69"/>
      <c r="N104" s="69"/>
      <c r="O104" s="69"/>
      <c r="P104" s="69"/>
      <c r="Q104" s="69"/>
      <c r="R104" s="69"/>
      <c r="S104" s="69"/>
      <c r="T104" s="69"/>
      <c r="U104" s="69"/>
      <c r="V104" s="69"/>
      <c r="W104" s="69"/>
      <c r="X104" s="69"/>
      <c r="Y104" s="69"/>
      <c r="Z104" s="69"/>
      <c r="AA104" s="69"/>
      <c r="AB104" s="69"/>
      <c r="AC104" s="69"/>
      <c r="AD104" s="69"/>
      <c r="AE104" s="69"/>
      <c r="AF104" s="69"/>
      <c r="AG104" s="69"/>
      <c r="AH104" s="69"/>
      <c r="AI104" s="69"/>
      <c r="AJ104" s="69"/>
      <c r="AK104" s="69"/>
      <c r="AL104" s="69"/>
      <c r="AM104" s="69"/>
      <c r="AN104" s="69"/>
      <c r="AO104" s="69"/>
      <c r="AP104" s="69"/>
      <c r="AQ104" s="69"/>
      <c r="AR104" s="69"/>
      <c r="AS104" s="69"/>
      <c r="AT104" s="69"/>
      <c r="AU104" s="69"/>
      <c r="AV104" s="69"/>
      <c r="AW104" s="69"/>
      <c r="AX104" s="69"/>
      <c r="AY104" s="69"/>
      <c r="AZ104" s="69"/>
      <c r="BA104" s="69"/>
      <c r="BB104" s="69"/>
      <c r="BC104" s="69"/>
      <c r="BD104" s="69"/>
      <c r="BE104" s="69"/>
      <c r="BF104" s="69"/>
      <c r="BG104" s="69"/>
      <c r="BH104" s="69"/>
    </row>
    <row r="105" spans="1:60" x14ac:dyDescent="0.25">
      <c r="A105" s="69"/>
      <c r="B105" s="69"/>
      <c r="C105" s="69"/>
      <c r="D105" s="69"/>
      <c r="E105" s="69"/>
      <c r="F105" s="69"/>
      <c r="G105" s="69"/>
      <c r="H105" s="69"/>
      <c r="I105" s="69"/>
      <c r="J105" s="69"/>
      <c r="K105" s="69"/>
      <c r="L105" s="69"/>
      <c r="M105" s="69"/>
      <c r="N105" s="69"/>
      <c r="O105" s="69"/>
      <c r="P105" s="69"/>
      <c r="Q105" s="69"/>
      <c r="R105" s="69"/>
      <c r="S105" s="69"/>
      <c r="T105" s="69"/>
      <c r="U105" s="69"/>
      <c r="V105" s="69"/>
      <c r="W105" s="69"/>
      <c r="X105" s="69"/>
      <c r="Y105" s="69"/>
      <c r="Z105" s="69"/>
      <c r="AA105" s="69"/>
      <c r="AB105" s="69"/>
      <c r="AC105" s="69"/>
      <c r="AD105" s="69"/>
      <c r="AE105" s="69"/>
      <c r="AF105" s="69"/>
      <c r="AG105" s="69"/>
      <c r="AH105" s="69"/>
      <c r="AI105" s="69"/>
      <c r="AJ105" s="69"/>
      <c r="AK105" s="69"/>
      <c r="AL105" s="69"/>
      <c r="AM105" s="69"/>
      <c r="AN105" s="69"/>
      <c r="AO105" s="69"/>
      <c r="AP105" s="69"/>
      <c r="AQ105" s="69"/>
      <c r="AR105" s="69"/>
      <c r="AS105" s="69"/>
      <c r="AT105" s="69"/>
      <c r="AU105" s="69"/>
      <c r="AV105" s="69"/>
      <c r="AW105" s="69"/>
      <c r="AX105" s="69"/>
      <c r="AY105" s="69"/>
      <c r="AZ105" s="69"/>
      <c r="BA105" s="69"/>
      <c r="BB105" s="69"/>
      <c r="BC105" s="69"/>
      <c r="BD105" s="69"/>
      <c r="BE105" s="69"/>
      <c r="BF105" s="69"/>
      <c r="BG105" s="69"/>
      <c r="BH105" s="69"/>
    </row>
    <row r="106" spans="1:60" x14ac:dyDescent="0.25">
      <c r="A106" s="69"/>
      <c r="B106" s="69"/>
      <c r="C106" s="69"/>
      <c r="D106" s="69"/>
      <c r="E106" s="69"/>
      <c r="F106" s="69"/>
      <c r="G106" s="69"/>
      <c r="H106" s="69"/>
      <c r="I106" s="69"/>
      <c r="J106" s="69"/>
      <c r="K106" s="69"/>
      <c r="L106" s="69"/>
      <c r="M106" s="69"/>
      <c r="N106" s="69"/>
      <c r="O106" s="69"/>
      <c r="P106" s="69"/>
      <c r="Q106" s="69"/>
      <c r="R106" s="69"/>
      <c r="S106" s="69"/>
      <c r="T106" s="69"/>
      <c r="U106" s="69"/>
      <c r="V106" s="69"/>
      <c r="W106" s="69"/>
      <c r="X106" s="69"/>
      <c r="Y106" s="69"/>
      <c r="Z106" s="69"/>
      <c r="AA106" s="69"/>
      <c r="AB106" s="69"/>
      <c r="AC106" s="69"/>
      <c r="AD106" s="69"/>
      <c r="AE106" s="69"/>
      <c r="AF106" s="69"/>
      <c r="AG106" s="69"/>
      <c r="AH106" s="69"/>
      <c r="AI106" s="69"/>
      <c r="AJ106" s="69"/>
      <c r="AK106" s="69"/>
      <c r="AL106" s="69"/>
      <c r="AM106" s="69"/>
      <c r="AN106" s="69"/>
      <c r="AO106" s="69"/>
      <c r="AP106" s="69"/>
      <c r="AQ106" s="69"/>
      <c r="AR106" s="69"/>
      <c r="AS106" s="69"/>
      <c r="AT106" s="69"/>
      <c r="AU106" s="69"/>
      <c r="AV106" s="69"/>
      <c r="AW106" s="69"/>
      <c r="AX106" s="69"/>
      <c r="AY106" s="69"/>
      <c r="AZ106" s="69"/>
      <c r="BA106" s="69"/>
      <c r="BB106" s="69"/>
      <c r="BC106" s="69"/>
      <c r="BD106" s="69"/>
      <c r="BE106" s="69"/>
      <c r="BF106" s="69"/>
      <c r="BG106" s="69"/>
      <c r="BH106" s="69"/>
    </row>
    <row r="107" spans="1:60" x14ac:dyDescent="0.25">
      <c r="A107" s="69"/>
      <c r="B107" s="69"/>
      <c r="C107" s="69"/>
      <c r="D107" s="69"/>
      <c r="E107" s="69"/>
      <c r="F107" s="69"/>
      <c r="G107" s="69"/>
      <c r="H107" s="69"/>
      <c r="I107" s="69"/>
      <c r="J107" s="69"/>
      <c r="K107" s="69"/>
      <c r="L107" s="69"/>
      <c r="M107" s="69"/>
      <c r="N107" s="69"/>
      <c r="O107" s="69"/>
      <c r="P107" s="69"/>
      <c r="Q107" s="69"/>
      <c r="R107" s="69"/>
      <c r="S107" s="69"/>
      <c r="T107" s="69"/>
      <c r="U107" s="69"/>
      <c r="V107" s="69"/>
      <c r="W107" s="69"/>
      <c r="X107" s="69"/>
      <c r="Y107" s="69"/>
      <c r="Z107" s="69"/>
      <c r="AA107" s="69"/>
      <c r="AB107" s="69"/>
      <c r="AC107" s="69"/>
      <c r="AD107" s="69"/>
      <c r="AE107" s="69"/>
      <c r="AF107" s="69"/>
      <c r="AG107" s="69"/>
      <c r="AH107" s="69"/>
      <c r="AI107" s="69"/>
      <c r="AJ107" s="69"/>
      <c r="AK107" s="69"/>
      <c r="AL107" s="69"/>
      <c r="AM107" s="69"/>
      <c r="AN107" s="69"/>
      <c r="AO107" s="69"/>
      <c r="AP107" s="69"/>
      <c r="AQ107" s="69"/>
      <c r="AR107" s="69"/>
      <c r="AS107" s="69"/>
      <c r="AT107" s="69"/>
      <c r="AU107" s="69"/>
      <c r="AV107" s="69"/>
      <c r="AW107" s="69"/>
      <c r="AX107" s="69"/>
      <c r="AY107" s="69"/>
      <c r="AZ107" s="69"/>
      <c r="BA107" s="69"/>
      <c r="BB107" s="69"/>
      <c r="BC107" s="69"/>
      <c r="BD107" s="69"/>
      <c r="BE107" s="69"/>
      <c r="BF107" s="69"/>
      <c r="BG107" s="69"/>
      <c r="BH107" s="69"/>
    </row>
    <row r="108" spans="1:60" x14ac:dyDescent="0.25">
      <c r="A108" s="69"/>
      <c r="B108" s="69"/>
      <c r="C108" s="69"/>
      <c r="D108" s="69"/>
      <c r="E108" s="69"/>
      <c r="F108" s="69"/>
      <c r="G108" s="69"/>
      <c r="H108" s="69"/>
      <c r="I108" s="69"/>
      <c r="J108" s="69"/>
      <c r="K108" s="69"/>
      <c r="L108" s="69"/>
      <c r="M108" s="69"/>
      <c r="N108" s="69"/>
      <c r="O108" s="69"/>
      <c r="P108" s="69"/>
      <c r="Q108" s="69"/>
      <c r="R108" s="69"/>
      <c r="S108" s="69"/>
      <c r="T108" s="69"/>
      <c r="U108" s="69"/>
      <c r="V108" s="69"/>
      <c r="W108" s="69"/>
      <c r="X108" s="69"/>
      <c r="Y108" s="69"/>
      <c r="Z108" s="69"/>
      <c r="AA108" s="69"/>
      <c r="AB108" s="69"/>
      <c r="AC108" s="69"/>
      <c r="AD108" s="69"/>
      <c r="AE108" s="69"/>
      <c r="AF108" s="69"/>
      <c r="AG108" s="69"/>
      <c r="AH108" s="69"/>
      <c r="AI108" s="69"/>
      <c r="AJ108" s="69"/>
      <c r="AK108" s="69"/>
      <c r="AL108" s="69"/>
      <c r="AM108" s="69"/>
      <c r="AN108" s="69"/>
      <c r="AO108" s="69"/>
      <c r="AP108" s="69"/>
      <c r="AQ108" s="69"/>
      <c r="AR108" s="69"/>
      <c r="AS108" s="69"/>
      <c r="AT108" s="69"/>
      <c r="AU108" s="69"/>
      <c r="AV108" s="69"/>
      <c r="AW108" s="69"/>
      <c r="AX108" s="69"/>
      <c r="AY108" s="69"/>
      <c r="AZ108" s="69"/>
      <c r="BA108" s="69"/>
      <c r="BB108" s="69"/>
      <c r="BC108" s="69"/>
      <c r="BD108" s="69"/>
      <c r="BE108" s="69"/>
      <c r="BF108" s="69"/>
      <c r="BG108" s="69"/>
      <c r="BH108" s="69"/>
    </row>
    <row r="109" spans="1:60" x14ac:dyDescent="0.25">
      <c r="A109" s="69"/>
      <c r="B109" s="69"/>
      <c r="C109" s="69"/>
      <c r="D109" s="69"/>
      <c r="E109" s="69"/>
      <c r="F109" s="69"/>
      <c r="G109" s="69"/>
      <c r="H109" s="69"/>
      <c r="I109" s="69"/>
      <c r="J109" s="69"/>
      <c r="K109" s="69"/>
      <c r="L109" s="69"/>
      <c r="M109" s="69"/>
      <c r="N109" s="69"/>
      <c r="O109" s="69"/>
      <c r="P109" s="69"/>
      <c r="Q109" s="69"/>
      <c r="R109" s="69"/>
      <c r="S109" s="69"/>
      <c r="T109" s="69"/>
      <c r="U109" s="69"/>
      <c r="V109" s="69"/>
      <c r="W109" s="69"/>
      <c r="X109" s="69"/>
      <c r="Y109" s="69"/>
      <c r="Z109" s="69"/>
      <c r="AA109" s="69"/>
      <c r="AB109" s="69"/>
      <c r="AC109" s="69"/>
      <c r="AD109" s="69"/>
      <c r="AE109" s="69"/>
      <c r="AF109" s="69"/>
      <c r="AG109" s="69"/>
      <c r="AH109" s="69"/>
      <c r="AI109" s="69"/>
      <c r="AJ109" s="69"/>
      <c r="AK109" s="69"/>
      <c r="AL109" s="69"/>
      <c r="AM109" s="69"/>
      <c r="AN109" s="69"/>
      <c r="AO109" s="69"/>
      <c r="AP109" s="69"/>
      <c r="AQ109" s="69"/>
      <c r="AR109" s="69"/>
      <c r="AS109" s="69"/>
      <c r="AT109" s="69"/>
      <c r="AU109" s="69"/>
      <c r="AV109" s="69"/>
      <c r="AW109" s="69"/>
      <c r="AX109" s="69"/>
      <c r="AY109" s="69"/>
      <c r="AZ109" s="69"/>
      <c r="BA109" s="69"/>
      <c r="BB109" s="69"/>
      <c r="BC109" s="69"/>
      <c r="BD109" s="69"/>
      <c r="BE109" s="69"/>
      <c r="BF109" s="69"/>
      <c r="BG109" s="69"/>
      <c r="BH109" s="69"/>
    </row>
    <row r="110" spans="1:60" x14ac:dyDescent="0.25">
      <c r="A110" s="69"/>
      <c r="B110" s="69"/>
      <c r="C110" s="69"/>
      <c r="D110" s="69"/>
      <c r="E110" s="69"/>
      <c r="F110" s="69"/>
      <c r="G110" s="69"/>
      <c r="H110" s="69"/>
      <c r="I110" s="69"/>
      <c r="J110" s="69"/>
      <c r="K110" s="69"/>
      <c r="L110" s="69"/>
      <c r="M110" s="69"/>
      <c r="N110" s="69"/>
      <c r="O110" s="69"/>
      <c r="P110" s="69"/>
      <c r="Q110" s="69"/>
      <c r="R110" s="69"/>
      <c r="S110" s="69"/>
      <c r="T110" s="69"/>
      <c r="U110" s="69"/>
      <c r="V110" s="69"/>
      <c r="W110" s="69"/>
      <c r="X110" s="69"/>
      <c r="Y110" s="69"/>
      <c r="Z110" s="69"/>
      <c r="AA110" s="69"/>
      <c r="AB110" s="69"/>
      <c r="AC110" s="69"/>
      <c r="AD110" s="69"/>
      <c r="AE110" s="69"/>
      <c r="AF110" s="69"/>
      <c r="AG110" s="69"/>
      <c r="AH110" s="69"/>
      <c r="AI110" s="69"/>
      <c r="AJ110" s="69"/>
      <c r="AK110" s="69"/>
      <c r="AL110" s="69"/>
      <c r="AM110" s="69"/>
      <c r="AN110" s="69"/>
      <c r="AO110" s="69"/>
      <c r="AP110" s="69"/>
      <c r="AQ110" s="69"/>
      <c r="AR110" s="69"/>
      <c r="AS110" s="69"/>
      <c r="AT110" s="69"/>
      <c r="AU110" s="69"/>
      <c r="AV110" s="69"/>
      <c r="AW110" s="69"/>
      <c r="AX110" s="69"/>
      <c r="AY110" s="69"/>
      <c r="AZ110" s="69"/>
      <c r="BA110" s="69"/>
      <c r="BB110" s="69"/>
      <c r="BC110" s="69"/>
      <c r="BD110" s="69"/>
      <c r="BE110" s="69"/>
      <c r="BF110" s="69"/>
      <c r="BG110" s="69"/>
      <c r="BH110" s="69"/>
    </row>
    <row r="111" spans="1:60" x14ac:dyDescent="0.25">
      <c r="A111" s="69"/>
      <c r="B111" s="69"/>
      <c r="C111" s="69"/>
      <c r="D111" s="69"/>
      <c r="E111" s="69"/>
      <c r="F111" s="69"/>
      <c r="G111" s="69"/>
      <c r="H111" s="69"/>
      <c r="I111" s="69"/>
      <c r="J111" s="69"/>
      <c r="K111" s="69"/>
      <c r="L111" s="69"/>
      <c r="M111" s="69"/>
      <c r="N111" s="69"/>
      <c r="O111" s="69"/>
      <c r="P111" s="69"/>
      <c r="Q111" s="69"/>
      <c r="R111" s="69"/>
      <c r="S111" s="69"/>
      <c r="T111" s="69"/>
      <c r="U111" s="69"/>
      <c r="V111" s="69"/>
      <c r="W111" s="69"/>
      <c r="X111" s="69"/>
      <c r="Y111" s="69"/>
      <c r="Z111" s="69"/>
      <c r="AA111" s="69"/>
      <c r="AB111" s="69"/>
      <c r="AC111" s="69"/>
      <c r="AD111" s="69"/>
      <c r="AE111" s="69"/>
      <c r="AF111" s="69"/>
      <c r="AG111" s="69"/>
      <c r="AH111" s="69"/>
      <c r="AI111" s="69"/>
      <c r="AJ111" s="69"/>
      <c r="AK111" s="69"/>
      <c r="AL111" s="69"/>
      <c r="AM111" s="69"/>
      <c r="AN111" s="69"/>
      <c r="AO111" s="69"/>
      <c r="AP111" s="69"/>
      <c r="AQ111" s="69"/>
      <c r="AR111" s="69"/>
      <c r="AS111" s="69"/>
      <c r="AT111" s="69"/>
      <c r="AU111" s="69"/>
      <c r="AV111" s="69"/>
      <c r="AW111" s="69"/>
      <c r="AX111" s="69"/>
      <c r="AY111" s="69"/>
      <c r="AZ111" s="69"/>
      <c r="BA111" s="69"/>
      <c r="BB111" s="69"/>
      <c r="BC111" s="69"/>
      <c r="BD111" s="69"/>
      <c r="BE111" s="69"/>
      <c r="BF111" s="69"/>
      <c r="BG111" s="69"/>
      <c r="BH111" s="69"/>
    </row>
    <row r="112" spans="1:60" x14ac:dyDescent="0.25">
      <c r="A112" s="69"/>
      <c r="B112" s="69"/>
      <c r="C112" s="69"/>
      <c r="D112" s="69"/>
      <c r="E112" s="69"/>
      <c r="F112" s="69"/>
      <c r="G112" s="69"/>
      <c r="H112" s="69"/>
      <c r="I112" s="69"/>
      <c r="J112" s="69"/>
      <c r="K112" s="69"/>
      <c r="L112" s="69"/>
      <c r="M112" s="69"/>
      <c r="N112" s="69"/>
      <c r="O112" s="69"/>
      <c r="P112" s="69"/>
      <c r="Q112" s="69"/>
      <c r="R112" s="69"/>
      <c r="S112" s="69"/>
      <c r="T112" s="69"/>
      <c r="U112" s="69"/>
      <c r="V112" s="69"/>
      <c r="W112" s="69"/>
      <c r="X112" s="69"/>
      <c r="Y112" s="69"/>
      <c r="Z112" s="69"/>
      <c r="AA112" s="69"/>
      <c r="AB112" s="69"/>
      <c r="AC112" s="69"/>
      <c r="AD112" s="69"/>
      <c r="AE112" s="69"/>
      <c r="AF112" s="69"/>
      <c r="AG112" s="69"/>
      <c r="AH112" s="69"/>
      <c r="AI112" s="69"/>
      <c r="AJ112" s="69"/>
      <c r="AK112" s="69"/>
      <c r="AL112" s="69"/>
      <c r="AM112" s="69"/>
      <c r="AN112" s="69"/>
      <c r="AO112" s="69"/>
      <c r="AP112" s="69"/>
      <c r="AQ112" s="69"/>
      <c r="AR112" s="69"/>
      <c r="AS112" s="69"/>
      <c r="AT112" s="69"/>
      <c r="AU112" s="69"/>
      <c r="AV112" s="69"/>
      <c r="AW112" s="69"/>
      <c r="AX112" s="69"/>
      <c r="AY112" s="69"/>
      <c r="AZ112" s="69"/>
      <c r="BA112" s="69"/>
      <c r="BB112" s="69"/>
      <c r="BC112" s="69"/>
      <c r="BD112" s="69"/>
      <c r="BE112" s="69"/>
      <c r="BF112" s="69"/>
      <c r="BG112" s="69"/>
      <c r="BH112" s="69"/>
    </row>
    <row r="113" spans="1:60" x14ac:dyDescent="0.25">
      <c r="A113" s="69"/>
      <c r="B113" s="69"/>
      <c r="C113" s="69"/>
      <c r="D113" s="69"/>
      <c r="E113" s="69"/>
      <c r="F113" s="69"/>
      <c r="G113" s="69"/>
      <c r="H113" s="69"/>
      <c r="I113" s="69"/>
      <c r="J113" s="69"/>
      <c r="K113" s="69"/>
      <c r="L113" s="69"/>
      <c r="M113" s="69"/>
      <c r="N113" s="69"/>
      <c r="O113" s="69"/>
      <c r="P113" s="69"/>
      <c r="Q113" s="69"/>
      <c r="R113" s="69"/>
      <c r="S113" s="69"/>
      <c r="T113" s="69"/>
      <c r="U113" s="69"/>
      <c r="V113" s="69"/>
      <c r="W113" s="69"/>
      <c r="X113" s="69"/>
      <c r="Y113" s="69"/>
      <c r="Z113" s="69"/>
      <c r="AA113" s="69"/>
      <c r="AB113" s="69"/>
      <c r="AC113" s="69"/>
      <c r="AD113" s="69"/>
      <c r="AE113" s="69"/>
      <c r="AF113" s="69"/>
      <c r="AG113" s="69"/>
      <c r="AH113" s="69"/>
      <c r="AI113" s="69"/>
      <c r="AJ113" s="69"/>
      <c r="AK113" s="69"/>
      <c r="AL113" s="69"/>
      <c r="AM113" s="69"/>
      <c r="AN113" s="69"/>
      <c r="AO113" s="69"/>
      <c r="AP113" s="69"/>
      <c r="AQ113" s="69"/>
      <c r="AR113" s="69"/>
      <c r="AS113" s="69"/>
      <c r="AT113" s="69"/>
      <c r="AU113" s="69"/>
      <c r="AV113" s="69"/>
      <c r="AW113" s="69"/>
      <c r="AX113" s="69"/>
      <c r="AY113" s="69"/>
      <c r="AZ113" s="69"/>
      <c r="BA113" s="69"/>
      <c r="BB113" s="69"/>
      <c r="BC113" s="69"/>
      <c r="BD113" s="69"/>
      <c r="BE113" s="69"/>
      <c r="BF113" s="69"/>
      <c r="BG113" s="69"/>
      <c r="BH113" s="69"/>
    </row>
    <row r="114" spans="1:60" x14ac:dyDescent="0.25">
      <c r="A114" s="69"/>
      <c r="B114" s="69"/>
      <c r="C114" s="69"/>
      <c r="D114" s="69"/>
      <c r="E114" s="69"/>
      <c r="F114" s="69"/>
      <c r="G114" s="69"/>
      <c r="H114" s="69"/>
      <c r="I114" s="69"/>
      <c r="J114" s="69"/>
      <c r="K114" s="69"/>
      <c r="L114" s="69"/>
      <c r="M114" s="69"/>
      <c r="N114" s="69"/>
      <c r="O114" s="69"/>
      <c r="P114" s="69"/>
      <c r="Q114" s="69"/>
      <c r="R114" s="69"/>
      <c r="S114" s="69"/>
      <c r="T114" s="69"/>
      <c r="U114" s="69"/>
      <c r="V114" s="69"/>
      <c r="W114" s="69"/>
      <c r="X114" s="69"/>
      <c r="Y114" s="69"/>
      <c r="Z114" s="69"/>
      <c r="AA114" s="69"/>
      <c r="AB114" s="69"/>
      <c r="AC114" s="69"/>
      <c r="AD114" s="69"/>
      <c r="AE114" s="69"/>
      <c r="AF114" s="69"/>
      <c r="AG114" s="69"/>
      <c r="AH114" s="69"/>
      <c r="AI114" s="69"/>
      <c r="AJ114" s="69"/>
      <c r="AK114" s="69"/>
      <c r="AL114" s="69"/>
      <c r="AM114" s="69"/>
      <c r="AN114" s="69"/>
      <c r="AO114" s="69"/>
      <c r="AP114" s="69"/>
      <c r="AQ114" s="69"/>
      <c r="AR114" s="69"/>
      <c r="AS114" s="69"/>
      <c r="AT114" s="69"/>
      <c r="AU114" s="69"/>
      <c r="AV114" s="69"/>
      <c r="AW114" s="69"/>
      <c r="AX114" s="69"/>
      <c r="AY114" s="69"/>
      <c r="AZ114" s="69"/>
      <c r="BA114" s="69"/>
      <c r="BB114" s="69"/>
      <c r="BC114" s="69"/>
      <c r="BD114" s="69"/>
      <c r="BE114" s="69"/>
      <c r="BF114" s="69"/>
      <c r="BG114" s="69"/>
      <c r="BH114" s="69"/>
    </row>
    <row r="115" spans="1:60" x14ac:dyDescent="0.25">
      <c r="A115" s="69"/>
      <c r="B115" s="69"/>
      <c r="C115" s="69"/>
      <c r="D115" s="69"/>
      <c r="E115" s="69"/>
      <c r="F115" s="69"/>
      <c r="G115" s="69"/>
      <c r="H115" s="69"/>
      <c r="I115" s="69"/>
      <c r="J115" s="69"/>
      <c r="K115" s="69"/>
      <c r="L115" s="69"/>
      <c r="M115" s="69"/>
      <c r="N115" s="69"/>
      <c r="O115" s="69"/>
      <c r="P115" s="69"/>
      <c r="Q115" s="69"/>
      <c r="R115" s="69"/>
      <c r="S115" s="69"/>
      <c r="T115" s="69"/>
      <c r="U115" s="69"/>
      <c r="V115" s="69"/>
      <c r="W115" s="69"/>
      <c r="X115" s="69"/>
      <c r="Y115" s="69"/>
      <c r="Z115" s="69"/>
      <c r="AA115" s="69"/>
      <c r="AB115" s="69"/>
      <c r="AC115" s="69"/>
      <c r="AD115" s="69"/>
      <c r="AE115" s="69"/>
      <c r="AF115" s="69"/>
      <c r="AG115" s="69"/>
      <c r="AH115" s="69"/>
      <c r="AI115" s="69"/>
      <c r="AJ115" s="69"/>
      <c r="AK115" s="69"/>
      <c r="AL115" s="69"/>
      <c r="AM115" s="69"/>
      <c r="AN115" s="69"/>
      <c r="AO115" s="69"/>
      <c r="AP115" s="69"/>
      <c r="AQ115" s="69"/>
      <c r="AR115" s="69"/>
      <c r="AS115" s="69"/>
      <c r="AT115" s="69"/>
      <c r="AU115" s="69"/>
      <c r="AV115" s="69"/>
      <c r="AW115" s="69"/>
      <c r="AX115" s="69"/>
      <c r="AY115" s="69"/>
      <c r="AZ115" s="69"/>
      <c r="BA115" s="69"/>
      <c r="BB115" s="69"/>
      <c r="BC115" s="69"/>
      <c r="BD115" s="69"/>
      <c r="BE115" s="69"/>
      <c r="BF115" s="69"/>
      <c r="BG115" s="69"/>
      <c r="BH115" s="69"/>
    </row>
    <row r="116" spans="1:60" x14ac:dyDescent="0.25">
      <c r="A116" s="69"/>
      <c r="B116" s="69"/>
      <c r="C116" s="69"/>
      <c r="D116" s="69"/>
      <c r="E116" s="69"/>
      <c r="F116" s="69"/>
      <c r="G116" s="69"/>
      <c r="H116" s="69"/>
      <c r="I116" s="69"/>
      <c r="J116" s="69"/>
      <c r="K116" s="69"/>
      <c r="L116" s="69"/>
      <c r="M116" s="69"/>
      <c r="N116" s="69"/>
      <c r="O116" s="69"/>
      <c r="P116" s="69"/>
      <c r="Q116" s="69"/>
      <c r="R116" s="69"/>
      <c r="S116" s="69"/>
      <c r="T116" s="69"/>
      <c r="U116" s="69"/>
      <c r="V116" s="69"/>
      <c r="W116" s="69"/>
      <c r="X116" s="69"/>
      <c r="Y116" s="69"/>
      <c r="Z116" s="69"/>
      <c r="AA116" s="69"/>
      <c r="AB116" s="69"/>
      <c r="AC116" s="69"/>
      <c r="AD116" s="69"/>
      <c r="AE116" s="69"/>
      <c r="AF116" s="69"/>
      <c r="AG116" s="69"/>
      <c r="AH116" s="69"/>
      <c r="AI116" s="69"/>
      <c r="AJ116" s="69"/>
      <c r="AK116" s="69"/>
      <c r="AL116" s="69"/>
      <c r="AM116" s="69"/>
      <c r="AN116" s="69"/>
      <c r="AO116" s="69"/>
      <c r="AP116" s="69"/>
      <c r="AQ116" s="69"/>
      <c r="AR116" s="69"/>
      <c r="AS116" s="69"/>
      <c r="AT116" s="69"/>
      <c r="AU116" s="69"/>
      <c r="AV116" s="69"/>
      <c r="AW116" s="69"/>
      <c r="AX116" s="69"/>
      <c r="AY116" s="69"/>
      <c r="AZ116" s="69"/>
      <c r="BA116" s="69"/>
      <c r="BB116" s="69"/>
      <c r="BC116" s="69"/>
      <c r="BD116" s="69"/>
      <c r="BE116" s="69"/>
      <c r="BF116" s="69"/>
      <c r="BG116" s="69"/>
      <c r="BH116" s="69"/>
    </row>
    <row r="117" spans="1:60" x14ac:dyDescent="0.25">
      <c r="A117" s="69"/>
      <c r="B117" s="69"/>
      <c r="C117" s="69"/>
      <c r="D117" s="69"/>
      <c r="E117" s="69"/>
      <c r="F117" s="69"/>
      <c r="G117" s="69"/>
      <c r="H117" s="69"/>
      <c r="I117" s="69"/>
      <c r="J117" s="69"/>
      <c r="K117" s="69"/>
      <c r="L117" s="69"/>
      <c r="M117" s="69"/>
      <c r="N117" s="69"/>
      <c r="O117" s="69"/>
      <c r="P117" s="69"/>
      <c r="Q117" s="69"/>
      <c r="R117" s="69"/>
      <c r="S117" s="69"/>
      <c r="T117" s="69"/>
      <c r="U117" s="69"/>
      <c r="V117" s="69"/>
      <c r="W117" s="69"/>
      <c r="X117" s="69"/>
      <c r="Y117" s="69"/>
      <c r="Z117" s="69"/>
      <c r="AA117" s="69"/>
      <c r="AB117" s="69"/>
      <c r="AC117" s="69"/>
      <c r="AD117" s="69"/>
      <c r="AE117" s="69"/>
      <c r="AF117" s="69"/>
      <c r="AG117" s="69"/>
      <c r="AH117" s="69"/>
      <c r="AI117" s="69"/>
      <c r="AJ117" s="69"/>
      <c r="AK117" s="69"/>
      <c r="AL117" s="69"/>
      <c r="AM117" s="69"/>
      <c r="AN117" s="69"/>
      <c r="AO117" s="69"/>
      <c r="AP117" s="69"/>
      <c r="AQ117" s="69"/>
      <c r="AR117" s="69"/>
      <c r="AS117" s="69"/>
      <c r="AT117" s="69"/>
      <c r="AU117" s="69"/>
      <c r="AV117" s="69"/>
      <c r="AW117" s="69"/>
      <c r="AX117" s="69"/>
      <c r="AY117" s="69"/>
      <c r="AZ117" s="69"/>
      <c r="BA117" s="69"/>
      <c r="BB117" s="69"/>
      <c r="BC117" s="69"/>
      <c r="BD117" s="69"/>
      <c r="BE117" s="69"/>
      <c r="BF117" s="69"/>
      <c r="BG117" s="69"/>
      <c r="BH117" s="69"/>
    </row>
    <row r="118" spans="1:60" x14ac:dyDescent="0.25">
      <c r="A118" s="69"/>
      <c r="B118" s="69"/>
      <c r="C118" s="69"/>
      <c r="D118" s="69"/>
      <c r="E118" s="69"/>
      <c r="F118" s="69"/>
      <c r="G118" s="69"/>
      <c r="H118" s="69"/>
      <c r="I118" s="69"/>
      <c r="J118" s="69"/>
      <c r="K118" s="69"/>
      <c r="L118" s="69"/>
      <c r="M118" s="69"/>
      <c r="N118" s="69"/>
      <c r="O118" s="69"/>
      <c r="P118" s="69"/>
      <c r="Q118" s="69"/>
      <c r="R118" s="69"/>
      <c r="S118" s="69"/>
      <c r="T118" s="69"/>
      <c r="U118" s="69"/>
      <c r="V118" s="69"/>
      <c r="W118" s="69"/>
      <c r="X118" s="69"/>
      <c r="Y118" s="69"/>
      <c r="Z118" s="69"/>
      <c r="AA118" s="69"/>
      <c r="AB118" s="69"/>
      <c r="AC118" s="69"/>
      <c r="AD118" s="69"/>
      <c r="AE118" s="69"/>
      <c r="AF118" s="69"/>
      <c r="AG118" s="69"/>
      <c r="AH118" s="69"/>
      <c r="AI118" s="69"/>
      <c r="AJ118" s="69"/>
      <c r="AK118" s="69"/>
      <c r="AL118" s="69"/>
      <c r="AM118" s="69"/>
      <c r="AN118" s="69"/>
      <c r="AO118" s="69"/>
      <c r="AP118" s="69"/>
      <c r="AQ118" s="69"/>
      <c r="AR118" s="69"/>
      <c r="AS118" s="69"/>
      <c r="AT118" s="69"/>
      <c r="AU118" s="69"/>
      <c r="AV118" s="69"/>
      <c r="AW118" s="69"/>
      <c r="AX118" s="69"/>
      <c r="AY118" s="69"/>
      <c r="AZ118" s="69"/>
      <c r="BA118" s="69"/>
      <c r="BB118" s="69"/>
      <c r="BC118" s="69"/>
      <c r="BD118" s="69"/>
      <c r="BE118" s="69"/>
      <c r="BF118" s="69"/>
      <c r="BG118" s="69"/>
      <c r="BH118" s="69"/>
    </row>
    <row r="119" spans="1:60" x14ac:dyDescent="0.25">
      <c r="A119" s="69"/>
      <c r="B119" s="69"/>
      <c r="C119" s="69"/>
      <c r="D119" s="69"/>
      <c r="E119" s="69"/>
      <c r="F119" s="69"/>
      <c r="G119" s="69"/>
      <c r="H119" s="69"/>
      <c r="I119" s="69"/>
      <c r="J119" s="69"/>
      <c r="K119" s="69"/>
      <c r="L119" s="69"/>
      <c r="M119" s="69"/>
      <c r="N119" s="69"/>
      <c r="O119" s="69"/>
      <c r="P119" s="69"/>
      <c r="Q119" s="69"/>
      <c r="R119" s="69"/>
      <c r="S119" s="69"/>
      <c r="T119" s="69"/>
      <c r="U119" s="69"/>
      <c r="V119" s="69"/>
      <c r="W119" s="69"/>
      <c r="X119" s="69"/>
      <c r="Y119" s="69"/>
      <c r="Z119" s="69"/>
      <c r="AA119" s="69"/>
      <c r="AB119" s="69"/>
      <c r="AC119" s="69"/>
      <c r="AD119" s="69"/>
      <c r="AE119" s="69"/>
      <c r="AF119" s="69"/>
      <c r="AG119" s="69"/>
      <c r="AH119" s="69"/>
      <c r="AI119" s="69"/>
      <c r="AJ119" s="69"/>
      <c r="AK119" s="69"/>
      <c r="AL119" s="69"/>
      <c r="AM119" s="69"/>
      <c r="AN119" s="69"/>
      <c r="AO119" s="69"/>
      <c r="AP119" s="69"/>
      <c r="AQ119" s="69"/>
      <c r="AR119" s="69"/>
      <c r="AS119" s="69"/>
      <c r="AT119" s="69"/>
      <c r="AU119" s="69"/>
      <c r="AV119" s="69"/>
      <c r="AW119" s="69"/>
      <c r="AX119" s="69"/>
      <c r="AY119" s="69"/>
      <c r="AZ119" s="69"/>
      <c r="BA119" s="69"/>
      <c r="BB119" s="69"/>
      <c r="BC119" s="69"/>
      <c r="BD119" s="69"/>
      <c r="BE119" s="69"/>
      <c r="BF119" s="69"/>
      <c r="BG119" s="69"/>
      <c r="BH119" s="69"/>
    </row>
    <row r="120" spans="1:60" x14ac:dyDescent="0.25">
      <c r="A120" s="69"/>
      <c r="B120" s="69"/>
      <c r="C120" s="69"/>
      <c r="D120" s="69"/>
      <c r="E120" s="69"/>
      <c r="F120" s="69"/>
      <c r="G120" s="69"/>
      <c r="H120" s="69"/>
      <c r="I120" s="69"/>
      <c r="J120" s="69"/>
      <c r="K120" s="69"/>
      <c r="L120" s="69"/>
      <c r="M120" s="69"/>
      <c r="N120" s="69"/>
      <c r="O120" s="69"/>
      <c r="P120" s="69"/>
      <c r="Q120" s="69"/>
      <c r="R120" s="69"/>
      <c r="S120" s="69"/>
      <c r="T120" s="69"/>
      <c r="U120" s="69"/>
      <c r="V120" s="69"/>
      <c r="W120" s="69"/>
      <c r="X120" s="69"/>
      <c r="Y120" s="69"/>
      <c r="Z120" s="69"/>
      <c r="AA120" s="69"/>
      <c r="AB120" s="69"/>
      <c r="AC120" s="69"/>
      <c r="AD120" s="69"/>
      <c r="AE120" s="69"/>
      <c r="AF120" s="69"/>
      <c r="AG120" s="69"/>
      <c r="AH120" s="69"/>
      <c r="AI120" s="69"/>
      <c r="AJ120" s="69"/>
      <c r="AK120" s="69"/>
      <c r="AL120" s="69"/>
      <c r="AM120" s="69"/>
      <c r="AN120" s="69"/>
      <c r="AO120" s="69"/>
      <c r="AP120" s="69"/>
      <c r="AQ120" s="69"/>
      <c r="AR120" s="69"/>
      <c r="AS120" s="69"/>
      <c r="AT120" s="69"/>
      <c r="AU120" s="69"/>
      <c r="AV120" s="69"/>
      <c r="AW120" s="69"/>
      <c r="AX120" s="69"/>
      <c r="AY120" s="69"/>
      <c r="AZ120" s="69"/>
      <c r="BA120" s="69"/>
      <c r="BB120" s="69"/>
      <c r="BC120" s="69"/>
      <c r="BD120" s="69"/>
      <c r="BE120" s="69"/>
      <c r="BF120" s="69"/>
      <c r="BG120" s="69"/>
      <c r="BH120" s="69"/>
    </row>
    <row r="121" spans="1:60" x14ac:dyDescent="0.25">
      <c r="A121" s="69"/>
      <c r="B121" s="69"/>
      <c r="C121" s="69"/>
      <c r="D121" s="69"/>
      <c r="E121" s="69"/>
      <c r="F121" s="69"/>
      <c r="G121" s="69"/>
      <c r="H121" s="69"/>
      <c r="I121" s="69"/>
      <c r="J121" s="69"/>
      <c r="K121" s="69"/>
      <c r="L121" s="69"/>
      <c r="M121" s="69"/>
      <c r="N121" s="69"/>
      <c r="O121" s="69"/>
      <c r="P121" s="69"/>
      <c r="Q121" s="69"/>
      <c r="R121" s="69"/>
      <c r="S121" s="69"/>
      <c r="T121" s="69"/>
      <c r="U121" s="69"/>
      <c r="V121" s="69"/>
      <c r="W121" s="69"/>
      <c r="X121" s="69"/>
      <c r="Y121" s="69"/>
      <c r="Z121" s="69"/>
      <c r="AA121" s="69"/>
      <c r="AB121" s="69"/>
      <c r="AC121" s="69"/>
      <c r="AD121" s="69"/>
      <c r="AE121" s="69"/>
      <c r="AF121" s="69"/>
      <c r="AG121" s="69"/>
      <c r="AH121" s="69"/>
      <c r="AI121" s="69"/>
      <c r="AJ121" s="69"/>
      <c r="AK121" s="69"/>
      <c r="AL121" s="69"/>
      <c r="AM121" s="69"/>
      <c r="AN121" s="69"/>
      <c r="AO121" s="69"/>
      <c r="AP121" s="69"/>
      <c r="AQ121" s="69"/>
      <c r="AR121" s="69"/>
      <c r="AS121" s="69"/>
      <c r="AT121" s="69"/>
      <c r="AU121" s="69"/>
      <c r="AV121" s="69"/>
      <c r="AW121" s="69"/>
      <c r="AX121" s="69"/>
      <c r="AY121" s="69"/>
      <c r="AZ121" s="69"/>
      <c r="BA121" s="69"/>
      <c r="BB121" s="69"/>
      <c r="BC121" s="69"/>
      <c r="BD121" s="69"/>
      <c r="BE121" s="69"/>
      <c r="BF121" s="69"/>
      <c r="BG121" s="69"/>
      <c r="BH121" s="69"/>
    </row>
    <row r="122" spans="1:60" x14ac:dyDescent="0.25">
      <c r="A122" s="69"/>
      <c r="B122" s="69"/>
      <c r="C122" s="69"/>
      <c r="D122" s="69"/>
      <c r="E122" s="69"/>
      <c r="F122" s="69"/>
      <c r="G122" s="69"/>
      <c r="H122" s="69"/>
      <c r="I122" s="69"/>
      <c r="J122" s="69"/>
      <c r="K122" s="69"/>
      <c r="L122" s="69"/>
      <c r="M122" s="69"/>
      <c r="N122" s="69"/>
      <c r="O122" s="69"/>
      <c r="P122" s="69"/>
      <c r="Q122" s="69"/>
      <c r="R122" s="69"/>
      <c r="S122" s="69"/>
      <c r="T122" s="69"/>
      <c r="U122" s="69"/>
      <c r="V122" s="69"/>
      <c r="W122" s="69"/>
      <c r="X122" s="69"/>
      <c r="Y122" s="69"/>
      <c r="Z122" s="69"/>
      <c r="AA122" s="69"/>
      <c r="AB122" s="69"/>
      <c r="AC122" s="69"/>
      <c r="AD122" s="69"/>
      <c r="AE122" s="69"/>
      <c r="AF122" s="69"/>
      <c r="AG122" s="69"/>
      <c r="AH122" s="69"/>
      <c r="AI122" s="69"/>
      <c r="AJ122" s="69"/>
      <c r="AK122" s="69"/>
      <c r="AL122" s="69"/>
      <c r="AM122" s="69"/>
      <c r="AN122" s="69"/>
      <c r="AO122" s="69"/>
      <c r="AP122" s="69"/>
      <c r="AQ122" s="69"/>
      <c r="AR122" s="69"/>
      <c r="AS122" s="69"/>
      <c r="AT122" s="69"/>
      <c r="AU122" s="69"/>
      <c r="AV122" s="69"/>
      <c r="AW122" s="69"/>
      <c r="AX122" s="69"/>
      <c r="AY122" s="69"/>
      <c r="AZ122" s="69"/>
      <c r="BA122" s="69"/>
      <c r="BB122" s="69"/>
      <c r="BC122" s="69"/>
      <c r="BD122" s="69"/>
      <c r="BE122" s="69"/>
      <c r="BF122" s="69"/>
      <c r="BG122" s="69"/>
      <c r="BH122" s="69"/>
    </row>
    <row r="123" spans="1:60" x14ac:dyDescent="0.25">
      <c r="A123" s="69"/>
      <c r="B123" s="69"/>
      <c r="C123" s="69"/>
      <c r="D123" s="69"/>
      <c r="E123" s="69"/>
      <c r="F123" s="69"/>
      <c r="G123" s="69"/>
      <c r="H123" s="69"/>
      <c r="I123" s="69"/>
      <c r="J123" s="69"/>
      <c r="K123" s="69"/>
      <c r="L123" s="69"/>
      <c r="M123" s="69"/>
      <c r="N123" s="69"/>
      <c r="O123" s="69"/>
      <c r="P123" s="69"/>
      <c r="Q123" s="69"/>
      <c r="R123" s="69"/>
      <c r="S123" s="69"/>
      <c r="T123" s="69"/>
      <c r="U123" s="69"/>
      <c r="V123" s="69"/>
      <c r="W123" s="69"/>
      <c r="X123" s="69"/>
      <c r="Y123" s="69"/>
      <c r="Z123" s="69"/>
      <c r="AA123" s="69"/>
      <c r="AB123" s="69"/>
      <c r="AC123" s="69"/>
      <c r="AD123" s="69"/>
      <c r="AE123" s="69"/>
      <c r="AF123" s="69"/>
      <c r="AG123" s="69"/>
      <c r="AH123" s="69"/>
      <c r="AI123" s="69"/>
      <c r="AJ123" s="69"/>
      <c r="AK123" s="69"/>
      <c r="AL123" s="69"/>
      <c r="AM123" s="69"/>
      <c r="AN123" s="69"/>
      <c r="AO123" s="69"/>
      <c r="AP123" s="69"/>
      <c r="AQ123" s="69"/>
      <c r="AR123" s="69"/>
      <c r="AS123" s="69"/>
      <c r="AT123" s="69"/>
      <c r="AU123" s="69"/>
      <c r="AV123" s="69"/>
      <c r="AW123" s="69"/>
      <c r="AX123" s="69"/>
      <c r="AY123" s="69"/>
      <c r="AZ123" s="69"/>
      <c r="BA123" s="69"/>
      <c r="BB123" s="69"/>
      <c r="BC123" s="69"/>
      <c r="BD123" s="69"/>
      <c r="BE123" s="69"/>
      <c r="BF123" s="69"/>
      <c r="BG123" s="69"/>
      <c r="BH123" s="69"/>
    </row>
    <row r="124" spans="1:60" x14ac:dyDescent="0.25">
      <c r="A124" s="69"/>
      <c r="B124" s="69"/>
      <c r="C124" s="69"/>
      <c r="D124" s="69"/>
      <c r="E124" s="69"/>
      <c r="F124" s="69"/>
      <c r="G124" s="69"/>
      <c r="H124" s="69"/>
      <c r="I124" s="69"/>
      <c r="J124" s="69"/>
      <c r="K124" s="69"/>
      <c r="L124" s="69"/>
      <c r="M124" s="69"/>
      <c r="N124" s="69"/>
      <c r="O124" s="69"/>
      <c r="P124" s="69"/>
      <c r="Q124" s="69"/>
      <c r="R124" s="69"/>
      <c r="S124" s="69"/>
      <c r="T124" s="69"/>
      <c r="U124" s="69"/>
      <c r="V124" s="69"/>
      <c r="W124" s="69"/>
      <c r="X124" s="69"/>
      <c r="Y124" s="69"/>
      <c r="Z124" s="69"/>
      <c r="AA124" s="69"/>
      <c r="AB124" s="69"/>
      <c r="AC124" s="69"/>
      <c r="AD124" s="69"/>
      <c r="AE124" s="69"/>
      <c r="AF124" s="69"/>
      <c r="AG124" s="69"/>
      <c r="AH124" s="69"/>
      <c r="AI124" s="69"/>
      <c r="AJ124" s="69"/>
      <c r="AK124" s="69"/>
      <c r="AL124" s="69"/>
      <c r="AM124" s="69"/>
      <c r="AN124" s="69"/>
      <c r="AO124" s="69"/>
      <c r="AP124" s="69"/>
      <c r="AQ124" s="69"/>
      <c r="AR124" s="69"/>
      <c r="AS124" s="69"/>
      <c r="AT124" s="69"/>
      <c r="AU124" s="69"/>
      <c r="AV124" s="69"/>
      <c r="AW124" s="69"/>
      <c r="AX124" s="69"/>
      <c r="AY124" s="69"/>
      <c r="AZ124" s="69"/>
      <c r="BA124" s="69"/>
      <c r="BB124" s="69"/>
      <c r="BC124" s="69"/>
      <c r="BD124" s="69"/>
      <c r="BE124" s="69"/>
      <c r="BF124" s="69"/>
      <c r="BG124" s="69"/>
      <c r="BH124" s="69"/>
    </row>
    <row r="125" spans="1:60" x14ac:dyDescent="0.25">
      <c r="A125" s="69"/>
      <c r="B125" s="69"/>
      <c r="C125" s="69"/>
      <c r="D125" s="69"/>
      <c r="E125" s="69"/>
      <c r="F125" s="69"/>
      <c r="G125" s="69"/>
      <c r="H125" s="69"/>
      <c r="I125" s="69"/>
      <c r="J125" s="69"/>
      <c r="K125" s="69"/>
      <c r="L125" s="69"/>
      <c r="M125" s="69"/>
      <c r="N125" s="69"/>
      <c r="O125" s="69"/>
      <c r="P125" s="69"/>
      <c r="Q125" s="69"/>
      <c r="R125" s="69"/>
      <c r="S125" s="69"/>
      <c r="T125" s="69"/>
      <c r="U125" s="69"/>
      <c r="V125" s="69"/>
      <c r="W125" s="69"/>
      <c r="X125" s="69"/>
      <c r="Y125" s="69"/>
      <c r="Z125" s="69"/>
      <c r="AA125" s="69"/>
      <c r="AB125" s="69"/>
      <c r="AC125" s="69"/>
      <c r="AD125" s="69"/>
      <c r="AE125" s="69"/>
      <c r="AF125" s="69"/>
      <c r="AG125" s="69"/>
      <c r="AH125" s="69"/>
      <c r="AI125" s="69"/>
      <c r="AJ125" s="69"/>
      <c r="AK125" s="69"/>
      <c r="AL125" s="69"/>
      <c r="AM125" s="69"/>
      <c r="AN125" s="69"/>
      <c r="AO125" s="69"/>
      <c r="AP125" s="69"/>
      <c r="AQ125" s="69"/>
      <c r="AR125" s="69"/>
      <c r="AS125" s="69"/>
      <c r="AT125" s="69"/>
      <c r="AU125" s="69"/>
      <c r="AV125" s="69"/>
      <c r="AW125" s="69"/>
      <c r="AX125" s="69"/>
      <c r="AY125" s="69"/>
      <c r="AZ125" s="69"/>
      <c r="BA125" s="69"/>
      <c r="BB125" s="69"/>
      <c r="BC125" s="69"/>
      <c r="BD125" s="69"/>
      <c r="BE125" s="69"/>
      <c r="BF125" s="69"/>
      <c r="BG125" s="69"/>
      <c r="BH125" s="69"/>
    </row>
    <row r="126" spans="1:60" x14ac:dyDescent="0.25">
      <c r="A126" s="69"/>
      <c r="B126" s="69"/>
      <c r="C126" s="69"/>
      <c r="D126" s="69"/>
      <c r="E126" s="69"/>
      <c r="F126" s="69"/>
      <c r="G126" s="69"/>
      <c r="H126" s="69"/>
      <c r="I126" s="69"/>
      <c r="J126" s="69"/>
      <c r="K126" s="69"/>
      <c r="L126" s="69"/>
      <c r="M126" s="69"/>
      <c r="N126" s="69"/>
      <c r="O126" s="69"/>
      <c r="P126" s="69"/>
      <c r="Q126" s="69"/>
      <c r="R126" s="69"/>
      <c r="S126" s="69"/>
      <c r="T126" s="69"/>
      <c r="U126" s="69"/>
      <c r="V126" s="69"/>
      <c r="W126" s="69"/>
      <c r="X126" s="69"/>
      <c r="Y126" s="69"/>
      <c r="Z126" s="69"/>
      <c r="AA126" s="69"/>
      <c r="AB126" s="69"/>
      <c r="AC126" s="69"/>
      <c r="AD126" s="69"/>
      <c r="AE126" s="69"/>
      <c r="AF126" s="69"/>
      <c r="AG126" s="69"/>
      <c r="AH126" s="69"/>
      <c r="AI126" s="69"/>
      <c r="AJ126" s="69"/>
      <c r="AK126" s="69"/>
      <c r="AL126" s="69"/>
      <c r="AM126" s="69"/>
      <c r="AN126" s="69"/>
      <c r="AO126" s="69"/>
      <c r="AP126" s="69"/>
      <c r="AQ126" s="69"/>
      <c r="AR126" s="69"/>
      <c r="AS126" s="69"/>
      <c r="AT126" s="69"/>
      <c r="AU126" s="69"/>
      <c r="AV126" s="69"/>
      <c r="AW126" s="69"/>
      <c r="AX126" s="69"/>
      <c r="AY126" s="69"/>
      <c r="AZ126" s="69"/>
      <c r="BA126" s="69"/>
      <c r="BB126" s="69"/>
      <c r="BC126" s="69"/>
      <c r="BD126" s="69"/>
      <c r="BE126" s="69"/>
      <c r="BF126" s="69"/>
      <c r="BG126" s="69"/>
      <c r="BH126" s="69"/>
    </row>
    <row r="127" spans="1:60" x14ac:dyDescent="0.25">
      <c r="A127" s="69"/>
      <c r="B127" s="69"/>
      <c r="C127" s="69"/>
      <c r="D127" s="69"/>
      <c r="E127" s="69"/>
      <c r="F127" s="69"/>
      <c r="G127" s="69"/>
      <c r="H127" s="69"/>
      <c r="I127" s="69"/>
      <c r="J127" s="69"/>
      <c r="K127" s="69"/>
      <c r="L127" s="69"/>
      <c r="M127" s="69"/>
      <c r="N127" s="69"/>
      <c r="O127" s="69"/>
      <c r="P127" s="69"/>
      <c r="Q127" s="69"/>
      <c r="R127" s="69"/>
      <c r="S127" s="69"/>
      <c r="T127" s="69"/>
      <c r="U127" s="69"/>
      <c r="V127" s="69"/>
      <c r="W127" s="69"/>
      <c r="X127" s="69"/>
      <c r="Y127" s="69"/>
      <c r="Z127" s="69"/>
      <c r="AA127" s="69"/>
      <c r="AB127" s="69"/>
      <c r="AC127" s="69"/>
      <c r="AD127" s="69"/>
      <c r="AE127" s="69"/>
      <c r="AF127" s="69"/>
      <c r="AG127" s="69"/>
      <c r="AH127" s="69"/>
      <c r="AI127" s="69"/>
      <c r="AJ127" s="69"/>
      <c r="AK127" s="69"/>
      <c r="AL127" s="69"/>
      <c r="AM127" s="69"/>
      <c r="AN127" s="69"/>
      <c r="AO127" s="69"/>
      <c r="AP127" s="69"/>
      <c r="AQ127" s="69"/>
      <c r="AR127" s="69"/>
      <c r="AS127" s="69"/>
      <c r="AT127" s="69"/>
      <c r="AU127" s="69"/>
      <c r="AV127" s="69"/>
      <c r="AW127" s="69"/>
      <c r="AX127" s="69"/>
      <c r="AY127" s="69"/>
      <c r="AZ127" s="69"/>
      <c r="BA127" s="69"/>
      <c r="BB127" s="69"/>
      <c r="BC127" s="69"/>
      <c r="BD127" s="69"/>
      <c r="BE127" s="69"/>
      <c r="BF127" s="69"/>
      <c r="BG127" s="69"/>
      <c r="BH127" s="69"/>
    </row>
    <row r="128" spans="1:60" x14ac:dyDescent="0.25">
      <c r="A128" s="69"/>
      <c r="B128" s="69"/>
      <c r="C128" s="69"/>
      <c r="D128" s="69"/>
      <c r="E128" s="69"/>
      <c r="F128" s="69"/>
      <c r="G128" s="69"/>
      <c r="H128" s="69"/>
      <c r="I128" s="69"/>
      <c r="J128" s="69"/>
      <c r="K128" s="69"/>
      <c r="L128" s="69"/>
      <c r="M128" s="69"/>
      <c r="N128" s="69"/>
      <c r="O128" s="69"/>
      <c r="P128" s="69"/>
      <c r="Q128" s="69"/>
      <c r="R128" s="69"/>
      <c r="S128" s="69"/>
      <c r="T128" s="69"/>
      <c r="U128" s="69"/>
      <c r="V128" s="69"/>
      <c r="W128" s="69"/>
      <c r="X128" s="69"/>
      <c r="Y128" s="69"/>
      <c r="Z128" s="69"/>
      <c r="AA128" s="69"/>
      <c r="AB128" s="69"/>
      <c r="AC128" s="69"/>
      <c r="AD128" s="69"/>
      <c r="AE128" s="69"/>
      <c r="AF128" s="69"/>
      <c r="AG128" s="69"/>
      <c r="AH128" s="69"/>
      <c r="AI128" s="69"/>
      <c r="AJ128" s="69"/>
      <c r="AK128" s="69"/>
      <c r="AL128" s="69"/>
      <c r="AM128" s="69"/>
      <c r="AN128" s="69"/>
      <c r="AO128" s="69"/>
      <c r="AP128" s="69"/>
      <c r="AQ128" s="69"/>
      <c r="AR128" s="69"/>
      <c r="AS128" s="69"/>
      <c r="AT128" s="69"/>
      <c r="AU128" s="69"/>
      <c r="AV128" s="69"/>
      <c r="AW128" s="69"/>
      <c r="AX128" s="69"/>
      <c r="AY128" s="69"/>
      <c r="AZ128" s="69"/>
      <c r="BA128" s="69"/>
      <c r="BB128" s="69"/>
      <c r="BC128" s="69"/>
      <c r="BD128" s="69"/>
      <c r="BE128" s="69"/>
      <c r="BF128" s="69"/>
      <c r="BG128" s="69"/>
      <c r="BH128" s="69"/>
    </row>
    <row r="129" spans="1:60" x14ac:dyDescent="0.25">
      <c r="A129" s="69"/>
      <c r="B129" s="69"/>
      <c r="C129" s="69"/>
      <c r="D129" s="69"/>
      <c r="E129" s="69"/>
      <c r="F129" s="69"/>
      <c r="G129" s="69"/>
      <c r="H129" s="69"/>
      <c r="I129" s="69"/>
      <c r="J129" s="69"/>
      <c r="K129" s="69"/>
      <c r="L129" s="69"/>
      <c r="M129" s="69"/>
      <c r="N129" s="69"/>
      <c r="O129" s="69"/>
      <c r="P129" s="69"/>
      <c r="Q129" s="69"/>
      <c r="R129" s="69"/>
      <c r="S129" s="69"/>
      <c r="T129" s="69"/>
      <c r="U129" s="69"/>
      <c r="V129" s="69"/>
      <c r="W129" s="69"/>
      <c r="X129" s="69"/>
      <c r="Y129" s="69"/>
      <c r="Z129" s="69"/>
      <c r="AA129" s="69"/>
      <c r="AB129" s="69"/>
      <c r="AC129" s="69"/>
      <c r="AD129" s="69"/>
      <c r="AE129" s="69"/>
      <c r="AF129" s="69"/>
      <c r="AG129" s="69"/>
      <c r="AH129" s="69"/>
      <c r="AI129" s="69"/>
      <c r="AJ129" s="69"/>
      <c r="AK129" s="69"/>
      <c r="AL129" s="69"/>
      <c r="AM129" s="69"/>
      <c r="AN129" s="69"/>
      <c r="AO129" s="69"/>
      <c r="AP129" s="69"/>
      <c r="AQ129" s="69"/>
      <c r="AR129" s="69"/>
      <c r="AS129" s="69"/>
      <c r="AT129" s="69"/>
      <c r="AU129" s="69"/>
      <c r="AV129" s="69"/>
      <c r="AW129" s="69"/>
      <c r="AX129" s="69"/>
      <c r="AY129" s="69"/>
      <c r="AZ129" s="69"/>
      <c r="BA129" s="69"/>
      <c r="BB129" s="69"/>
      <c r="BC129" s="69"/>
      <c r="BD129" s="69"/>
      <c r="BE129" s="69"/>
      <c r="BF129" s="69"/>
      <c r="BG129" s="69"/>
      <c r="BH129" s="69"/>
    </row>
    <row r="130" spans="1:60" x14ac:dyDescent="0.25">
      <c r="A130" s="69"/>
      <c r="B130" s="69"/>
      <c r="C130" s="69"/>
      <c r="D130" s="69"/>
      <c r="E130" s="69"/>
      <c r="F130" s="69"/>
      <c r="G130" s="69"/>
      <c r="H130" s="69"/>
      <c r="I130" s="69"/>
      <c r="J130" s="69"/>
      <c r="K130" s="69"/>
      <c r="L130" s="69"/>
      <c r="M130" s="69"/>
      <c r="N130" s="69"/>
      <c r="O130" s="69"/>
      <c r="P130" s="69"/>
      <c r="Q130" s="69"/>
      <c r="R130" s="69"/>
      <c r="S130" s="69"/>
      <c r="T130" s="69"/>
      <c r="U130" s="69"/>
      <c r="V130" s="69"/>
      <c r="W130" s="69"/>
      <c r="X130" s="69"/>
      <c r="Y130" s="69"/>
      <c r="Z130" s="69"/>
      <c r="AA130" s="69"/>
      <c r="AB130" s="69"/>
      <c r="AC130" s="69"/>
      <c r="AD130" s="69"/>
      <c r="AE130" s="69"/>
      <c r="AF130" s="69"/>
      <c r="AG130" s="69"/>
      <c r="AH130" s="69"/>
      <c r="AI130" s="69"/>
      <c r="AJ130" s="69"/>
      <c r="AK130" s="69"/>
      <c r="AL130" s="69"/>
      <c r="AM130" s="69"/>
      <c r="AN130" s="69"/>
      <c r="AO130" s="69"/>
      <c r="AP130" s="69"/>
      <c r="AQ130" s="69"/>
      <c r="AR130" s="69"/>
      <c r="AS130" s="69"/>
      <c r="AT130" s="69"/>
      <c r="AU130" s="69"/>
      <c r="AV130" s="69"/>
      <c r="AW130" s="69"/>
      <c r="AX130" s="69"/>
      <c r="AY130" s="69"/>
      <c r="AZ130" s="69"/>
      <c r="BA130" s="69"/>
      <c r="BB130" s="69"/>
      <c r="BC130" s="69"/>
      <c r="BD130" s="69"/>
      <c r="BE130" s="69"/>
      <c r="BF130" s="69"/>
      <c r="BG130" s="69"/>
      <c r="BH130" s="69"/>
    </row>
    <row r="131" spans="1:60" x14ac:dyDescent="0.25">
      <c r="A131" s="69"/>
      <c r="B131" s="69"/>
      <c r="C131" s="69"/>
      <c r="D131" s="69"/>
      <c r="E131" s="69"/>
      <c r="F131" s="69"/>
      <c r="G131" s="69"/>
      <c r="H131" s="69"/>
      <c r="I131" s="69"/>
      <c r="J131" s="69"/>
      <c r="K131" s="69"/>
      <c r="L131" s="69"/>
      <c r="M131" s="69"/>
      <c r="N131" s="69"/>
      <c r="O131" s="69"/>
      <c r="P131" s="69"/>
      <c r="Q131" s="69"/>
      <c r="R131" s="69"/>
      <c r="S131" s="69"/>
      <c r="T131" s="69"/>
      <c r="U131" s="69"/>
      <c r="V131" s="69"/>
      <c r="W131" s="69"/>
      <c r="X131" s="69"/>
      <c r="Y131" s="69"/>
      <c r="Z131" s="69"/>
      <c r="AA131" s="69"/>
      <c r="AB131" s="69"/>
      <c r="AC131" s="69"/>
      <c r="AD131" s="69"/>
      <c r="AE131" s="69"/>
      <c r="AF131" s="69"/>
      <c r="AG131" s="69"/>
      <c r="AH131" s="69"/>
      <c r="AI131" s="69"/>
      <c r="AJ131" s="69"/>
      <c r="AK131" s="69"/>
      <c r="AL131" s="69"/>
      <c r="AM131" s="69"/>
      <c r="AN131" s="69"/>
      <c r="AO131" s="69"/>
      <c r="AP131" s="69"/>
      <c r="AQ131" s="69"/>
      <c r="AR131" s="69"/>
      <c r="AS131" s="69"/>
      <c r="AT131" s="69"/>
      <c r="AU131" s="69"/>
      <c r="AV131" s="69"/>
      <c r="AW131" s="69"/>
      <c r="AX131" s="69"/>
      <c r="AY131" s="69"/>
      <c r="AZ131" s="69"/>
      <c r="BA131" s="69"/>
      <c r="BB131" s="69"/>
      <c r="BC131" s="69"/>
      <c r="BD131" s="69"/>
      <c r="BE131" s="69"/>
      <c r="BF131" s="69"/>
      <c r="BG131" s="69"/>
      <c r="BH131" s="69"/>
    </row>
    <row r="132" spans="1:60" x14ac:dyDescent="0.25">
      <c r="A132" s="69"/>
      <c r="B132" s="69"/>
      <c r="C132" s="69"/>
      <c r="D132" s="69"/>
      <c r="E132" s="69"/>
      <c r="F132" s="69"/>
      <c r="G132" s="69"/>
      <c r="H132" s="69"/>
      <c r="I132" s="69"/>
      <c r="J132" s="69"/>
      <c r="K132" s="69"/>
      <c r="L132" s="69"/>
      <c r="M132" s="69"/>
      <c r="N132" s="69"/>
      <c r="O132" s="69"/>
      <c r="P132" s="69"/>
      <c r="Q132" s="69"/>
      <c r="R132" s="69"/>
      <c r="S132" s="69"/>
      <c r="T132" s="69"/>
      <c r="U132" s="69"/>
      <c r="V132" s="69"/>
      <c r="W132" s="69"/>
      <c r="X132" s="69"/>
      <c r="Y132" s="69"/>
      <c r="Z132" s="69"/>
      <c r="AA132" s="69"/>
      <c r="AB132" s="69"/>
      <c r="AC132" s="69"/>
      <c r="AD132" s="69"/>
      <c r="AE132" s="69"/>
      <c r="AF132" s="69"/>
      <c r="AG132" s="69"/>
      <c r="AH132" s="69"/>
      <c r="AI132" s="69"/>
      <c r="AJ132" s="69"/>
      <c r="AK132" s="69"/>
      <c r="AL132" s="69"/>
      <c r="AM132" s="69"/>
      <c r="AN132" s="69"/>
      <c r="AO132" s="69"/>
      <c r="AP132" s="69"/>
      <c r="AQ132" s="69"/>
      <c r="AR132" s="69"/>
      <c r="AS132" s="69"/>
      <c r="AT132" s="69"/>
      <c r="AU132" s="69"/>
      <c r="AV132" s="69"/>
      <c r="AW132" s="69"/>
      <c r="AX132" s="69"/>
      <c r="AY132" s="69"/>
      <c r="AZ132" s="69"/>
      <c r="BA132" s="69"/>
      <c r="BB132" s="69"/>
      <c r="BC132" s="69"/>
      <c r="BD132" s="69"/>
      <c r="BE132" s="69"/>
      <c r="BF132" s="69"/>
      <c r="BG132" s="69"/>
      <c r="BH132" s="69"/>
    </row>
    <row r="133" spans="1:60" x14ac:dyDescent="0.25">
      <c r="A133" s="69"/>
      <c r="B133" s="69"/>
      <c r="C133" s="69"/>
      <c r="D133" s="69"/>
      <c r="E133" s="69"/>
      <c r="F133" s="69"/>
      <c r="G133" s="69"/>
      <c r="H133" s="69"/>
      <c r="I133" s="69"/>
      <c r="J133" s="69"/>
      <c r="K133" s="69"/>
      <c r="L133" s="69"/>
      <c r="M133" s="69"/>
      <c r="N133" s="69"/>
      <c r="O133" s="69"/>
      <c r="P133" s="69"/>
      <c r="Q133" s="69"/>
      <c r="R133" s="69"/>
      <c r="S133" s="69"/>
      <c r="T133" s="69"/>
      <c r="U133" s="69"/>
      <c r="V133" s="69"/>
      <c r="W133" s="69"/>
      <c r="X133" s="69"/>
      <c r="Y133" s="69"/>
      <c r="Z133" s="69"/>
      <c r="AA133" s="69"/>
      <c r="AB133" s="69"/>
      <c r="AC133" s="69"/>
      <c r="AD133" s="69"/>
      <c r="AE133" s="69"/>
      <c r="AF133" s="69"/>
      <c r="AG133" s="69"/>
      <c r="AH133" s="69"/>
      <c r="AI133" s="69"/>
      <c r="AJ133" s="69"/>
      <c r="AK133" s="69"/>
      <c r="AL133" s="69"/>
      <c r="AM133" s="69"/>
      <c r="AN133" s="69"/>
      <c r="AO133" s="69"/>
      <c r="AP133" s="69"/>
      <c r="AQ133" s="69"/>
      <c r="AR133" s="69"/>
      <c r="AS133" s="69"/>
      <c r="AT133" s="69"/>
      <c r="AU133" s="69"/>
      <c r="AV133" s="69"/>
      <c r="AW133" s="69"/>
      <c r="AX133" s="69"/>
      <c r="AY133" s="69"/>
      <c r="AZ133" s="69"/>
      <c r="BA133" s="69"/>
      <c r="BB133" s="69"/>
      <c r="BC133" s="69"/>
      <c r="BD133" s="69"/>
      <c r="BE133" s="69"/>
      <c r="BF133" s="69"/>
      <c r="BG133" s="69"/>
      <c r="BH133" s="69"/>
    </row>
    <row r="134" spans="1:60" x14ac:dyDescent="0.25">
      <c r="A134" s="69"/>
      <c r="B134" s="69"/>
      <c r="C134" s="69"/>
      <c r="D134" s="69"/>
      <c r="E134" s="69"/>
      <c r="F134" s="69"/>
      <c r="G134" s="69"/>
      <c r="H134" s="69"/>
      <c r="I134" s="69"/>
      <c r="J134" s="69"/>
      <c r="K134" s="69"/>
      <c r="L134" s="69"/>
      <c r="M134" s="69"/>
      <c r="N134" s="69"/>
      <c r="O134" s="69"/>
      <c r="P134" s="69"/>
      <c r="Q134" s="69"/>
      <c r="R134" s="69"/>
      <c r="S134" s="69"/>
      <c r="T134" s="69"/>
      <c r="U134" s="69"/>
      <c r="V134" s="69"/>
      <c r="W134" s="69"/>
      <c r="X134" s="69"/>
      <c r="Y134" s="69"/>
      <c r="Z134" s="69"/>
      <c r="AA134" s="69"/>
      <c r="AB134" s="69"/>
      <c r="AC134" s="69"/>
      <c r="AD134" s="69"/>
      <c r="AE134" s="69"/>
      <c r="AF134" s="69"/>
      <c r="AG134" s="69"/>
      <c r="AH134" s="69"/>
      <c r="AI134" s="69"/>
      <c r="AJ134" s="69"/>
      <c r="AK134" s="69"/>
      <c r="AL134" s="69"/>
      <c r="AM134" s="69"/>
      <c r="AN134" s="69"/>
      <c r="AO134" s="69"/>
      <c r="AP134" s="69"/>
      <c r="AQ134" s="69"/>
      <c r="AR134" s="69"/>
      <c r="AS134" s="69"/>
      <c r="AT134" s="69"/>
      <c r="AU134" s="69"/>
      <c r="AV134" s="69"/>
      <c r="AW134" s="69"/>
      <c r="AX134" s="69"/>
      <c r="AY134" s="69"/>
      <c r="AZ134" s="69"/>
      <c r="BA134" s="69"/>
      <c r="BB134" s="69"/>
      <c r="BC134" s="69"/>
      <c r="BD134" s="69"/>
      <c r="BE134" s="69"/>
      <c r="BF134" s="69"/>
      <c r="BG134" s="69"/>
      <c r="BH134" s="69"/>
    </row>
    <row r="135" spans="1:60" x14ac:dyDescent="0.25">
      <c r="A135" s="69"/>
      <c r="B135" s="69"/>
      <c r="C135" s="69"/>
      <c r="D135" s="69"/>
      <c r="E135" s="69"/>
      <c r="F135" s="69"/>
      <c r="G135" s="69"/>
      <c r="H135" s="69"/>
      <c r="I135" s="69"/>
      <c r="J135" s="69"/>
      <c r="K135" s="69"/>
      <c r="L135" s="69"/>
      <c r="M135" s="69"/>
      <c r="N135" s="69"/>
      <c r="O135" s="69"/>
      <c r="P135" s="69"/>
      <c r="Q135" s="69"/>
      <c r="R135" s="69"/>
      <c r="S135" s="69"/>
      <c r="T135" s="69"/>
      <c r="U135" s="69"/>
      <c r="V135" s="69"/>
      <c r="W135" s="69"/>
      <c r="X135" s="69"/>
      <c r="Y135" s="69"/>
      <c r="Z135" s="69"/>
      <c r="AA135" s="69"/>
      <c r="AB135" s="69"/>
      <c r="AC135" s="69"/>
      <c r="AD135" s="69"/>
      <c r="AE135" s="69"/>
      <c r="AF135" s="69"/>
      <c r="AG135" s="69"/>
      <c r="AH135" s="69"/>
      <c r="AI135" s="69"/>
      <c r="AJ135" s="69"/>
      <c r="AK135" s="69"/>
      <c r="AL135" s="69"/>
      <c r="AM135" s="69"/>
      <c r="AN135" s="69"/>
      <c r="AO135" s="69"/>
      <c r="AP135" s="69"/>
      <c r="AQ135" s="69"/>
      <c r="AR135" s="69"/>
      <c r="AS135" s="69"/>
      <c r="AT135" s="69"/>
      <c r="AU135" s="69"/>
      <c r="AV135" s="69"/>
      <c r="AW135" s="69"/>
      <c r="AX135" s="69"/>
      <c r="AY135" s="69"/>
      <c r="AZ135" s="69"/>
      <c r="BA135" s="69"/>
      <c r="BB135" s="69"/>
      <c r="BC135" s="69"/>
      <c r="BD135" s="69"/>
      <c r="BE135" s="69"/>
      <c r="BF135" s="69"/>
      <c r="BG135" s="69"/>
      <c r="BH135" s="69"/>
    </row>
    <row r="136" spans="1:60" x14ac:dyDescent="0.25">
      <c r="A136" s="69"/>
      <c r="B136" s="69"/>
      <c r="C136" s="69"/>
      <c r="D136" s="69"/>
      <c r="E136" s="69"/>
      <c r="F136" s="69"/>
      <c r="G136" s="69"/>
      <c r="H136" s="69"/>
      <c r="I136" s="69"/>
      <c r="J136" s="69"/>
      <c r="K136" s="69"/>
      <c r="L136" s="69"/>
      <c r="M136" s="69"/>
      <c r="N136" s="69"/>
      <c r="O136" s="69"/>
      <c r="P136" s="69"/>
      <c r="Q136" s="69"/>
      <c r="R136" s="69"/>
      <c r="S136" s="69"/>
      <c r="T136" s="69"/>
      <c r="U136" s="69"/>
      <c r="V136" s="69"/>
      <c r="W136" s="69"/>
      <c r="X136" s="69"/>
      <c r="Y136" s="69"/>
      <c r="Z136" s="69"/>
      <c r="AA136" s="69"/>
      <c r="AB136" s="69"/>
      <c r="AC136" s="69"/>
      <c r="AD136" s="69"/>
      <c r="AE136" s="69"/>
      <c r="AF136" s="69"/>
      <c r="AG136" s="69"/>
      <c r="AH136" s="69"/>
      <c r="AI136" s="69"/>
      <c r="AJ136" s="69"/>
      <c r="AK136" s="69"/>
      <c r="AL136" s="69"/>
      <c r="AM136" s="69"/>
      <c r="AN136" s="69"/>
      <c r="AO136" s="69"/>
      <c r="AP136" s="69"/>
      <c r="AQ136" s="69"/>
      <c r="AR136" s="69"/>
      <c r="AS136" s="69"/>
      <c r="AT136" s="69"/>
      <c r="AU136" s="69"/>
      <c r="AV136" s="69"/>
      <c r="AW136" s="69"/>
      <c r="AX136" s="69"/>
      <c r="AY136" s="69"/>
      <c r="AZ136" s="69"/>
      <c r="BA136" s="69"/>
      <c r="BB136" s="69"/>
      <c r="BC136" s="69"/>
      <c r="BD136" s="69"/>
      <c r="BE136" s="69"/>
      <c r="BF136" s="69"/>
      <c r="BG136" s="69"/>
      <c r="BH136" s="69"/>
    </row>
    <row r="137" spans="1:60" x14ac:dyDescent="0.25">
      <c r="A137" s="69"/>
      <c r="B137" s="69"/>
      <c r="C137" s="69"/>
      <c r="D137" s="69"/>
      <c r="E137" s="69"/>
      <c r="F137" s="69"/>
      <c r="G137" s="69"/>
      <c r="H137" s="69"/>
      <c r="I137" s="69"/>
      <c r="J137" s="69"/>
      <c r="K137" s="69"/>
      <c r="L137" s="69"/>
      <c r="M137" s="69"/>
      <c r="N137" s="69"/>
      <c r="O137" s="69"/>
      <c r="P137" s="69"/>
      <c r="Q137" s="69"/>
      <c r="R137" s="69"/>
      <c r="S137" s="69"/>
      <c r="T137" s="69"/>
      <c r="U137" s="69"/>
      <c r="V137" s="69"/>
      <c r="W137" s="69"/>
      <c r="X137" s="69"/>
      <c r="Y137" s="69"/>
      <c r="Z137" s="69"/>
      <c r="AA137" s="69"/>
      <c r="AB137" s="69"/>
      <c r="AC137" s="69"/>
      <c r="AD137" s="69"/>
      <c r="AE137" s="69"/>
      <c r="AF137" s="69"/>
      <c r="AG137" s="69"/>
      <c r="AH137" s="69"/>
      <c r="AI137" s="69"/>
      <c r="AJ137" s="69"/>
      <c r="AK137" s="69"/>
      <c r="AL137" s="69"/>
      <c r="AM137" s="69"/>
      <c r="AN137" s="69"/>
      <c r="AO137" s="69"/>
      <c r="AP137" s="69"/>
      <c r="AQ137" s="69"/>
      <c r="AR137" s="69"/>
      <c r="AS137" s="69"/>
      <c r="AT137" s="69"/>
      <c r="AU137" s="69"/>
      <c r="AV137" s="69"/>
      <c r="AW137" s="69"/>
      <c r="AX137" s="69"/>
      <c r="AY137" s="69"/>
      <c r="AZ137" s="69"/>
      <c r="BA137" s="69"/>
      <c r="BB137" s="69"/>
      <c r="BC137" s="69"/>
      <c r="BD137" s="69"/>
      <c r="BE137" s="69"/>
      <c r="BF137" s="69"/>
      <c r="BG137" s="69"/>
      <c r="BH137" s="69"/>
    </row>
    <row r="138" spans="1:60" x14ac:dyDescent="0.25">
      <c r="A138" s="69"/>
      <c r="B138" s="69"/>
      <c r="C138" s="69"/>
      <c r="D138" s="69"/>
      <c r="E138" s="69"/>
      <c r="F138" s="69"/>
      <c r="G138" s="69"/>
      <c r="H138" s="69"/>
      <c r="I138" s="69"/>
      <c r="J138" s="69"/>
      <c r="K138" s="69"/>
      <c r="L138" s="69"/>
      <c r="M138" s="69"/>
      <c r="N138" s="69"/>
      <c r="O138" s="69"/>
      <c r="P138" s="69"/>
      <c r="Q138" s="69"/>
      <c r="R138" s="69"/>
      <c r="S138" s="69"/>
      <c r="T138" s="69"/>
      <c r="U138" s="69"/>
      <c r="V138" s="69"/>
      <c r="W138" s="69"/>
      <c r="X138" s="69"/>
      <c r="Y138" s="69"/>
      <c r="Z138" s="69"/>
      <c r="AA138" s="69"/>
      <c r="AB138" s="69"/>
      <c r="AC138" s="69"/>
      <c r="AD138" s="69"/>
      <c r="AE138" s="69"/>
      <c r="AF138" s="69"/>
      <c r="AG138" s="69"/>
      <c r="AH138" s="69"/>
      <c r="AI138" s="69"/>
      <c r="AJ138" s="69"/>
      <c r="AK138" s="69"/>
      <c r="AL138" s="69"/>
      <c r="AM138" s="69"/>
      <c r="AN138" s="69"/>
      <c r="AO138" s="69"/>
      <c r="AP138" s="69"/>
      <c r="AQ138" s="69"/>
      <c r="AR138" s="69"/>
      <c r="AS138" s="69"/>
      <c r="AT138" s="69"/>
      <c r="AU138" s="69"/>
      <c r="AV138" s="69"/>
      <c r="AW138" s="69"/>
      <c r="AX138" s="69"/>
      <c r="AY138" s="69"/>
      <c r="AZ138" s="69"/>
      <c r="BA138" s="69"/>
      <c r="BB138" s="69"/>
      <c r="BC138" s="69"/>
      <c r="BD138" s="69"/>
      <c r="BE138" s="69"/>
      <c r="BF138" s="69"/>
      <c r="BG138" s="69"/>
      <c r="BH138" s="69"/>
    </row>
    <row r="139" spans="1:60" x14ac:dyDescent="0.25">
      <c r="A139" s="69"/>
      <c r="B139" s="69"/>
      <c r="C139" s="69"/>
      <c r="D139" s="69"/>
      <c r="E139" s="69"/>
      <c r="F139" s="69"/>
      <c r="G139" s="69"/>
      <c r="H139" s="69"/>
      <c r="I139" s="69"/>
      <c r="J139" s="69"/>
      <c r="K139" s="69"/>
      <c r="L139" s="69"/>
      <c r="M139" s="69"/>
      <c r="N139" s="69"/>
      <c r="O139" s="69"/>
      <c r="P139" s="69"/>
      <c r="Q139" s="69"/>
      <c r="R139" s="69"/>
      <c r="S139" s="69"/>
      <c r="T139" s="69"/>
      <c r="U139" s="69"/>
      <c r="V139" s="69"/>
      <c r="W139" s="69"/>
      <c r="X139" s="69"/>
      <c r="Y139" s="69"/>
      <c r="Z139" s="69"/>
      <c r="AA139" s="69"/>
      <c r="AB139" s="69"/>
      <c r="AC139" s="69"/>
      <c r="AD139" s="69"/>
      <c r="AE139" s="69"/>
      <c r="AF139" s="69"/>
      <c r="AG139" s="69"/>
      <c r="AH139" s="69"/>
      <c r="AI139" s="69"/>
      <c r="AJ139" s="69"/>
      <c r="AK139" s="69"/>
      <c r="AL139" s="69"/>
      <c r="AM139" s="69"/>
      <c r="AN139" s="69"/>
      <c r="AO139" s="69"/>
      <c r="AP139" s="69"/>
      <c r="AQ139" s="69"/>
      <c r="AR139" s="69"/>
      <c r="AS139" s="69"/>
      <c r="AT139" s="69"/>
      <c r="AU139" s="69"/>
      <c r="AV139" s="69"/>
      <c r="AW139" s="69"/>
      <c r="AX139" s="69"/>
      <c r="AY139" s="69"/>
      <c r="AZ139" s="69"/>
      <c r="BA139" s="69"/>
      <c r="BB139" s="69"/>
      <c r="BC139" s="69"/>
      <c r="BD139" s="69"/>
      <c r="BE139" s="69"/>
      <c r="BF139" s="69"/>
      <c r="BG139" s="69"/>
      <c r="BH139" s="69"/>
    </row>
    <row r="140" spans="1:60" x14ac:dyDescent="0.25">
      <c r="A140" s="69"/>
      <c r="B140" s="69"/>
      <c r="C140" s="69"/>
      <c r="D140" s="69"/>
      <c r="E140" s="69"/>
      <c r="F140" s="69"/>
      <c r="G140" s="69"/>
      <c r="H140" s="69"/>
      <c r="I140" s="69"/>
      <c r="J140" s="69"/>
      <c r="K140" s="69"/>
      <c r="L140" s="69"/>
      <c r="M140" s="69"/>
      <c r="N140" s="69"/>
      <c r="O140" s="69"/>
      <c r="P140" s="69"/>
      <c r="Q140" s="69"/>
      <c r="R140" s="69"/>
      <c r="S140" s="69"/>
      <c r="T140" s="69"/>
      <c r="U140" s="69"/>
      <c r="V140" s="69"/>
      <c r="W140" s="69"/>
      <c r="X140" s="69"/>
      <c r="Y140" s="69"/>
      <c r="Z140" s="69"/>
      <c r="AA140" s="69"/>
      <c r="AB140" s="69"/>
      <c r="AC140" s="69"/>
      <c r="AD140" s="69"/>
      <c r="AE140" s="69"/>
      <c r="AF140" s="69"/>
      <c r="AG140" s="69"/>
      <c r="AH140" s="69"/>
      <c r="AI140" s="69"/>
      <c r="AJ140" s="69"/>
      <c r="AK140" s="69"/>
      <c r="AL140" s="69"/>
      <c r="AM140" s="69"/>
      <c r="AN140" s="69"/>
      <c r="AO140" s="69"/>
      <c r="AP140" s="69"/>
      <c r="AQ140" s="69"/>
      <c r="AR140" s="69"/>
      <c r="AS140" s="69"/>
      <c r="AT140" s="69"/>
      <c r="AU140" s="69"/>
      <c r="AV140" s="69"/>
      <c r="AW140" s="69"/>
      <c r="AX140" s="69"/>
      <c r="AY140" s="69"/>
      <c r="AZ140" s="69"/>
      <c r="BA140" s="69"/>
      <c r="BB140" s="69"/>
      <c r="BC140" s="69"/>
      <c r="BD140" s="69"/>
      <c r="BE140" s="69"/>
      <c r="BF140" s="69"/>
      <c r="BG140" s="69"/>
      <c r="BH140" s="69"/>
    </row>
    <row r="141" spans="1:60" x14ac:dyDescent="0.25">
      <c r="A141" s="69"/>
      <c r="B141" s="69"/>
      <c r="C141" s="69"/>
      <c r="D141" s="69"/>
      <c r="E141" s="69"/>
      <c r="F141" s="69"/>
      <c r="G141" s="69"/>
      <c r="H141" s="69"/>
      <c r="I141" s="69"/>
      <c r="J141" s="69"/>
      <c r="K141" s="69"/>
      <c r="L141" s="69"/>
      <c r="M141" s="69"/>
      <c r="N141" s="69"/>
      <c r="O141" s="69"/>
      <c r="P141" s="69"/>
      <c r="Q141" s="69"/>
      <c r="R141" s="69"/>
      <c r="S141" s="69"/>
      <c r="T141" s="69"/>
      <c r="U141" s="69"/>
      <c r="V141" s="69"/>
      <c r="W141" s="69"/>
      <c r="X141" s="69"/>
      <c r="Y141" s="69"/>
      <c r="Z141" s="69"/>
      <c r="AA141" s="69"/>
      <c r="AB141" s="69"/>
      <c r="AC141" s="69"/>
      <c r="AD141" s="69"/>
      <c r="AE141" s="69"/>
      <c r="AF141" s="69"/>
      <c r="AG141" s="69"/>
      <c r="AH141" s="69"/>
      <c r="AI141" s="69"/>
      <c r="AJ141" s="69"/>
      <c r="AK141" s="69"/>
      <c r="AL141" s="69"/>
      <c r="AM141" s="69"/>
      <c r="AN141" s="69"/>
      <c r="AO141" s="69"/>
      <c r="AP141" s="69"/>
      <c r="AQ141" s="69"/>
      <c r="AR141" s="69"/>
      <c r="AS141" s="69"/>
      <c r="AT141" s="69"/>
      <c r="AU141" s="69"/>
      <c r="AV141" s="69"/>
      <c r="AW141" s="69"/>
      <c r="AX141" s="69"/>
      <c r="AY141" s="69"/>
      <c r="AZ141" s="69"/>
      <c r="BA141" s="69"/>
      <c r="BB141" s="69"/>
      <c r="BC141" s="69"/>
      <c r="BD141" s="69"/>
      <c r="BE141" s="69"/>
      <c r="BF141" s="69"/>
      <c r="BG141" s="69"/>
      <c r="BH141" s="69"/>
    </row>
    <row r="142" spans="1:60" x14ac:dyDescent="0.25">
      <c r="A142" s="69"/>
      <c r="B142" s="69"/>
      <c r="C142" s="69"/>
      <c r="D142" s="69"/>
      <c r="E142" s="69"/>
      <c r="F142" s="69"/>
      <c r="G142" s="69"/>
      <c r="H142" s="69"/>
      <c r="I142" s="69"/>
      <c r="J142" s="69"/>
      <c r="K142" s="69"/>
      <c r="L142" s="69"/>
      <c r="M142" s="69"/>
      <c r="N142" s="69"/>
      <c r="O142" s="69"/>
      <c r="P142" s="69"/>
      <c r="Q142" s="69"/>
      <c r="R142" s="69"/>
      <c r="S142" s="69"/>
      <c r="T142" s="69"/>
      <c r="U142" s="69"/>
      <c r="V142" s="69"/>
      <c r="W142" s="69"/>
      <c r="X142" s="69"/>
      <c r="Y142" s="69"/>
      <c r="Z142" s="69"/>
      <c r="AA142" s="69"/>
      <c r="AB142" s="69"/>
      <c r="AC142" s="69"/>
      <c r="AD142" s="69"/>
      <c r="AE142" s="69"/>
      <c r="AF142" s="69"/>
      <c r="AG142" s="69"/>
      <c r="AH142" s="69"/>
      <c r="AI142" s="69"/>
      <c r="AJ142" s="69"/>
      <c r="AK142" s="69"/>
      <c r="AL142" s="69"/>
      <c r="AM142" s="69"/>
      <c r="AN142" s="69"/>
      <c r="AO142" s="69"/>
      <c r="AP142" s="69"/>
      <c r="AQ142" s="69"/>
      <c r="AR142" s="69"/>
      <c r="AS142" s="69"/>
      <c r="AT142" s="69"/>
      <c r="AU142" s="69"/>
      <c r="AV142" s="69"/>
      <c r="AW142" s="69"/>
      <c r="AX142" s="69"/>
      <c r="AY142" s="69"/>
      <c r="AZ142" s="69"/>
      <c r="BA142" s="69"/>
      <c r="BB142" s="69"/>
      <c r="BC142" s="69"/>
      <c r="BD142" s="69"/>
      <c r="BE142" s="69"/>
      <c r="BF142" s="69"/>
      <c r="BG142" s="69"/>
      <c r="BH142" s="69"/>
    </row>
    <row r="143" spans="1:60" x14ac:dyDescent="0.25">
      <c r="A143" s="69"/>
      <c r="B143" s="69"/>
      <c r="C143" s="69"/>
      <c r="D143" s="69"/>
      <c r="E143" s="69"/>
      <c r="F143" s="69"/>
      <c r="G143" s="69"/>
      <c r="H143" s="69"/>
      <c r="I143" s="69"/>
      <c r="J143" s="69"/>
      <c r="K143" s="69"/>
      <c r="L143" s="69"/>
      <c r="M143" s="69"/>
      <c r="N143" s="69"/>
      <c r="O143" s="69"/>
      <c r="P143" s="69"/>
      <c r="Q143" s="69"/>
      <c r="R143" s="69"/>
      <c r="S143" s="69"/>
      <c r="T143" s="69"/>
      <c r="U143" s="69"/>
      <c r="V143" s="69"/>
      <c r="W143" s="69"/>
      <c r="X143" s="69"/>
      <c r="Y143" s="69"/>
      <c r="Z143" s="69"/>
      <c r="AA143" s="69"/>
      <c r="AB143" s="69"/>
      <c r="AC143" s="69"/>
      <c r="AD143" s="69"/>
      <c r="AE143" s="69"/>
      <c r="AF143" s="69"/>
      <c r="AG143" s="69"/>
      <c r="AH143" s="69"/>
      <c r="AI143" s="69"/>
      <c r="AJ143" s="69"/>
      <c r="AK143" s="69"/>
      <c r="AL143" s="69"/>
      <c r="AM143" s="69"/>
      <c r="AN143" s="69"/>
      <c r="AO143" s="69"/>
      <c r="AP143" s="69"/>
      <c r="AQ143" s="69"/>
      <c r="AR143" s="69"/>
      <c r="AS143" s="69"/>
      <c r="AT143" s="69"/>
      <c r="AU143" s="69"/>
      <c r="AV143" s="69"/>
      <c r="AW143" s="69"/>
      <c r="AX143" s="69"/>
      <c r="AY143" s="69"/>
      <c r="AZ143" s="69"/>
      <c r="BA143" s="69"/>
      <c r="BB143" s="69"/>
      <c r="BC143" s="69"/>
      <c r="BD143" s="69"/>
      <c r="BE143" s="69"/>
      <c r="BF143" s="69"/>
      <c r="BG143" s="69"/>
      <c r="BH143" s="69"/>
    </row>
    <row r="144" spans="1:60" x14ac:dyDescent="0.25">
      <c r="A144" s="69"/>
      <c r="B144" s="69"/>
      <c r="C144" s="69"/>
      <c r="D144" s="69"/>
      <c r="E144" s="69"/>
      <c r="F144" s="69"/>
      <c r="G144" s="69"/>
      <c r="H144" s="69"/>
      <c r="I144" s="69"/>
      <c r="J144" s="69"/>
      <c r="K144" s="69"/>
      <c r="L144" s="69"/>
      <c r="M144" s="69"/>
      <c r="N144" s="69"/>
      <c r="O144" s="69"/>
      <c r="P144" s="69"/>
      <c r="Q144" s="69"/>
      <c r="R144" s="69"/>
      <c r="S144" s="69"/>
      <c r="T144" s="69"/>
      <c r="U144" s="69"/>
      <c r="V144" s="69"/>
      <c r="W144" s="69"/>
      <c r="X144" s="69"/>
      <c r="Y144" s="69"/>
      <c r="Z144" s="69"/>
      <c r="AA144" s="69"/>
      <c r="AB144" s="69"/>
      <c r="AC144" s="69"/>
      <c r="AD144" s="69"/>
      <c r="AE144" s="69"/>
      <c r="AF144" s="69"/>
      <c r="AG144" s="69"/>
      <c r="AH144" s="69"/>
      <c r="AI144" s="69"/>
      <c r="AJ144" s="69"/>
      <c r="AK144" s="69"/>
      <c r="AL144" s="69"/>
      <c r="AM144" s="69"/>
      <c r="AN144" s="69"/>
      <c r="AO144" s="69"/>
      <c r="AP144" s="69"/>
      <c r="AQ144" s="69"/>
      <c r="AR144" s="69"/>
      <c r="AS144" s="69"/>
      <c r="AT144" s="69"/>
      <c r="AU144" s="69"/>
      <c r="AV144" s="69"/>
      <c r="AW144" s="69"/>
      <c r="AX144" s="69"/>
      <c r="AY144" s="69"/>
      <c r="AZ144" s="69"/>
      <c r="BA144" s="69"/>
      <c r="BB144" s="69"/>
      <c r="BC144" s="69"/>
      <c r="BD144" s="69"/>
      <c r="BE144" s="69"/>
      <c r="BF144" s="69"/>
      <c r="BG144" s="69"/>
      <c r="BH144" s="69"/>
    </row>
    <row r="145" spans="1:60" x14ac:dyDescent="0.25">
      <c r="A145" s="69"/>
      <c r="B145" s="69"/>
      <c r="C145" s="69"/>
      <c r="D145" s="69"/>
      <c r="E145" s="69"/>
      <c r="F145" s="69"/>
      <c r="G145" s="69"/>
      <c r="H145" s="69"/>
      <c r="I145" s="69"/>
      <c r="J145" s="69"/>
      <c r="K145" s="69"/>
      <c r="L145" s="69"/>
      <c r="M145" s="69"/>
      <c r="N145" s="69"/>
      <c r="O145" s="69"/>
      <c r="P145" s="69"/>
      <c r="Q145" s="69"/>
      <c r="R145" s="69"/>
      <c r="S145" s="69"/>
      <c r="T145" s="69"/>
      <c r="U145" s="69"/>
      <c r="V145" s="69"/>
      <c r="W145" s="69"/>
      <c r="X145" s="69"/>
      <c r="Y145" s="69"/>
      <c r="Z145" s="69"/>
      <c r="AA145" s="69"/>
      <c r="AB145" s="69"/>
      <c r="AC145" s="69"/>
      <c r="AD145" s="69"/>
      <c r="AE145" s="69"/>
      <c r="AF145" s="69"/>
      <c r="AG145" s="69"/>
      <c r="AH145" s="69"/>
      <c r="AI145" s="69"/>
      <c r="AJ145" s="69"/>
      <c r="AK145" s="69"/>
      <c r="AL145" s="69"/>
      <c r="AM145" s="69"/>
      <c r="AN145" s="69"/>
      <c r="AO145" s="69"/>
      <c r="AP145" s="69"/>
      <c r="AQ145" s="69"/>
      <c r="AR145" s="69"/>
      <c r="AS145" s="69"/>
      <c r="AT145" s="69"/>
      <c r="AU145" s="69"/>
      <c r="AV145" s="69"/>
      <c r="AW145" s="69"/>
      <c r="AX145" s="69"/>
      <c r="AY145" s="69"/>
      <c r="AZ145" s="69"/>
      <c r="BA145" s="69"/>
      <c r="BB145" s="69"/>
      <c r="BC145" s="69"/>
      <c r="BD145" s="69"/>
      <c r="BE145" s="69"/>
      <c r="BF145" s="69"/>
      <c r="BG145" s="69"/>
      <c r="BH145" s="69"/>
    </row>
    <row r="146" spans="1:60" x14ac:dyDescent="0.25">
      <c r="A146" s="69"/>
      <c r="B146" s="69"/>
      <c r="C146" s="69"/>
      <c r="D146" s="69"/>
      <c r="E146" s="69"/>
      <c r="F146" s="69"/>
      <c r="G146" s="69"/>
      <c r="H146" s="69"/>
      <c r="I146" s="69"/>
      <c r="J146" s="69"/>
      <c r="K146" s="69"/>
      <c r="L146" s="69"/>
      <c r="M146" s="69"/>
      <c r="N146" s="69"/>
      <c r="O146" s="69"/>
      <c r="P146" s="69"/>
      <c r="Q146" s="69"/>
      <c r="R146" s="69"/>
      <c r="S146" s="69"/>
      <c r="T146" s="69"/>
      <c r="U146" s="69"/>
      <c r="V146" s="69"/>
      <c r="W146" s="69"/>
      <c r="X146" s="69"/>
      <c r="Y146" s="69"/>
      <c r="Z146" s="69"/>
      <c r="AA146" s="69"/>
      <c r="AB146" s="69"/>
      <c r="AC146" s="69"/>
      <c r="AD146" s="69"/>
      <c r="AE146" s="69"/>
      <c r="AF146" s="69"/>
      <c r="AG146" s="69"/>
      <c r="AH146" s="69"/>
      <c r="AI146" s="69"/>
      <c r="AJ146" s="69"/>
      <c r="AK146" s="69"/>
      <c r="AL146" s="69"/>
      <c r="AM146" s="69"/>
      <c r="AN146" s="69"/>
      <c r="AO146" s="69"/>
      <c r="AP146" s="69"/>
      <c r="AQ146" s="69"/>
      <c r="AR146" s="69"/>
      <c r="AS146" s="69"/>
      <c r="AT146" s="69"/>
      <c r="AU146" s="69"/>
      <c r="AV146" s="69"/>
      <c r="AW146" s="69"/>
      <c r="AX146" s="69"/>
      <c r="AY146" s="69"/>
      <c r="AZ146" s="69"/>
      <c r="BA146" s="69"/>
      <c r="BB146" s="69"/>
      <c r="BC146" s="69"/>
      <c r="BD146" s="69"/>
      <c r="BE146" s="69"/>
      <c r="BF146" s="69"/>
      <c r="BG146" s="69"/>
      <c r="BH146" s="69"/>
    </row>
    <row r="147" spans="1:60" x14ac:dyDescent="0.25">
      <c r="A147" s="69"/>
      <c r="B147" s="69"/>
      <c r="C147" s="69"/>
      <c r="D147" s="69"/>
      <c r="E147" s="69"/>
      <c r="F147" s="69"/>
      <c r="G147" s="69"/>
      <c r="H147" s="69"/>
      <c r="I147" s="69"/>
      <c r="J147" s="69"/>
      <c r="K147" s="69"/>
      <c r="L147" s="69"/>
      <c r="M147" s="69"/>
      <c r="N147" s="69"/>
      <c r="O147" s="69"/>
      <c r="P147" s="69"/>
      <c r="Q147" s="69"/>
      <c r="R147" s="69"/>
      <c r="S147" s="69"/>
      <c r="T147" s="69"/>
      <c r="U147" s="69"/>
      <c r="V147" s="69"/>
      <c r="W147" s="69"/>
      <c r="X147" s="69"/>
      <c r="Y147" s="69"/>
      <c r="Z147" s="69"/>
      <c r="AA147" s="69"/>
      <c r="AB147" s="69"/>
      <c r="AC147" s="69"/>
      <c r="AD147" s="69"/>
      <c r="AE147" s="69"/>
      <c r="AF147" s="69"/>
      <c r="AG147" s="69"/>
      <c r="AH147" s="69"/>
      <c r="AI147" s="69"/>
      <c r="AJ147" s="69"/>
      <c r="AK147" s="69"/>
      <c r="AL147" s="69"/>
      <c r="AM147" s="69"/>
      <c r="AN147" s="69"/>
      <c r="AO147" s="69"/>
      <c r="AP147" s="69"/>
      <c r="AQ147" s="69"/>
      <c r="AR147" s="69"/>
      <c r="AS147" s="69"/>
      <c r="AT147" s="69"/>
      <c r="AU147" s="69"/>
      <c r="AV147" s="69"/>
      <c r="AW147" s="69"/>
      <c r="AX147" s="69"/>
      <c r="AY147" s="69"/>
      <c r="AZ147" s="69"/>
      <c r="BA147" s="69"/>
      <c r="BB147" s="69"/>
      <c r="BC147" s="69"/>
      <c r="BD147" s="69"/>
      <c r="BE147" s="69"/>
      <c r="BF147" s="69"/>
      <c r="BG147" s="69"/>
      <c r="BH147" s="69"/>
    </row>
    <row r="148" spans="1:60" x14ac:dyDescent="0.25">
      <c r="A148" s="69"/>
      <c r="B148" s="69"/>
      <c r="C148" s="69"/>
      <c r="D148" s="69"/>
      <c r="E148" s="69"/>
      <c r="F148" s="69"/>
      <c r="G148" s="69"/>
      <c r="H148" s="69"/>
      <c r="I148" s="69"/>
      <c r="J148" s="69"/>
      <c r="K148" s="69"/>
      <c r="L148" s="69"/>
      <c r="M148" s="69"/>
      <c r="N148" s="69"/>
      <c r="O148" s="69"/>
      <c r="P148" s="69"/>
      <c r="Q148" s="69"/>
      <c r="R148" s="69"/>
      <c r="S148" s="69"/>
      <c r="T148" s="69"/>
      <c r="U148" s="69"/>
      <c r="V148" s="69"/>
      <c r="W148" s="69"/>
      <c r="X148" s="69"/>
      <c r="Y148" s="69"/>
      <c r="Z148" s="69"/>
      <c r="AA148" s="69"/>
      <c r="AB148" s="69"/>
      <c r="AC148" s="69"/>
      <c r="AD148" s="69"/>
      <c r="AE148" s="69"/>
      <c r="AF148" s="69"/>
      <c r="AG148" s="69"/>
      <c r="AH148" s="69"/>
      <c r="AI148" s="69"/>
      <c r="AJ148" s="69"/>
      <c r="AK148" s="69"/>
      <c r="AL148" s="69"/>
      <c r="AM148" s="69"/>
      <c r="AN148" s="69"/>
      <c r="AO148" s="69"/>
      <c r="AP148" s="69"/>
      <c r="AQ148" s="69"/>
      <c r="AR148" s="69"/>
      <c r="AS148" s="69"/>
      <c r="AT148" s="69"/>
      <c r="AU148" s="69"/>
      <c r="AV148" s="69"/>
      <c r="AW148" s="69"/>
      <c r="AX148" s="69"/>
      <c r="AY148" s="69"/>
      <c r="AZ148" s="69"/>
      <c r="BA148" s="69"/>
      <c r="BB148" s="69"/>
      <c r="BC148" s="69"/>
      <c r="BD148" s="69"/>
      <c r="BE148" s="69"/>
      <c r="BF148" s="69"/>
      <c r="BG148" s="69"/>
      <c r="BH148" s="69"/>
    </row>
    <row r="149" spans="1:60" x14ac:dyDescent="0.25">
      <c r="A149" s="69"/>
      <c r="B149" s="69"/>
      <c r="C149" s="69"/>
      <c r="D149" s="69"/>
      <c r="E149" s="69"/>
      <c r="F149" s="69"/>
      <c r="G149" s="69"/>
      <c r="H149" s="69"/>
      <c r="I149" s="69"/>
      <c r="J149" s="69"/>
      <c r="K149" s="69"/>
      <c r="L149" s="69"/>
      <c r="M149" s="69"/>
      <c r="N149" s="69"/>
      <c r="O149" s="69"/>
      <c r="P149" s="69"/>
      <c r="Q149" s="69"/>
      <c r="R149" s="69"/>
      <c r="S149" s="69"/>
      <c r="T149" s="69"/>
      <c r="U149" s="69"/>
      <c r="V149" s="69"/>
      <c r="W149" s="69"/>
      <c r="X149" s="69"/>
      <c r="Y149" s="69"/>
      <c r="Z149" s="69"/>
      <c r="AA149" s="69"/>
      <c r="AB149" s="69"/>
      <c r="AC149" s="69"/>
      <c r="AD149" s="69"/>
      <c r="AE149" s="69"/>
      <c r="AF149" s="69"/>
      <c r="AG149" s="69"/>
      <c r="AH149" s="69"/>
      <c r="AI149" s="69"/>
      <c r="AJ149" s="69"/>
      <c r="AK149" s="69"/>
      <c r="AL149" s="69"/>
      <c r="AM149" s="69"/>
      <c r="AN149" s="69"/>
      <c r="AO149" s="69"/>
      <c r="AP149" s="69"/>
      <c r="AQ149" s="69"/>
      <c r="AR149" s="69"/>
      <c r="AS149" s="69"/>
      <c r="AT149" s="69"/>
      <c r="AU149" s="69"/>
      <c r="AV149" s="69"/>
      <c r="AW149" s="69"/>
      <c r="AX149" s="69"/>
      <c r="AY149" s="69"/>
      <c r="AZ149" s="69"/>
      <c r="BA149" s="69"/>
      <c r="BB149" s="69"/>
      <c r="BC149" s="69"/>
      <c r="BD149" s="69"/>
      <c r="BE149" s="69"/>
      <c r="BF149" s="69"/>
      <c r="BG149" s="69"/>
      <c r="BH149" s="69"/>
    </row>
    <row r="150" spans="1:60" x14ac:dyDescent="0.25">
      <c r="A150" s="69"/>
      <c r="B150" s="69"/>
      <c r="C150" s="69"/>
      <c r="D150" s="69"/>
      <c r="E150" s="69"/>
      <c r="F150" s="69"/>
      <c r="G150" s="69"/>
      <c r="H150" s="69"/>
      <c r="I150" s="69"/>
      <c r="J150" s="69"/>
      <c r="K150" s="69"/>
      <c r="L150" s="69"/>
      <c r="M150" s="69"/>
      <c r="N150" s="69"/>
      <c r="O150" s="69"/>
      <c r="P150" s="69"/>
      <c r="Q150" s="69"/>
      <c r="R150" s="69"/>
      <c r="S150" s="69"/>
      <c r="T150" s="69"/>
      <c r="U150" s="69"/>
      <c r="V150" s="69"/>
      <c r="W150" s="69"/>
      <c r="X150" s="69"/>
      <c r="Y150" s="69"/>
      <c r="Z150" s="69"/>
      <c r="AA150" s="69"/>
      <c r="AB150" s="69"/>
      <c r="AC150" s="69"/>
      <c r="AD150" s="69"/>
      <c r="AE150" s="69"/>
      <c r="AF150" s="69"/>
      <c r="AG150" s="69"/>
      <c r="AH150" s="69"/>
      <c r="AI150" s="69"/>
      <c r="AJ150" s="69"/>
      <c r="AK150" s="69"/>
      <c r="AL150" s="69"/>
      <c r="AM150" s="69"/>
      <c r="AN150" s="69"/>
      <c r="AO150" s="69"/>
      <c r="AP150" s="69"/>
      <c r="AQ150" s="69"/>
      <c r="AR150" s="69"/>
      <c r="AS150" s="69"/>
      <c r="AT150" s="69"/>
      <c r="AU150" s="69"/>
      <c r="AV150" s="69"/>
      <c r="AW150" s="69"/>
      <c r="AX150" s="69"/>
      <c r="AY150" s="69"/>
      <c r="AZ150" s="69"/>
      <c r="BA150" s="69"/>
      <c r="BB150" s="69"/>
      <c r="BC150" s="69"/>
      <c r="BD150" s="69"/>
      <c r="BE150" s="69"/>
      <c r="BF150" s="69"/>
      <c r="BG150" s="69"/>
      <c r="BH150" s="69"/>
    </row>
    <row r="151" spans="1:60" x14ac:dyDescent="0.25">
      <c r="A151" s="69"/>
      <c r="B151" s="69"/>
      <c r="C151" s="69"/>
      <c r="D151" s="69"/>
      <c r="E151" s="69"/>
      <c r="F151" s="69"/>
      <c r="G151" s="69"/>
      <c r="H151" s="69"/>
      <c r="I151" s="69"/>
      <c r="J151" s="69"/>
      <c r="K151" s="69"/>
      <c r="L151" s="69"/>
      <c r="M151" s="69"/>
      <c r="N151" s="69"/>
      <c r="O151" s="69"/>
      <c r="P151" s="69"/>
      <c r="Q151" s="69"/>
      <c r="R151" s="69"/>
      <c r="S151" s="69"/>
      <c r="T151" s="69"/>
      <c r="U151" s="69"/>
      <c r="V151" s="69"/>
      <c r="W151" s="69"/>
      <c r="X151" s="69"/>
      <c r="Y151" s="69"/>
      <c r="Z151" s="69"/>
      <c r="AA151" s="69"/>
      <c r="AB151" s="69"/>
      <c r="AC151" s="69"/>
      <c r="AD151" s="69"/>
      <c r="AE151" s="69"/>
      <c r="AF151" s="69"/>
      <c r="AG151" s="69"/>
      <c r="AH151" s="69"/>
      <c r="AI151" s="69"/>
      <c r="AJ151" s="69"/>
      <c r="AK151" s="69"/>
      <c r="AL151" s="69"/>
      <c r="AM151" s="69"/>
      <c r="AN151" s="69"/>
      <c r="AO151" s="69"/>
      <c r="AP151" s="69"/>
      <c r="AQ151" s="69"/>
      <c r="AR151" s="69"/>
      <c r="AS151" s="69"/>
      <c r="AT151" s="69"/>
      <c r="AU151" s="69"/>
      <c r="AV151" s="69"/>
      <c r="AW151" s="69"/>
      <c r="AX151" s="69"/>
      <c r="AY151" s="69"/>
      <c r="AZ151" s="69"/>
      <c r="BA151" s="69"/>
      <c r="BB151" s="69"/>
      <c r="BC151" s="69"/>
      <c r="BD151" s="69"/>
      <c r="BE151" s="69"/>
      <c r="BF151" s="69"/>
      <c r="BG151" s="69"/>
      <c r="BH151" s="69"/>
    </row>
    <row r="152" spans="1:60" x14ac:dyDescent="0.25">
      <c r="A152" s="69"/>
      <c r="B152" s="69"/>
      <c r="C152" s="69"/>
      <c r="D152" s="69"/>
      <c r="E152" s="69"/>
      <c r="F152" s="69"/>
      <c r="G152" s="69"/>
      <c r="H152" s="69"/>
      <c r="I152" s="69"/>
      <c r="J152" s="69"/>
      <c r="K152" s="69"/>
      <c r="L152" s="69"/>
      <c r="M152" s="69"/>
      <c r="N152" s="69"/>
      <c r="O152" s="69"/>
      <c r="P152" s="69"/>
      <c r="Q152" s="69"/>
      <c r="R152" s="69"/>
      <c r="S152" s="69"/>
      <c r="T152" s="69"/>
      <c r="U152" s="69"/>
      <c r="V152" s="69"/>
      <c r="W152" s="69"/>
      <c r="X152" s="69"/>
      <c r="Y152" s="69"/>
      <c r="Z152" s="69"/>
      <c r="AA152" s="69"/>
      <c r="AB152" s="69"/>
      <c r="AC152" s="69"/>
      <c r="AD152" s="69"/>
      <c r="AE152" s="69"/>
      <c r="AF152" s="69"/>
      <c r="AG152" s="69"/>
      <c r="AH152" s="69"/>
      <c r="AI152" s="69"/>
      <c r="AJ152" s="69"/>
      <c r="AK152" s="69"/>
      <c r="AL152" s="69"/>
      <c r="AM152" s="69"/>
      <c r="AN152" s="69"/>
      <c r="AO152" s="69"/>
      <c r="AP152" s="69"/>
      <c r="AQ152" s="69"/>
      <c r="AR152" s="69"/>
      <c r="AS152" s="69"/>
      <c r="AT152" s="69"/>
      <c r="AU152" s="69"/>
      <c r="AV152" s="69"/>
      <c r="AW152" s="69"/>
      <c r="AX152" s="69"/>
      <c r="AY152" s="69"/>
      <c r="AZ152" s="69"/>
      <c r="BA152" s="69"/>
      <c r="BB152" s="69"/>
      <c r="BC152" s="69"/>
      <c r="BD152" s="69"/>
      <c r="BE152" s="69"/>
      <c r="BF152" s="69"/>
      <c r="BG152" s="69"/>
      <c r="BH152" s="69"/>
    </row>
    <row r="153" spans="1:60" x14ac:dyDescent="0.25">
      <c r="A153" s="69"/>
      <c r="B153" s="69"/>
      <c r="C153" s="69"/>
      <c r="D153" s="69"/>
      <c r="E153" s="69"/>
      <c r="F153" s="69"/>
      <c r="G153" s="69"/>
      <c r="H153" s="69"/>
      <c r="I153" s="69"/>
      <c r="J153" s="69"/>
      <c r="K153" s="69"/>
      <c r="L153" s="69"/>
      <c r="M153" s="69"/>
      <c r="N153" s="69"/>
      <c r="O153" s="69"/>
      <c r="P153" s="69"/>
      <c r="Q153" s="69"/>
      <c r="R153" s="69"/>
      <c r="S153" s="69"/>
      <c r="T153" s="69"/>
      <c r="U153" s="69"/>
      <c r="V153" s="69"/>
      <c r="W153" s="69"/>
      <c r="X153" s="69"/>
      <c r="Y153" s="69"/>
      <c r="Z153" s="69"/>
      <c r="AA153" s="69"/>
      <c r="AB153" s="69"/>
      <c r="AC153" s="69"/>
      <c r="AD153" s="69"/>
      <c r="AE153" s="69"/>
      <c r="AF153" s="69"/>
      <c r="AG153" s="69"/>
      <c r="AH153" s="69"/>
      <c r="AI153" s="69"/>
      <c r="AJ153" s="69"/>
      <c r="AK153" s="69"/>
      <c r="AL153" s="69"/>
      <c r="AM153" s="69"/>
      <c r="AN153" s="69"/>
      <c r="AO153" s="69"/>
      <c r="AP153" s="69"/>
      <c r="AQ153" s="69"/>
      <c r="AR153" s="69"/>
      <c r="AS153" s="69"/>
      <c r="AT153" s="69"/>
      <c r="AU153" s="69"/>
      <c r="AV153" s="69"/>
      <c r="AW153" s="69"/>
      <c r="AX153" s="69"/>
      <c r="AY153" s="69"/>
      <c r="AZ153" s="69"/>
      <c r="BA153" s="69"/>
      <c r="BB153" s="69"/>
      <c r="BC153" s="69"/>
      <c r="BD153" s="69"/>
      <c r="BE153" s="69"/>
      <c r="BF153" s="69"/>
      <c r="BG153" s="69"/>
      <c r="BH153" s="69"/>
    </row>
    <row r="154" spans="1:60" x14ac:dyDescent="0.25">
      <c r="A154" s="69"/>
      <c r="B154" s="69"/>
      <c r="C154" s="69"/>
      <c r="D154" s="69"/>
      <c r="E154" s="69"/>
      <c r="F154" s="69"/>
      <c r="G154" s="69"/>
      <c r="H154" s="69"/>
      <c r="I154" s="69"/>
      <c r="J154" s="69"/>
      <c r="K154" s="69"/>
      <c r="L154" s="69"/>
      <c r="M154" s="69"/>
      <c r="N154" s="69"/>
      <c r="O154" s="69"/>
      <c r="P154" s="69"/>
      <c r="Q154" s="69"/>
      <c r="R154" s="69"/>
      <c r="S154" s="69"/>
      <c r="T154" s="69"/>
      <c r="U154" s="69"/>
      <c r="V154" s="69"/>
      <c r="W154" s="69"/>
      <c r="X154" s="69"/>
      <c r="Y154" s="69"/>
      <c r="Z154" s="69"/>
      <c r="AA154" s="69"/>
      <c r="AB154" s="69"/>
      <c r="AC154" s="69"/>
      <c r="AD154" s="69"/>
      <c r="AE154" s="69"/>
      <c r="AF154" s="69"/>
      <c r="AG154" s="69"/>
      <c r="AH154" s="69"/>
      <c r="AI154" s="69"/>
      <c r="AJ154" s="69"/>
      <c r="AK154" s="69"/>
      <c r="AL154" s="69"/>
      <c r="AM154" s="69"/>
      <c r="AN154" s="69"/>
      <c r="AO154" s="69"/>
      <c r="AP154" s="69"/>
      <c r="AQ154" s="69"/>
      <c r="AR154" s="69"/>
      <c r="AS154" s="69"/>
      <c r="AT154" s="69"/>
      <c r="AU154" s="69"/>
      <c r="AV154" s="69"/>
      <c r="AW154" s="69"/>
      <c r="AX154" s="69"/>
      <c r="AY154" s="69"/>
      <c r="AZ154" s="69"/>
      <c r="BA154" s="69"/>
      <c r="BB154" s="69"/>
      <c r="BC154" s="69"/>
      <c r="BD154" s="69"/>
      <c r="BE154" s="69"/>
      <c r="BF154" s="69"/>
      <c r="BG154" s="69"/>
      <c r="BH154" s="69"/>
    </row>
    <row r="155" spans="1:60" x14ac:dyDescent="0.25">
      <c r="A155" s="69"/>
      <c r="B155" s="69"/>
      <c r="C155" s="69"/>
      <c r="D155" s="69"/>
      <c r="E155" s="69"/>
      <c r="F155" s="69"/>
      <c r="G155" s="69"/>
      <c r="H155" s="69"/>
      <c r="I155" s="69"/>
      <c r="J155" s="69"/>
      <c r="K155" s="69"/>
      <c r="L155" s="69"/>
      <c r="M155" s="69"/>
      <c r="N155" s="69"/>
      <c r="O155" s="69"/>
      <c r="P155" s="69"/>
      <c r="Q155" s="69"/>
      <c r="R155" s="69"/>
      <c r="S155" s="69"/>
      <c r="T155" s="69"/>
      <c r="U155" s="69"/>
      <c r="V155" s="69"/>
      <c r="W155" s="69"/>
      <c r="X155" s="69"/>
      <c r="Y155" s="69"/>
      <c r="Z155" s="69"/>
      <c r="AA155" s="69"/>
      <c r="AB155" s="69"/>
      <c r="AC155" s="69"/>
      <c r="AD155" s="69"/>
      <c r="AE155" s="69"/>
      <c r="AF155" s="69"/>
      <c r="AG155" s="69"/>
      <c r="AH155" s="69"/>
      <c r="AI155" s="69"/>
      <c r="AJ155" s="69"/>
      <c r="AK155" s="69"/>
      <c r="AL155" s="69"/>
      <c r="AM155" s="69"/>
      <c r="AN155" s="69"/>
      <c r="AO155" s="69"/>
      <c r="AP155" s="69"/>
      <c r="AQ155" s="69"/>
      <c r="AR155" s="69"/>
      <c r="AS155" s="69"/>
      <c r="AT155" s="69"/>
      <c r="AU155" s="69"/>
      <c r="AV155" s="69"/>
      <c r="AW155" s="69"/>
      <c r="AX155" s="69"/>
      <c r="AY155" s="69"/>
      <c r="AZ155" s="69"/>
      <c r="BA155" s="69"/>
      <c r="BB155" s="69"/>
      <c r="BC155" s="69"/>
      <c r="BD155" s="69"/>
      <c r="BE155" s="69"/>
      <c r="BF155" s="69"/>
      <c r="BG155" s="69"/>
      <c r="BH155" s="69"/>
    </row>
    <row r="156" spans="1:60" x14ac:dyDescent="0.25">
      <c r="A156" s="69"/>
      <c r="B156" s="69"/>
      <c r="C156" s="69"/>
      <c r="D156" s="69"/>
      <c r="E156" s="69"/>
      <c r="F156" s="69"/>
      <c r="G156" s="69"/>
      <c r="H156" s="69"/>
      <c r="I156" s="69"/>
      <c r="J156" s="69"/>
      <c r="K156" s="69"/>
      <c r="L156" s="69"/>
      <c r="M156" s="69"/>
      <c r="N156" s="69"/>
      <c r="O156" s="69"/>
      <c r="P156" s="69"/>
      <c r="Q156" s="69"/>
      <c r="R156" s="69"/>
      <c r="S156" s="69"/>
      <c r="T156" s="69"/>
      <c r="U156" s="69"/>
      <c r="V156" s="69"/>
      <c r="W156" s="69"/>
      <c r="X156" s="69"/>
      <c r="Y156" s="69"/>
      <c r="Z156" s="69"/>
      <c r="AA156" s="69"/>
      <c r="AB156" s="69"/>
      <c r="AC156" s="69"/>
      <c r="AD156" s="69"/>
      <c r="AE156" s="69"/>
      <c r="AF156" s="69"/>
      <c r="AG156" s="69"/>
      <c r="AH156" s="69"/>
      <c r="AI156" s="69"/>
      <c r="AJ156" s="69"/>
      <c r="AK156" s="69"/>
      <c r="AL156" s="69"/>
      <c r="AM156" s="69"/>
      <c r="AN156" s="69"/>
      <c r="AO156" s="69"/>
      <c r="AP156" s="69"/>
      <c r="AQ156" s="69"/>
      <c r="AR156" s="69"/>
      <c r="AS156" s="69"/>
      <c r="AT156" s="69"/>
      <c r="AU156" s="69"/>
      <c r="AV156" s="69"/>
      <c r="AW156" s="69"/>
      <c r="AX156" s="69"/>
      <c r="AY156" s="69"/>
      <c r="AZ156" s="69"/>
      <c r="BA156" s="69"/>
      <c r="BB156" s="69"/>
      <c r="BC156" s="69"/>
      <c r="BD156" s="69"/>
      <c r="BE156" s="69"/>
      <c r="BF156" s="69"/>
      <c r="BG156" s="69"/>
      <c r="BH156" s="69"/>
    </row>
    <row r="157" spans="1:60" x14ac:dyDescent="0.25">
      <c r="A157" s="69"/>
      <c r="B157" s="69"/>
      <c r="C157" s="69"/>
      <c r="D157" s="69"/>
      <c r="E157" s="69"/>
      <c r="F157" s="69"/>
      <c r="G157" s="69"/>
      <c r="H157" s="69"/>
      <c r="I157" s="69"/>
      <c r="J157" s="69"/>
      <c r="K157" s="69"/>
      <c r="L157" s="69"/>
      <c r="M157" s="69"/>
      <c r="N157" s="69"/>
      <c r="O157" s="69"/>
      <c r="P157" s="69"/>
      <c r="Q157" s="69"/>
      <c r="R157" s="69"/>
      <c r="S157" s="69"/>
      <c r="T157" s="69"/>
      <c r="U157" s="69"/>
      <c r="V157" s="69"/>
      <c r="W157" s="69"/>
      <c r="X157" s="69"/>
      <c r="Y157" s="69"/>
      <c r="Z157" s="69"/>
      <c r="AA157" s="69"/>
      <c r="AB157" s="69"/>
      <c r="AC157" s="69"/>
      <c r="AD157" s="69"/>
      <c r="AE157" s="69"/>
      <c r="AF157" s="69"/>
      <c r="AG157" s="69"/>
      <c r="AH157" s="69"/>
      <c r="AI157" s="69"/>
      <c r="AJ157" s="69"/>
      <c r="AK157" s="69"/>
      <c r="AL157" s="69"/>
      <c r="AM157" s="69"/>
      <c r="AN157" s="69"/>
      <c r="AO157" s="69"/>
      <c r="AP157" s="69"/>
      <c r="AQ157" s="69"/>
      <c r="AR157" s="69"/>
      <c r="AS157" s="69"/>
      <c r="AT157" s="69"/>
      <c r="AU157" s="69"/>
      <c r="AV157" s="69"/>
      <c r="AW157" s="69"/>
      <c r="AX157" s="69"/>
      <c r="AY157" s="69"/>
      <c r="AZ157" s="69"/>
      <c r="BA157" s="69"/>
      <c r="BB157" s="69"/>
      <c r="BC157" s="69"/>
      <c r="BD157" s="69"/>
      <c r="BE157" s="69"/>
      <c r="BF157" s="69"/>
      <c r="BG157" s="69"/>
      <c r="BH157" s="69"/>
    </row>
    <row r="158" spans="1:60" x14ac:dyDescent="0.25">
      <c r="A158" s="69"/>
      <c r="B158" s="69"/>
      <c r="C158" s="69"/>
      <c r="D158" s="69"/>
      <c r="E158" s="69"/>
      <c r="F158" s="69"/>
      <c r="G158" s="69"/>
      <c r="H158" s="69"/>
      <c r="I158" s="69"/>
      <c r="J158" s="69"/>
      <c r="K158" s="69"/>
      <c r="L158" s="69"/>
      <c r="M158" s="69"/>
      <c r="N158" s="69"/>
      <c r="O158" s="69"/>
      <c r="P158" s="69"/>
      <c r="Q158" s="69"/>
      <c r="R158" s="69"/>
      <c r="S158" s="69"/>
      <c r="T158" s="69"/>
      <c r="U158" s="69"/>
      <c r="V158" s="69"/>
      <c r="W158" s="69"/>
      <c r="X158" s="69"/>
      <c r="Y158" s="69"/>
      <c r="Z158" s="69"/>
      <c r="AA158" s="69"/>
      <c r="AB158" s="69"/>
      <c r="AC158" s="69"/>
      <c r="AD158" s="69"/>
      <c r="AE158" s="69"/>
      <c r="AF158" s="69"/>
      <c r="AG158" s="69"/>
      <c r="AH158" s="69"/>
      <c r="AI158" s="69"/>
      <c r="AJ158" s="69"/>
      <c r="AK158" s="69"/>
      <c r="AL158" s="69"/>
      <c r="AM158" s="69"/>
      <c r="AN158" s="69"/>
      <c r="AO158" s="69"/>
      <c r="AP158" s="69"/>
      <c r="AQ158" s="69"/>
      <c r="AR158" s="69"/>
      <c r="AS158" s="69"/>
      <c r="AT158" s="69"/>
      <c r="AU158" s="69"/>
      <c r="AV158" s="69"/>
      <c r="AW158" s="69"/>
      <c r="AX158" s="69"/>
      <c r="AY158" s="69"/>
      <c r="AZ158" s="69"/>
      <c r="BA158" s="69"/>
      <c r="BB158" s="69"/>
      <c r="BC158" s="69"/>
      <c r="BD158" s="69"/>
      <c r="BE158" s="69"/>
      <c r="BF158" s="69"/>
      <c r="BG158" s="69"/>
      <c r="BH158" s="69"/>
    </row>
    <row r="159" spans="1:60" x14ac:dyDescent="0.25">
      <c r="A159" s="69"/>
      <c r="B159" s="69"/>
      <c r="C159" s="69"/>
      <c r="D159" s="69"/>
      <c r="E159" s="69"/>
      <c r="F159" s="69"/>
      <c r="G159" s="69"/>
      <c r="H159" s="69"/>
      <c r="I159" s="69"/>
      <c r="J159" s="69"/>
      <c r="K159" s="69"/>
      <c r="L159" s="69"/>
      <c r="M159" s="69"/>
      <c r="N159" s="69"/>
      <c r="O159" s="69"/>
      <c r="P159" s="69"/>
      <c r="Q159" s="69"/>
      <c r="R159" s="69"/>
      <c r="S159" s="69"/>
      <c r="T159" s="69"/>
      <c r="U159" s="69"/>
      <c r="V159" s="69"/>
      <c r="W159" s="69"/>
      <c r="X159" s="69"/>
      <c r="Y159" s="69"/>
      <c r="Z159" s="69"/>
      <c r="AA159" s="69"/>
      <c r="AB159" s="69"/>
      <c r="AC159" s="69"/>
      <c r="AD159" s="69"/>
      <c r="AE159" s="69"/>
      <c r="AF159" s="69"/>
      <c r="AG159" s="69"/>
      <c r="AH159" s="69"/>
      <c r="AI159" s="69"/>
      <c r="AJ159" s="69"/>
      <c r="AK159" s="69"/>
      <c r="AL159" s="69"/>
      <c r="AM159" s="69"/>
      <c r="AN159" s="69"/>
      <c r="AO159" s="69"/>
      <c r="AP159" s="69"/>
      <c r="AQ159" s="69"/>
      <c r="AR159" s="69"/>
      <c r="AS159" s="69"/>
      <c r="AT159" s="69"/>
      <c r="AU159" s="69"/>
      <c r="AV159" s="69"/>
      <c r="AW159" s="69"/>
      <c r="AX159" s="69"/>
      <c r="AY159" s="69"/>
      <c r="AZ159" s="69"/>
      <c r="BA159" s="69"/>
      <c r="BB159" s="69"/>
      <c r="BC159" s="69"/>
      <c r="BD159" s="69"/>
      <c r="BE159" s="69"/>
      <c r="BF159" s="69"/>
      <c r="BG159" s="69"/>
      <c r="BH159" s="69"/>
    </row>
    <row r="160" spans="1:60" x14ac:dyDescent="0.25">
      <c r="A160" s="69"/>
      <c r="B160" s="69"/>
      <c r="C160" s="69"/>
      <c r="D160" s="69"/>
      <c r="E160" s="69"/>
      <c r="F160" s="69"/>
      <c r="G160" s="69"/>
      <c r="H160" s="69"/>
      <c r="I160" s="69"/>
      <c r="J160" s="69"/>
      <c r="K160" s="69"/>
      <c r="L160" s="69"/>
      <c r="M160" s="69"/>
      <c r="N160" s="69"/>
      <c r="O160" s="69"/>
      <c r="P160" s="69"/>
      <c r="Q160" s="69"/>
      <c r="R160" s="69"/>
      <c r="S160" s="69"/>
      <c r="T160" s="69"/>
      <c r="U160" s="69"/>
      <c r="V160" s="69"/>
      <c r="W160" s="69"/>
      <c r="X160" s="69"/>
      <c r="Y160" s="69"/>
      <c r="Z160" s="69"/>
      <c r="AA160" s="69"/>
      <c r="AB160" s="69"/>
      <c r="AC160" s="69"/>
      <c r="AD160" s="69"/>
      <c r="AE160" s="69"/>
      <c r="AF160" s="69"/>
      <c r="AG160" s="69"/>
      <c r="AH160" s="69"/>
      <c r="AI160" s="69"/>
      <c r="AJ160" s="69"/>
      <c r="AK160" s="69"/>
      <c r="AL160" s="69"/>
      <c r="AM160" s="69"/>
      <c r="AN160" s="69"/>
      <c r="AO160" s="69"/>
      <c r="AP160" s="69"/>
      <c r="AQ160" s="69"/>
      <c r="AR160" s="69"/>
      <c r="AS160" s="69"/>
      <c r="AT160" s="69"/>
      <c r="AU160" s="69"/>
      <c r="AV160" s="69"/>
      <c r="AW160" s="69"/>
      <c r="AX160" s="69"/>
      <c r="AY160" s="69"/>
      <c r="AZ160" s="69"/>
      <c r="BA160" s="69"/>
      <c r="BB160" s="69"/>
      <c r="BC160" s="69"/>
      <c r="BD160" s="69"/>
      <c r="BE160" s="69"/>
      <c r="BF160" s="69"/>
      <c r="BG160" s="69"/>
      <c r="BH160" s="69"/>
    </row>
    <row r="161" spans="1:60" x14ac:dyDescent="0.25">
      <c r="A161" s="69"/>
      <c r="B161" s="69"/>
      <c r="C161" s="69"/>
      <c r="D161" s="69"/>
      <c r="E161" s="69"/>
      <c r="F161" s="69"/>
      <c r="G161" s="69"/>
      <c r="H161" s="69"/>
      <c r="I161" s="69"/>
      <c r="J161" s="69"/>
      <c r="K161" s="69"/>
      <c r="L161" s="69"/>
      <c r="M161" s="69"/>
      <c r="N161" s="69"/>
      <c r="O161" s="69"/>
      <c r="P161" s="69"/>
      <c r="Q161" s="69"/>
      <c r="R161" s="69"/>
      <c r="S161" s="69"/>
      <c r="T161" s="69"/>
      <c r="U161" s="69"/>
      <c r="V161" s="69"/>
      <c r="W161" s="69"/>
      <c r="X161" s="69"/>
      <c r="Y161" s="69"/>
      <c r="Z161" s="69"/>
      <c r="AA161" s="69"/>
      <c r="AB161" s="69"/>
      <c r="AC161" s="69"/>
      <c r="AD161" s="69"/>
      <c r="AE161" s="69"/>
      <c r="AF161" s="69"/>
      <c r="AG161" s="69"/>
      <c r="AH161" s="69"/>
      <c r="AI161" s="69"/>
      <c r="AJ161" s="69"/>
      <c r="AK161" s="69"/>
      <c r="AL161" s="69"/>
      <c r="AM161" s="69"/>
      <c r="AN161" s="69"/>
      <c r="AO161" s="69"/>
      <c r="AP161" s="69"/>
      <c r="AQ161" s="69"/>
      <c r="AR161" s="69"/>
      <c r="AS161" s="69"/>
      <c r="AT161" s="69"/>
      <c r="AU161" s="69"/>
      <c r="AV161" s="69"/>
      <c r="AW161" s="69"/>
      <c r="AX161" s="69"/>
      <c r="AY161" s="69"/>
      <c r="AZ161" s="69"/>
      <c r="BA161" s="69"/>
      <c r="BB161" s="69"/>
      <c r="BC161" s="69"/>
      <c r="BD161" s="69"/>
      <c r="BE161" s="69"/>
      <c r="BF161" s="69"/>
      <c r="BG161" s="69"/>
      <c r="BH161" s="69"/>
    </row>
    <row r="162" spans="1:60" x14ac:dyDescent="0.25">
      <c r="A162" s="69"/>
      <c r="B162" s="69"/>
      <c r="C162" s="69"/>
      <c r="D162" s="69"/>
      <c r="E162" s="69"/>
      <c r="F162" s="69"/>
      <c r="G162" s="69"/>
      <c r="H162" s="69"/>
      <c r="I162" s="69"/>
      <c r="J162" s="69"/>
      <c r="K162" s="69"/>
      <c r="L162" s="69"/>
      <c r="M162" s="69"/>
      <c r="N162" s="69"/>
      <c r="O162" s="69"/>
      <c r="P162" s="69"/>
      <c r="Q162" s="69"/>
      <c r="R162" s="69"/>
      <c r="S162" s="69"/>
      <c r="T162" s="69"/>
      <c r="U162" s="69"/>
      <c r="V162" s="69"/>
      <c r="W162" s="69"/>
      <c r="X162" s="69"/>
      <c r="Y162" s="69"/>
      <c r="Z162" s="69"/>
      <c r="AA162" s="69"/>
      <c r="AB162" s="69"/>
      <c r="AC162" s="69"/>
      <c r="AD162" s="69"/>
      <c r="AE162" s="69"/>
      <c r="AF162" s="69"/>
      <c r="AG162" s="69"/>
      <c r="AH162" s="69"/>
      <c r="AI162" s="69"/>
      <c r="AJ162" s="69"/>
      <c r="AK162" s="69"/>
      <c r="AL162" s="69"/>
      <c r="AM162" s="69"/>
      <c r="AN162" s="69"/>
      <c r="AO162" s="69"/>
      <c r="AP162" s="69"/>
      <c r="AQ162" s="69"/>
      <c r="AR162" s="69"/>
      <c r="AS162" s="69"/>
      <c r="AT162" s="69"/>
      <c r="AU162" s="69"/>
      <c r="AV162" s="69"/>
      <c r="AW162" s="69"/>
      <c r="AX162" s="69"/>
      <c r="AY162" s="69"/>
      <c r="AZ162" s="69"/>
      <c r="BA162" s="69"/>
      <c r="BB162" s="69"/>
      <c r="BC162" s="69"/>
      <c r="BD162" s="69"/>
      <c r="BE162" s="69"/>
      <c r="BF162" s="69"/>
      <c r="BG162" s="69"/>
      <c r="BH162" s="69"/>
    </row>
    <row r="163" spans="1:60" x14ac:dyDescent="0.25">
      <c r="A163" s="69"/>
      <c r="B163" s="69"/>
      <c r="C163" s="69"/>
      <c r="D163" s="69"/>
      <c r="E163" s="69"/>
      <c r="F163" s="69"/>
      <c r="G163" s="69"/>
      <c r="H163" s="69"/>
      <c r="I163" s="69"/>
      <c r="J163" s="69"/>
      <c r="K163" s="69"/>
      <c r="L163" s="69"/>
      <c r="M163" s="69"/>
      <c r="N163" s="69"/>
      <c r="O163" s="69"/>
      <c r="P163" s="69"/>
      <c r="Q163" s="69"/>
      <c r="R163" s="69"/>
      <c r="S163" s="69"/>
      <c r="T163" s="69"/>
      <c r="U163" s="69"/>
      <c r="V163" s="69"/>
      <c r="W163" s="69"/>
      <c r="X163" s="69"/>
      <c r="Y163" s="69"/>
      <c r="Z163" s="69"/>
      <c r="AA163" s="69"/>
      <c r="AB163" s="69"/>
      <c r="AC163" s="69"/>
      <c r="AD163" s="69"/>
      <c r="AE163" s="69"/>
      <c r="AF163" s="69"/>
      <c r="AG163" s="69"/>
      <c r="AH163" s="69"/>
      <c r="AI163" s="69"/>
      <c r="AJ163" s="69"/>
      <c r="AK163" s="69"/>
      <c r="AL163" s="69"/>
      <c r="AM163" s="69"/>
      <c r="AN163" s="69"/>
      <c r="AO163" s="69"/>
      <c r="AP163" s="69"/>
      <c r="AQ163" s="69"/>
      <c r="AR163" s="69"/>
      <c r="AS163" s="69"/>
      <c r="AT163" s="69"/>
      <c r="AU163" s="69"/>
      <c r="AV163" s="69"/>
      <c r="AW163" s="69"/>
      <c r="AX163" s="69"/>
      <c r="AY163" s="69"/>
      <c r="AZ163" s="69"/>
      <c r="BA163" s="69"/>
      <c r="BB163" s="69"/>
      <c r="BC163" s="69"/>
      <c r="BD163" s="69"/>
      <c r="BE163" s="69"/>
      <c r="BF163" s="69"/>
      <c r="BG163" s="69"/>
      <c r="BH163" s="69"/>
    </row>
    <row r="164" spans="1:60" x14ac:dyDescent="0.25">
      <c r="A164" s="69"/>
      <c r="B164" s="69"/>
      <c r="C164" s="69"/>
      <c r="D164" s="69"/>
      <c r="E164" s="69"/>
      <c r="F164" s="69"/>
      <c r="G164" s="69"/>
      <c r="H164" s="69"/>
      <c r="I164" s="69"/>
      <c r="J164" s="69"/>
      <c r="K164" s="69"/>
      <c r="L164" s="69"/>
      <c r="M164" s="69"/>
      <c r="N164" s="69"/>
      <c r="O164" s="69"/>
      <c r="P164" s="69"/>
      <c r="Q164" s="69"/>
      <c r="R164" s="69"/>
      <c r="S164" s="69"/>
      <c r="T164" s="69"/>
      <c r="U164" s="69"/>
      <c r="V164" s="69"/>
      <c r="W164" s="69"/>
      <c r="X164" s="69"/>
      <c r="Y164" s="69"/>
      <c r="Z164" s="69"/>
      <c r="AA164" s="69"/>
      <c r="AB164" s="69"/>
      <c r="AC164" s="69"/>
      <c r="AD164" s="69"/>
      <c r="AE164" s="69"/>
      <c r="AF164" s="69"/>
      <c r="AG164" s="69"/>
      <c r="AH164" s="69"/>
      <c r="AI164" s="69"/>
      <c r="AJ164" s="69"/>
      <c r="AK164" s="69"/>
      <c r="AL164" s="69"/>
      <c r="AM164" s="69"/>
      <c r="AN164" s="69"/>
      <c r="AO164" s="69"/>
      <c r="AP164" s="69"/>
      <c r="AQ164" s="69"/>
      <c r="AR164" s="69"/>
      <c r="AS164" s="69"/>
      <c r="AT164" s="69"/>
      <c r="AU164" s="69"/>
      <c r="AV164" s="69"/>
      <c r="AW164" s="69"/>
      <c r="AX164" s="69"/>
      <c r="AY164" s="69"/>
      <c r="AZ164" s="69"/>
      <c r="BA164" s="69"/>
      <c r="BB164" s="69"/>
      <c r="BC164" s="69"/>
      <c r="BD164" s="69"/>
      <c r="BE164" s="69"/>
      <c r="BF164" s="69"/>
      <c r="BG164" s="69"/>
      <c r="BH164" s="69"/>
    </row>
    <row r="165" spans="1:60" x14ac:dyDescent="0.25">
      <c r="A165" s="69"/>
      <c r="B165" s="69"/>
      <c r="C165" s="69"/>
      <c r="D165" s="69"/>
      <c r="E165" s="69"/>
      <c r="F165" s="69"/>
      <c r="G165" s="69"/>
      <c r="H165" s="69"/>
      <c r="I165" s="69"/>
      <c r="J165" s="69"/>
      <c r="K165" s="69"/>
      <c r="L165" s="69"/>
      <c r="M165" s="69"/>
      <c r="N165" s="69"/>
      <c r="O165" s="69"/>
      <c r="P165" s="69"/>
      <c r="Q165" s="69"/>
      <c r="R165" s="69"/>
      <c r="S165" s="69"/>
      <c r="T165" s="69"/>
      <c r="U165" s="69"/>
      <c r="V165" s="69"/>
      <c r="W165" s="69"/>
      <c r="X165" s="69"/>
      <c r="Y165" s="69"/>
      <c r="Z165" s="69"/>
      <c r="AA165" s="69"/>
      <c r="AB165" s="69"/>
      <c r="AC165" s="69"/>
      <c r="AD165" s="69"/>
      <c r="AE165" s="69"/>
      <c r="AF165" s="69"/>
      <c r="AG165" s="69"/>
      <c r="AH165" s="69"/>
      <c r="AI165" s="69"/>
      <c r="AJ165" s="69"/>
      <c r="AK165" s="69"/>
      <c r="AL165" s="69"/>
      <c r="AM165" s="69"/>
      <c r="AN165" s="69"/>
      <c r="AO165" s="69"/>
      <c r="AP165" s="69"/>
      <c r="AQ165" s="69"/>
      <c r="AR165" s="69"/>
      <c r="AS165" s="69"/>
      <c r="AT165" s="69"/>
      <c r="AU165" s="69"/>
      <c r="AV165" s="69"/>
      <c r="AW165" s="69"/>
      <c r="AX165" s="69"/>
      <c r="AY165" s="69"/>
      <c r="AZ165" s="69"/>
      <c r="BA165" s="69"/>
      <c r="BB165" s="69"/>
      <c r="BC165" s="69"/>
      <c r="BD165" s="69"/>
      <c r="BE165" s="69"/>
      <c r="BF165" s="69"/>
      <c r="BG165" s="69"/>
      <c r="BH165" s="69"/>
    </row>
    <row r="166" spans="1:60" x14ac:dyDescent="0.25">
      <c r="A166" s="69"/>
      <c r="B166" s="69"/>
      <c r="C166" s="69"/>
      <c r="D166" s="69"/>
      <c r="E166" s="69"/>
      <c r="F166" s="69"/>
      <c r="G166" s="69"/>
      <c r="H166" s="69"/>
      <c r="I166" s="69"/>
      <c r="J166" s="69"/>
      <c r="K166" s="69"/>
      <c r="L166" s="69"/>
      <c r="M166" s="69"/>
      <c r="N166" s="69"/>
      <c r="O166" s="69"/>
      <c r="P166" s="69"/>
      <c r="Q166" s="69"/>
      <c r="R166" s="69"/>
      <c r="S166" s="69"/>
      <c r="T166" s="69"/>
      <c r="U166" s="69"/>
      <c r="V166" s="69"/>
      <c r="W166" s="69"/>
      <c r="X166" s="69"/>
      <c r="Y166" s="69"/>
      <c r="Z166" s="69"/>
      <c r="AA166" s="69"/>
      <c r="AB166" s="69"/>
      <c r="AC166" s="69"/>
      <c r="AD166" s="69"/>
      <c r="AE166" s="69"/>
      <c r="AF166" s="69"/>
      <c r="AG166" s="69"/>
      <c r="AH166" s="69"/>
      <c r="AI166" s="69"/>
      <c r="AJ166" s="69"/>
      <c r="AK166" s="69"/>
      <c r="AL166" s="69"/>
      <c r="AM166" s="69"/>
      <c r="AN166" s="69"/>
      <c r="AO166" s="69"/>
      <c r="AP166" s="69"/>
      <c r="AQ166" s="69"/>
      <c r="AR166" s="69"/>
      <c r="AS166" s="69"/>
      <c r="AT166" s="69"/>
      <c r="AU166" s="69"/>
      <c r="AV166" s="69"/>
      <c r="AW166" s="69"/>
      <c r="AX166" s="69"/>
      <c r="AY166" s="69"/>
      <c r="AZ166" s="69"/>
      <c r="BA166" s="69"/>
      <c r="BB166" s="69"/>
      <c r="BC166" s="69"/>
      <c r="BD166" s="69"/>
      <c r="BE166" s="69"/>
      <c r="BF166" s="69"/>
      <c r="BG166" s="69"/>
      <c r="BH166" s="69"/>
    </row>
    <row r="167" spans="1:60" x14ac:dyDescent="0.25">
      <c r="A167" s="69"/>
      <c r="B167" s="69"/>
      <c r="C167" s="69"/>
      <c r="D167" s="69"/>
      <c r="E167" s="69"/>
      <c r="F167" s="69"/>
      <c r="G167" s="69"/>
      <c r="H167" s="69"/>
      <c r="I167" s="69"/>
      <c r="J167" s="69"/>
      <c r="K167" s="69"/>
      <c r="L167" s="69"/>
      <c r="M167" s="69"/>
      <c r="N167" s="69"/>
      <c r="O167" s="69"/>
      <c r="P167" s="69"/>
      <c r="Q167" s="69"/>
      <c r="R167" s="69"/>
      <c r="S167" s="69"/>
      <c r="T167" s="69"/>
      <c r="U167" s="69"/>
      <c r="V167" s="69"/>
      <c r="W167" s="69"/>
      <c r="X167" s="69"/>
      <c r="Y167" s="69"/>
      <c r="Z167" s="69"/>
      <c r="AA167" s="69"/>
      <c r="AB167" s="69"/>
      <c r="AC167" s="69"/>
      <c r="AD167" s="69"/>
      <c r="AE167" s="69"/>
      <c r="AF167" s="69"/>
      <c r="AG167" s="69"/>
      <c r="AH167" s="69"/>
      <c r="AI167" s="69"/>
      <c r="AJ167" s="69"/>
      <c r="AK167" s="69"/>
      <c r="AL167" s="69"/>
      <c r="AM167" s="69"/>
      <c r="AN167" s="69"/>
      <c r="AO167" s="69"/>
      <c r="AP167" s="69"/>
      <c r="AQ167" s="69"/>
      <c r="AR167" s="69"/>
      <c r="AS167" s="69"/>
      <c r="AT167" s="69"/>
      <c r="AU167" s="69"/>
      <c r="AV167" s="69"/>
      <c r="AW167" s="69"/>
      <c r="AX167" s="69"/>
      <c r="AY167" s="69"/>
      <c r="AZ167" s="69"/>
      <c r="BA167" s="69"/>
      <c r="BB167" s="69"/>
      <c r="BC167" s="69"/>
      <c r="BD167" s="69"/>
      <c r="BE167" s="69"/>
      <c r="BF167" s="69"/>
      <c r="BG167" s="69"/>
      <c r="BH167" s="69"/>
    </row>
    <row r="168" spans="1:60" x14ac:dyDescent="0.25">
      <c r="A168" s="69"/>
      <c r="B168" s="69"/>
      <c r="C168" s="69"/>
      <c r="D168" s="69"/>
      <c r="E168" s="69"/>
      <c r="F168" s="69"/>
      <c r="G168" s="69"/>
      <c r="H168" s="69"/>
      <c r="I168" s="69"/>
      <c r="J168" s="69"/>
      <c r="K168" s="69"/>
      <c r="L168" s="69"/>
      <c r="M168" s="69"/>
      <c r="N168" s="69"/>
      <c r="O168" s="69"/>
      <c r="P168" s="69"/>
      <c r="Q168" s="69"/>
      <c r="R168" s="69"/>
      <c r="S168" s="69"/>
      <c r="T168" s="69"/>
      <c r="U168" s="69"/>
      <c r="V168" s="69"/>
      <c r="W168" s="69"/>
      <c r="X168" s="69"/>
      <c r="Y168" s="69"/>
      <c r="Z168" s="69"/>
      <c r="AA168" s="69"/>
      <c r="AB168" s="69"/>
      <c r="AC168" s="69"/>
      <c r="AD168" s="69"/>
      <c r="AE168" s="69"/>
      <c r="AF168" s="69"/>
      <c r="AG168" s="69"/>
      <c r="AH168" s="69"/>
      <c r="AI168" s="69"/>
      <c r="AJ168" s="69"/>
      <c r="AK168" s="69"/>
      <c r="AL168" s="69"/>
      <c r="AM168" s="69"/>
      <c r="AN168" s="69"/>
      <c r="AO168" s="69"/>
      <c r="AP168" s="69"/>
      <c r="AQ168" s="69"/>
      <c r="AR168" s="69"/>
      <c r="AS168" s="69"/>
      <c r="AT168" s="69"/>
      <c r="AU168" s="69"/>
      <c r="AV168" s="69"/>
      <c r="AW168" s="69"/>
      <c r="AX168" s="69"/>
      <c r="AY168" s="69"/>
      <c r="AZ168" s="69"/>
      <c r="BA168" s="69"/>
      <c r="BB168" s="69"/>
      <c r="BC168" s="69"/>
      <c r="BD168" s="69"/>
      <c r="BE168" s="69"/>
      <c r="BF168" s="69"/>
      <c r="BG168" s="69"/>
      <c r="BH168" s="69"/>
    </row>
    <row r="169" spans="1:60" x14ac:dyDescent="0.25">
      <c r="A169" s="69"/>
      <c r="B169" s="69"/>
      <c r="C169" s="69"/>
      <c r="D169" s="69"/>
      <c r="E169" s="69"/>
      <c r="F169" s="69"/>
      <c r="G169" s="69"/>
      <c r="H169" s="69"/>
      <c r="I169" s="69"/>
      <c r="J169" s="69"/>
      <c r="K169" s="69"/>
      <c r="L169" s="69"/>
      <c r="M169" s="69"/>
      <c r="N169" s="69"/>
      <c r="O169" s="69"/>
      <c r="P169" s="69"/>
      <c r="Q169" s="69"/>
      <c r="R169" s="69"/>
      <c r="S169" s="69"/>
      <c r="T169" s="69"/>
      <c r="U169" s="69"/>
      <c r="V169" s="69"/>
      <c r="W169" s="69"/>
      <c r="X169" s="69"/>
      <c r="Y169" s="69"/>
      <c r="Z169" s="69"/>
      <c r="AA169" s="69"/>
      <c r="AB169" s="69"/>
      <c r="AC169" s="69"/>
      <c r="AD169" s="69"/>
      <c r="AE169" s="69"/>
      <c r="AF169" s="69"/>
      <c r="AG169" s="69"/>
      <c r="AH169" s="69"/>
      <c r="AI169" s="69"/>
      <c r="AJ169" s="69"/>
      <c r="AK169" s="69"/>
      <c r="AL169" s="69"/>
      <c r="AM169" s="69"/>
      <c r="AN169" s="69"/>
      <c r="AO169" s="69"/>
      <c r="AP169" s="69"/>
      <c r="AQ169" s="69"/>
      <c r="AR169" s="69"/>
      <c r="AS169" s="69"/>
      <c r="AT169" s="69"/>
      <c r="AU169" s="69"/>
      <c r="AV169" s="69"/>
      <c r="AW169" s="69"/>
      <c r="AX169" s="69"/>
      <c r="AY169" s="69"/>
      <c r="AZ169" s="69"/>
      <c r="BA169" s="69"/>
      <c r="BB169" s="69"/>
      <c r="BC169" s="69"/>
      <c r="BD169" s="69"/>
      <c r="BE169" s="69"/>
      <c r="BF169" s="69"/>
      <c r="BG169" s="69"/>
      <c r="BH169" s="69"/>
    </row>
    <row r="170" spans="1:60" x14ac:dyDescent="0.25">
      <c r="A170" s="69"/>
      <c r="B170" s="69"/>
      <c r="C170" s="69"/>
      <c r="D170" s="69"/>
      <c r="E170" s="69"/>
      <c r="F170" s="69"/>
      <c r="G170" s="69"/>
      <c r="H170" s="69"/>
      <c r="I170" s="69"/>
      <c r="J170" s="69"/>
      <c r="K170" s="69"/>
      <c r="L170" s="69"/>
      <c r="M170" s="69"/>
      <c r="N170" s="69"/>
      <c r="O170" s="69"/>
      <c r="P170" s="69"/>
      <c r="Q170" s="69"/>
      <c r="R170" s="69"/>
      <c r="S170" s="69"/>
      <c r="T170" s="69"/>
      <c r="U170" s="69"/>
      <c r="V170" s="69"/>
      <c r="W170" s="69"/>
      <c r="X170" s="69"/>
      <c r="Y170" s="69"/>
      <c r="Z170" s="69"/>
      <c r="AA170" s="69"/>
      <c r="AB170" s="69"/>
      <c r="AC170" s="69"/>
      <c r="AD170" s="69"/>
      <c r="AE170" s="69"/>
      <c r="AF170" s="69"/>
      <c r="AG170" s="69"/>
      <c r="AH170" s="69"/>
      <c r="AI170" s="69"/>
      <c r="AJ170" s="69"/>
      <c r="AK170" s="69"/>
      <c r="AL170" s="69"/>
      <c r="AM170" s="69"/>
      <c r="AN170" s="69"/>
      <c r="AO170" s="69"/>
      <c r="AP170" s="69"/>
      <c r="AQ170" s="69"/>
      <c r="AR170" s="69"/>
      <c r="AS170" s="69"/>
      <c r="AT170" s="69"/>
      <c r="AU170" s="69"/>
      <c r="AV170" s="69"/>
      <c r="AW170" s="69"/>
      <c r="AX170" s="69"/>
      <c r="AY170" s="69"/>
      <c r="AZ170" s="69"/>
      <c r="BA170" s="69"/>
      <c r="BB170" s="69"/>
      <c r="BC170" s="69"/>
      <c r="BD170" s="69"/>
      <c r="BE170" s="69"/>
      <c r="BF170" s="69"/>
      <c r="BG170" s="69"/>
      <c r="BH170" s="69"/>
    </row>
    <row r="171" spans="1:60" x14ac:dyDescent="0.25">
      <c r="A171" s="69"/>
      <c r="B171" s="69"/>
      <c r="C171" s="69"/>
      <c r="D171" s="69"/>
      <c r="E171" s="69"/>
      <c r="F171" s="69"/>
      <c r="G171" s="69"/>
      <c r="H171" s="69"/>
      <c r="I171" s="69"/>
      <c r="J171" s="69"/>
      <c r="K171" s="69"/>
      <c r="L171" s="69"/>
      <c r="M171" s="69"/>
      <c r="N171" s="69"/>
      <c r="O171" s="69"/>
      <c r="P171" s="69"/>
      <c r="Q171" s="69"/>
      <c r="R171" s="69"/>
      <c r="S171" s="69"/>
      <c r="T171" s="69"/>
      <c r="U171" s="69"/>
      <c r="V171" s="69"/>
      <c r="W171" s="69"/>
      <c r="X171" s="69"/>
      <c r="Y171" s="69"/>
      <c r="Z171" s="69"/>
      <c r="AA171" s="69"/>
      <c r="AB171" s="69"/>
      <c r="AC171" s="69"/>
      <c r="AD171" s="69"/>
      <c r="AE171" s="69"/>
      <c r="AF171" s="69"/>
      <c r="AG171" s="69"/>
      <c r="AH171" s="69"/>
      <c r="AI171" s="69"/>
      <c r="AJ171" s="69"/>
      <c r="AK171" s="69"/>
      <c r="AL171" s="69"/>
      <c r="AM171" s="69"/>
      <c r="AN171" s="69"/>
      <c r="AO171" s="69"/>
      <c r="AP171" s="69"/>
      <c r="AQ171" s="69"/>
      <c r="AR171" s="69"/>
      <c r="AS171" s="69"/>
      <c r="AT171" s="69"/>
      <c r="AU171" s="69"/>
      <c r="AV171" s="69"/>
      <c r="AW171" s="69"/>
      <c r="AX171" s="69"/>
      <c r="AY171" s="69"/>
      <c r="AZ171" s="69"/>
      <c r="BA171" s="69"/>
      <c r="BB171" s="69"/>
      <c r="BC171" s="69"/>
      <c r="BD171" s="69"/>
      <c r="BE171" s="69"/>
      <c r="BF171" s="69"/>
      <c r="BG171" s="69"/>
      <c r="BH171" s="69"/>
    </row>
    <row r="172" spans="1:60" x14ac:dyDescent="0.25">
      <c r="A172" s="69"/>
      <c r="B172" s="69"/>
      <c r="C172" s="69"/>
      <c r="D172" s="69"/>
      <c r="E172" s="69"/>
      <c r="F172" s="69"/>
      <c r="G172" s="69"/>
      <c r="H172" s="69"/>
      <c r="I172" s="69"/>
      <c r="J172" s="69"/>
      <c r="K172" s="69"/>
      <c r="L172" s="69"/>
      <c r="M172" s="69"/>
      <c r="N172" s="69"/>
      <c r="O172" s="69"/>
      <c r="P172" s="69"/>
      <c r="Q172" s="69"/>
      <c r="R172" s="69"/>
      <c r="S172" s="69"/>
      <c r="T172" s="69"/>
      <c r="U172" s="69"/>
      <c r="V172" s="69"/>
      <c r="W172" s="69"/>
      <c r="X172" s="69"/>
      <c r="Y172" s="69"/>
      <c r="Z172" s="69"/>
      <c r="AA172" s="69"/>
      <c r="AB172" s="69"/>
      <c r="AC172" s="69"/>
      <c r="AD172" s="69"/>
      <c r="AE172" s="69"/>
      <c r="AF172" s="69"/>
      <c r="AG172" s="69"/>
      <c r="AH172" s="69"/>
      <c r="AI172" s="69"/>
      <c r="AJ172" s="69"/>
      <c r="AK172" s="69"/>
      <c r="AL172" s="69"/>
      <c r="AM172" s="69"/>
      <c r="AN172" s="69"/>
      <c r="AO172" s="69"/>
      <c r="AP172" s="69"/>
      <c r="AQ172" s="69"/>
      <c r="AR172" s="69"/>
      <c r="AS172" s="69"/>
      <c r="AT172" s="69"/>
      <c r="AU172" s="69"/>
      <c r="AV172" s="69"/>
      <c r="AW172" s="69"/>
      <c r="AX172" s="69"/>
      <c r="AY172" s="69"/>
      <c r="AZ172" s="69"/>
      <c r="BA172" s="69"/>
      <c r="BB172" s="69"/>
      <c r="BC172" s="69"/>
      <c r="BD172" s="69"/>
      <c r="BE172" s="69"/>
      <c r="BF172" s="69"/>
      <c r="BG172" s="69"/>
      <c r="BH172" s="69"/>
    </row>
    <row r="173" spans="1:60" x14ac:dyDescent="0.25">
      <c r="A173" s="69"/>
      <c r="B173" s="69"/>
      <c r="C173" s="69"/>
      <c r="D173" s="69"/>
      <c r="E173" s="69"/>
      <c r="F173" s="69"/>
      <c r="G173" s="69"/>
      <c r="H173" s="69"/>
      <c r="I173" s="69"/>
      <c r="J173" s="69"/>
      <c r="K173" s="69"/>
      <c r="L173" s="69"/>
      <c r="M173" s="69"/>
      <c r="N173" s="69"/>
      <c r="O173" s="69"/>
      <c r="P173" s="69"/>
      <c r="Q173" s="69"/>
      <c r="R173" s="69"/>
      <c r="S173" s="69"/>
      <c r="T173" s="69"/>
      <c r="U173" s="69"/>
      <c r="V173" s="69"/>
      <c r="W173" s="69"/>
      <c r="X173" s="69"/>
      <c r="Y173" s="69"/>
      <c r="Z173" s="69"/>
      <c r="AA173" s="69"/>
      <c r="AB173" s="69"/>
      <c r="AC173" s="69"/>
      <c r="AD173" s="69"/>
      <c r="AE173" s="69"/>
      <c r="AF173" s="69"/>
      <c r="AG173" s="69"/>
      <c r="AH173" s="69"/>
      <c r="AI173" s="69"/>
      <c r="AJ173" s="69"/>
      <c r="AK173" s="69"/>
      <c r="AL173" s="69"/>
      <c r="AM173" s="69"/>
      <c r="AN173" s="69"/>
      <c r="AO173" s="69"/>
      <c r="AP173" s="69"/>
      <c r="AQ173" s="69"/>
      <c r="AR173" s="69"/>
      <c r="AS173" s="69"/>
      <c r="AT173" s="69"/>
      <c r="AU173" s="69"/>
      <c r="AV173" s="69"/>
      <c r="AW173" s="69"/>
      <c r="AX173" s="69"/>
      <c r="AY173" s="69"/>
      <c r="AZ173" s="69"/>
      <c r="BA173" s="69"/>
      <c r="BB173" s="69"/>
      <c r="BC173" s="69"/>
      <c r="BD173" s="69"/>
      <c r="BE173" s="69"/>
      <c r="BF173" s="69"/>
      <c r="BG173" s="69"/>
      <c r="BH173" s="69"/>
    </row>
    <row r="174" spans="1:60" x14ac:dyDescent="0.25">
      <c r="A174" s="69"/>
      <c r="B174" s="69"/>
      <c r="C174" s="69"/>
      <c r="D174" s="69"/>
      <c r="E174" s="69"/>
      <c r="F174" s="69"/>
      <c r="G174" s="69"/>
      <c r="H174" s="69"/>
      <c r="I174" s="69"/>
      <c r="J174" s="69"/>
      <c r="K174" s="69"/>
      <c r="L174" s="69"/>
      <c r="M174" s="69"/>
      <c r="N174" s="69"/>
      <c r="O174" s="69"/>
      <c r="P174" s="69"/>
      <c r="Q174" s="69"/>
      <c r="R174" s="69"/>
      <c r="S174" s="69"/>
      <c r="T174" s="69"/>
      <c r="U174" s="69"/>
      <c r="V174" s="69"/>
      <c r="W174" s="69"/>
      <c r="X174" s="69"/>
      <c r="Y174" s="69"/>
      <c r="Z174" s="69"/>
      <c r="AA174" s="69"/>
      <c r="AB174" s="69"/>
      <c r="AC174" s="69"/>
      <c r="AD174" s="69"/>
      <c r="AE174" s="69"/>
      <c r="AF174" s="69"/>
      <c r="AG174" s="69"/>
      <c r="AH174" s="69"/>
      <c r="AI174" s="69"/>
      <c r="AJ174" s="69"/>
      <c r="AK174" s="69"/>
      <c r="AL174" s="69"/>
      <c r="AM174" s="69"/>
      <c r="AN174" s="69"/>
      <c r="AO174" s="69"/>
      <c r="AP174" s="69"/>
      <c r="AQ174" s="69"/>
      <c r="AR174" s="69"/>
      <c r="AS174" s="69"/>
      <c r="AT174" s="69"/>
      <c r="AU174" s="69"/>
      <c r="AV174" s="69"/>
      <c r="AW174" s="69"/>
      <c r="AX174" s="69"/>
      <c r="AY174" s="69"/>
      <c r="AZ174" s="69"/>
      <c r="BA174" s="69"/>
      <c r="BB174" s="69"/>
      <c r="BC174" s="69"/>
      <c r="BD174" s="69"/>
      <c r="BE174" s="69"/>
      <c r="BF174" s="69"/>
      <c r="BG174" s="69"/>
      <c r="BH174" s="69"/>
    </row>
    <row r="175" spans="1:60" x14ac:dyDescent="0.25">
      <c r="A175" s="69"/>
      <c r="B175" s="69"/>
      <c r="C175" s="69"/>
      <c r="D175" s="69"/>
      <c r="E175" s="69"/>
      <c r="F175" s="69"/>
      <c r="G175" s="69"/>
      <c r="H175" s="69"/>
      <c r="I175" s="69"/>
      <c r="J175" s="69"/>
      <c r="K175" s="69"/>
      <c r="L175" s="69"/>
      <c r="M175" s="69"/>
      <c r="N175" s="69"/>
      <c r="O175" s="69"/>
      <c r="P175" s="69"/>
      <c r="Q175" s="69"/>
      <c r="R175" s="69"/>
      <c r="S175" s="69"/>
      <c r="T175" s="69"/>
      <c r="U175" s="69"/>
      <c r="V175" s="69"/>
      <c r="W175" s="69"/>
      <c r="X175" s="69"/>
      <c r="Y175" s="69"/>
      <c r="Z175" s="69"/>
      <c r="AA175" s="69"/>
      <c r="AB175" s="69"/>
      <c r="AC175" s="69"/>
      <c r="AD175" s="69"/>
      <c r="AE175" s="69"/>
      <c r="AF175" s="69"/>
      <c r="AG175" s="69"/>
      <c r="AH175" s="69"/>
      <c r="AI175" s="69"/>
      <c r="AJ175" s="69"/>
      <c r="AK175" s="69"/>
      <c r="AL175" s="69"/>
      <c r="AM175" s="69"/>
      <c r="AN175" s="69"/>
      <c r="AO175" s="69"/>
      <c r="AP175" s="69"/>
      <c r="AQ175" s="69"/>
      <c r="AR175" s="69"/>
      <c r="AS175" s="69"/>
      <c r="AT175" s="69"/>
      <c r="AU175" s="69"/>
      <c r="AV175" s="69"/>
      <c r="AW175" s="69"/>
      <c r="AX175" s="69"/>
      <c r="AY175" s="69"/>
      <c r="AZ175" s="69"/>
      <c r="BA175" s="69"/>
      <c r="BB175" s="69"/>
      <c r="BC175" s="69"/>
      <c r="BD175" s="69"/>
      <c r="BE175" s="69"/>
      <c r="BF175" s="69"/>
      <c r="BG175" s="69"/>
      <c r="BH175" s="69"/>
    </row>
    <row r="176" spans="1:60" x14ac:dyDescent="0.25">
      <c r="A176" s="69"/>
      <c r="B176" s="69"/>
      <c r="C176" s="69"/>
      <c r="D176" s="69"/>
      <c r="E176" s="69"/>
      <c r="F176" s="69"/>
      <c r="G176" s="69"/>
      <c r="H176" s="69"/>
      <c r="I176" s="69"/>
      <c r="J176" s="69"/>
      <c r="K176" s="69"/>
      <c r="L176" s="69"/>
      <c r="M176" s="69"/>
      <c r="N176" s="69"/>
      <c r="O176" s="69"/>
      <c r="P176" s="69"/>
      <c r="Q176" s="69"/>
      <c r="R176" s="69"/>
      <c r="S176" s="69"/>
      <c r="T176" s="69"/>
      <c r="U176" s="69"/>
      <c r="V176" s="69"/>
      <c r="W176" s="69"/>
      <c r="X176" s="69"/>
      <c r="Y176" s="69"/>
      <c r="Z176" s="69"/>
      <c r="AA176" s="69"/>
      <c r="AB176" s="69"/>
      <c r="AC176" s="69"/>
      <c r="AD176" s="69"/>
      <c r="AE176" s="69"/>
      <c r="AF176" s="69"/>
      <c r="AG176" s="69"/>
      <c r="AH176" s="69"/>
      <c r="AI176" s="69"/>
      <c r="AJ176" s="69"/>
      <c r="AK176" s="69"/>
      <c r="AL176" s="69"/>
      <c r="AM176" s="69"/>
      <c r="AN176" s="69"/>
      <c r="AO176" s="69"/>
      <c r="AP176" s="69"/>
      <c r="AQ176" s="69"/>
      <c r="AR176" s="69"/>
      <c r="AS176" s="69"/>
      <c r="AT176" s="69"/>
      <c r="AU176" s="69"/>
      <c r="AV176" s="69"/>
      <c r="AW176" s="69"/>
      <c r="AX176" s="69"/>
      <c r="AY176" s="69"/>
      <c r="AZ176" s="69"/>
      <c r="BA176" s="69"/>
      <c r="BB176" s="69"/>
      <c r="BC176" s="69"/>
      <c r="BD176" s="69"/>
      <c r="BE176" s="69"/>
      <c r="BF176" s="69"/>
      <c r="BG176" s="69"/>
      <c r="BH176" s="69"/>
    </row>
    <row r="177" spans="1:60" x14ac:dyDescent="0.25">
      <c r="A177" s="69"/>
      <c r="B177" s="69"/>
      <c r="C177" s="69"/>
      <c r="D177" s="69"/>
      <c r="E177" s="69"/>
      <c r="F177" s="69"/>
      <c r="G177" s="69"/>
      <c r="H177" s="69"/>
      <c r="I177" s="69"/>
      <c r="J177" s="69"/>
      <c r="K177" s="69"/>
      <c r="L177" s="69"/>
      <c r="M177" s="69"/>
      <c r="N177" s="69"/>
      <c r="O177" s="69"/>
      <c r="P177" s="69"/>
      <c r="Q177" s="69"/>
      <c r="R177" s="69"/>
      <c r="S177" s="69"/>
      <c r="T177" s="69"/>
      <c r="U177" s="69"/>
      <c r="V177" s="69"/>
      <c r="W177" s="69"/>
      <c r="X177" s="69"/>
      <c r="Y177" s="69"/>
      <c r="Z177" s="69"/>
      <c r="AA177" s="69"/>
      <c r="AB177" s="69"/>
      <c r="AC177" s="69"/>
      <c r="AD177" s="69"/>
      <c r="AE177" s="69"/>
      <c r="AF177" s="69"/>
      <c r="AG177" s="69"/>
      <c r="AH177" s="69"/>
      <c r="AI177" s="69"/>
      <c r="AJ177" s="69"/>
      <c r="AK177" s="69"/>
      <c r="AL177" s="69"/>
      <c r="AM177" s="69"/>
      <c r="AN177" s="69"/>
      <c r="AO177" s="69"/>
      <c r="AP177" s="69"/>
      <c r="AQ177" s="69"/>
      <c r="AR177" s="69"/>
      <c r="AS177" s="69"/>
      <c r="AT177" s="69"/>
      <c r="AU177" s="69"/>
      <c r="AV177" s="69"/>
      <c r="AW177" s="69"/>
      <c r="AX177" s="69"/>
      <c r="AY177" s="69"/>
      <c r="AZ177" s="69"/>
      <c r="BA177" s="69"/>
      <c r="BB177" s="69"/>
      <c r="BC177" s="69"/>
      <c r="BD177" s="69"/>
      <c r="BE177" s="69"/>
      <c r="BF177" s="69"/>
      <c r="BG177" s="69"/>
      <c r="BH177" s="69"/>
    </row>
    <row r="178" spans="1:60" x14ac:dyDescent="0.25">
      <c r="A178" s="69"/>
      <c r="B178" s="69"/>
      <c r="C178" s="69"/>
      <c r="D178" s="69"/>
      <c r="E178" s="69"/>
      <c r="F178" s="69"/>
      <c r="G178" s="69"/>
      <c r="H178" s="69"/>
      <c r="I178" s="69"/>
      <c r="J178" s="69"/>
      <c r="K178" s="69"/>
      <c r="L178" s="69"/>
      <c r="M178" s="69"/>
      <c r="N178" s="69"/>
      <c r="O178" s="69"/>
      <c r="P178" s="69"/>
      <c r="Q178" s="69"/>
      <c r="R178" s="69"/>
      <c r="S178" s="69"/>
      <c r="T178" s="69"/>
      <c r="U178" s="69"/>
      <c r="V178" s="69"/>
      <c r="W178" s="69"/>
      <c r="X178" s="69"/>
      <c r="Y178" s="69"/>
      <c r="Z178" s="69"/>
      <c r="AA178" s="69"/>
      <c r="AB178" s="69"/>
      <c r="AC178" s="69"/>
      <c r="AD178" s="69"/>
      <c r="AE178" s="69"/>
      <c r="AF178" s="69"/>
      <c r="AG178" s="69"/>
      <c r="AH178" s="69"/>
      <c r="AI178" s="69"/>
      <c r="AJ178" s="69"/>
      <c r="AK178" s="69"/>
      <c r="AL178" s="69"/>
      <c r="AM178" s="69"/>
      <c r="AN178" s="69"/>
      <c r="AO178" s="69"/>
      <c r="AP178" s="69"/>
      <c r="AQ178" s="69"/>
      <c r="AR178" s="69"/>
      <c r="AS178" s="69"/>
      <c r="AT178" s="69"/>
      <c r="AU178" s="69"/>
      <c r="AV178" s="69"/>
      <c r="AW178" s="69"/>
      <c r="AX178" s="69"/>
      <c r="AY178" s="69"/>
      <c r="AZ178" s="69"/>
      <c r="BA178" s="69"/>
      <c r="BB178" s="69"/>
      <c r="BC178" s="69"/>
      <c r="BD178" s="69"/>
      <c r="BE178" s="69"/>
      <c r="BF178" s="69"/>
      <c r="BG178" s="69"/>
      <c r="BH178" s="69"/>
    </row>
    <row r="179" spans="1:60" x14ac:dyDescent="0.25">
      <c r="A179" s="69"/>
      <c r="B179" s="69"/>
      <c r="C179" s="69"/>
      <c r="D179" s="69"/>
      <c r="E179" s="69"/>
      <c r="F179" s="69"/>
      <c r="G179" s="69"/>
      <c r="H179" s="69"/>
      <c r="I179" s="69"/>
      <c r="J179" s="69"/>
      <c r="K179" s="69"/>
      <c r="L179" s="69"/>
      <c r="M179" s="69"/>
      <c r="N179" s="69"/>
      <c r="O179" s="69"/>
      <c r="P179" s="69"/>
      <c r="Q179" s="69"/>
      <c r="R179" s="69"/>
      <c r="S179" s="69"/>
      <c r="T179" s="69"/>
      <c r="U179" s="69"/>
      <c r="V179" s="69"/>
      <c r="W179" s="69"/>
      <c r="X179" s="69"/>
      <c r="Y179" s="69"/>
      <c r="Z179" s="69"/>
      <c r="AA179" s="69"/>
      <c r="AB179" s="69"/>
      <c r="AC179" s="69"/>
      <c r="AD179" s="69"/>
      <c r="AE179" s="69"/>
      <c r="AF179" s="69"/>
      <c r="AG179" s="69"/>
      <c r="AH179" s="69"/>
      <c r="AI179" s="69"/>
      <c r="AJ179" s="69"/>
      <c r="AK179" s="69"/>
      <c r="AL179" s="69"/>
      <c r="AM179" s="69"/>
      <c r="AN179" s="69"/>
      <c r="AO179" s="69"/>
      <c r="AP179" s="69"/>
      <c r="AQ179" s="69"/>
      <c r="AR179" s="69"/>
      <c r="AS179" s="69"/>
      <c r="AT179" s="69"/>
      <c r="AU179" s="69"/>
      <c r="AV179" s="69"/>
      <c r="AW179" s="69"/>
      <c r="AX179" s="69"/>
      <c r="AY179" s="69"/>
      <c r="AZ179" s="69"/>
      <c r="BA179" s="69"/>
      <c r="BB179" s="69"/>
      <c r="BC179" s="69"/>
      <c r="BD179" s="69"/>
      <c r="BE179" s="69"/>
      <c r="BF179" s="69"/>
      <c r="BG179" s="69"/>
      <c r="BH179" s="69"/>
    </row>
    <row r="180" spans="1:60" x14ac:dyDescent="0.25">
      <c r="A180" s="69"/>
      <c r="B180" s="69"/>
      <c r="C180" s="69"/>
      <c r="D180" s="69"/>
      <c r="E180" s="69"/>
      <c r="F180" s="69"/>
      <c r="G180" s="69"/>
      <c r="H180" s="69"/>
      <c r="I180" s="69"/>
      <c r="J180" s="69"/>
      <c r="K180" s="69"/>
      <c r="L180" s="69"/>
      <c r="M180" s="69"/>
      <c r="N180" s="69"/>
      <c r="O180" s="69"/>
      <c r="P180" s="69"/>
      <c r="Q180" s="69"/>
      <c r="R180" s="69"/>
      <c r="S180" s="69"/>
      <c r="T180" s="69"/>
      <c r="U180" s="69"/>
      <c r="V180" s="69"/>
      <c r="W180" s="69"/>
      <c r="X180" s="69"/>
      <c r="Y180" s="69"/>
      <c r="Z180" s="69"/>
      <c r="AA180" s="69"/>
      <c r="AB180" s="69"/>
      <c r="AC180" s="69"/>
      <c r="AD180" s="69"/>
      <c r="AE180" s="69"/>
      <c r="AF180" s="69"/>
      <c r="AG180" s="69"/>
      <c r="AH180" s="69"/>
      <c r="AI180" s="69"/>
      <c r="AJ180" s="69"/>
      <c r="AK180" s="69"/>
      <c r="AL180" s="69"/>
      <c r="AM180" s="69"/>
      <c r="AN180" s="69"/>
      <c r="AO180" s="69"/>
      <c r="AP180" s="69"/>
      <c r="AQ180" s="69"/>
      <c r="AR180" s="69"/>
      <c r="AS180" s="69"/>
      <c r="AT180" s="69"/>
      <c r="AU180" s="69"/>
      <c r="AV180" s="69"/>
      <c r="AW180" s="69"/>
      <c r="AX180" s="69"/>
      <c r="AY180" s="69"/>
      <c r="AZ180" s="69"/>
      <c r="BA180" s="69"/>
      <c r="BB180" s="69"/>
      <c r="BC180" s="69"/>
      <c r="BD180" s="69"/>
      <c r="BE180" s="69"/>
      <c r="BF180" s="69"/>
      <c r="BG180" s="69"/>
      <c r="BH180" s="69"/>
    </row>
    <row r="181" spans="1:60" x14ac:dyDescent="0.25">
      <c r="A181" s="69"/>
      <c r="B181" s="69"/>
      <c r="C181" s="69"/>
      <c r="D181" s="69"/>
      <c r="E181" s="69"/>
      <c r="F181" s="69"/>
      <c r="G181" s="69"/>
      <c r="H181" s="69"/>
      <c r="I181" s="69"/>
      <c r="J181" s="69"/>
      <c r="K181" s="69"/>
      <c r="L181" s="69"/>
      <c r="M181" s="69"/>
      <c r="N181" s="69"/>
      <c r="O181" s="69"/>
      <c r="P181" s="69"/>
      <c r="Q181" s="69"/>
      <c r="R181" s="69"/>
      <c r="S181" s="69"/>
      <c r="T181" s="69"/>
      <c r="U181" s="69"/>
      <c r="V181" s="69"/>
      <c r="W181" s="69"/>
      <c r="X181" s="69"/>
      <c r="Y181" s="69"/>
      <c r="Z181" s="69"/>
      <c r="AA181" s="69"/>
      <c r="AB181" s="69"/>
      <c r="AC181" s="69"/>
      <c r="AD181" s="69"/>
      <c r="AE181" s="69"/>
      <c r="AF181" s="69"/>
      <c r="AG181" s="69"/>
      <c r="AH181" s="69"/>
      <c r="AI181" s="69"/>
      <c r="AJ181" s="69"/>
      <c r="AK181" s="69"/>
      <c r="AL181" s="69"/>
      <c r="AM181" s="69"/>
      <c r="AN181" s="69"/>
      <c r="AO181" s="69"/>
      <c r="AP181" s="69"/>
      <c r="AQ181" s="69"/>
      <c r="AR181" s="69"/>
      <c r="AS181" s="69"/>
      <c r="AT181" s="69"/>
      <c r="AU181" s="69"/>
      <c r="AV181" s="69"/>
      <c r="AW181" s="69"/>
      <c r="AX181" s="69"/>
      <c r="AY181" s="69"/>
      <c r="AZ181" s="69"/>
      <c r="BA181" s="69"/>
      <c r="BB181" s="69"/>
      <c r="BC181" s="69"/>
      <c r="BD181" s="69"/>
      <c r="BE181" s="69"/>
      <c r="BF181" s="69"/>
      <c r="BG181" s="69"/>
      <c r="BH181" s="69"/>
    </row>
    <row r="182" spans="1:60" x14ac:dyDescent="0.25">
      <c r="A182" s="69"/>
      <c r="B182" s="69"/>
      <c r="C182" s="69"/>
      <c r="D182" s="69"/>
      <c r="E182" s="69"/>
      <c r="F182" s="69"/>
      <c r="G182" s="69"/>
      <c r="H182" s="69"/>
      <c r="I182" s="69"/>
      <c r="J182" s="69"/>
      <c r="K182" s="69"/>
      <c r="L182" s="69"/>
      <c r="M182" s="69"/>
      <c r="N182" s="69"/>
      <c r="O182" s="69"/>
      <c r="P182" s="69"/>
      <c r="Q182" s="69"/>
      <c r="R182" s="69"/>
      <c r="S182" s="69"/>
      <c r="T182" s="69"/>
      <c r="U182" s="69"/>
      <c r="V182" s="69"/>
      <c r="W182" s="69"/>
      <c r="X182" s="69"/>
      <c r="Y182" s="69"/>
      <c r="Z182" s="69"/>
      <c r="AA182" s="69"/>
      <c r="AB182" s="69"/>
      <c r="AC182" s="69"/>
      <c r="AD182" s="69"/>
      <c r="AE182" s="69"/>
      <c r="AF182" s="69"/>
      <c r="AG182" s="69"/>
      <c r="AH182" s="69"/>
      <c r="AI182" s="69"/>
      <c r="AJ182" s="69"/>
      <c r="AK182" s="69"/>
      <c r="AL182" s="69"/>
      <c r="AM182" s="69"/>
      <c r="AN182" s="69"/>
      <c r="AO182" s="69"/>
      <c r="AP182" s="69"/>
      <c r="AQ182" s="69"/>
      <c r="AR182" s="69"/>
      <c r="AS182" s="69"/>
      <c r="AT182" s="69"/>
      <c r="AU182" s="69"/>
      <c r="AV182" s="69"/>
      <c r="AW182" s="69"/>
      <c r="AX182" s="69"/>
      <c r="AY182" s="69"/>
      <c r="AZ182" s="69"/>
      <c r="BA182" s="69"/>
      <c r="BB182" s="69"/>
      <c r="BC182" s="69"/>
      <c r="BD182" s="69"/>
      <c r="BE182" s="69"/>
      <c r="BF182" s="69"/>
      <c r="BG182" s="69"/>
      <c r="BH182" s="69"/>
    </row>
    <row r="183" spans="1:60" x14ac:dyDescent="0.25">
      <c r="A183" s="69"/>
      <c r="B183" s="69"/>
      <c r="C183" s="69"/>
      <c r="D183" s="69"/>
      <c r="E183" s="69"/>
      <c r="F183" s="69"/>
      <c r="G183" s="69"/>
      <c r="H183" s="69"/>
      <c r="I183" s="69"/>
      <c r="J183" s="69"/>
      <c r="K183" s="69"/>
      <c r="L183" s="69"/>
      <c r="M183" s="69"/>
      <c r="N183" s="69"/>
      <c r="O183" s="69"/>
      <c r="P183" s="69"/>
      <c r="Q183" s="69"/>
      <c r="R183" s="69"/>
      <c r="S183" s="69"/>
      <c r="T183" s="69"/>
      <c r="U183" s="69"/>
      <c r="V183" s="69"/>
      <c r="W183" s="69"/>
      <c r="X183" s="69"/>
      <c r="Y183" s="69"/>
      <c r="Z183" s="69"/>
      <c r="AA183" s="69"/>
      <c r="AB183" s="69"/>
      <c r="AC183" s="69"/>
      <c r="AD183" s="69"/>
      <c r="AE183" s="69"/>
      <c r="AF183" s="69"/>
      <c r="AG183" s="69"/>
      <c r="AH183" s="69"/>
      <c r="AI183" s="69"/>
      <c r="AJ183" s="69"/>
      <c r="AK183" s="69"/>
      <c r="AL183" s="69"/>
      <c r="AM183" s="69"/>
      <c r="AN183" s="69"/>
      <c r="AO183" s="69"/>
      <c r="AP183" s="69"/>
      <c r="AQ183" s="69"/>
      <c r="AR183" s="69"/>
      <c r="AS183" s="69"/>
      <c r="AT183" s="69"/>
      <c r="AU183" s="69"/>
      <c r="AV183" s="69"/>
      <c r="AW183" s="69"/>
      <c r="AX183" s="69"/>
      <c r="AY183" s="69"/>
      <c r="AZ183" s="69"/>
      <c r="BA183" s="69"/>
      <c r="BB183" s="69"/>
      <c r="BC183" s="69"/>
      <c r="BD183" s="69"/>
      <c r="BE183" s="69"/>
      <c r="BF183" s="69"/>
      <c r="BG183" s="69"/>
      <c r="BH183" s="69"/>
    </row>
    <row r="184" spans="1:60" x14ac:dyDescent="0.25">
      <c r="A184" s="69"/>
      <c r="B184" s="69"/>
      <c r="C184" s="69"/>
      <c r="D184" s="69"/>
      <c r="E184" s="69"/>
      <c r="F184" s="69"/>
      <c r="G184" s="69"/>
      <c r="H184" s="69"/>
      <c r="I184" s="69"/>
      <c r="J184" s="69"/>
      <c r="K184" s="69"/>
      <c r="L184" s="69"/>
      <c r="M184" s="69"/>
      <c r="N184" s="69"/>
      <c r="O184" s="69"/>
      <c r="P184" s="69"/>
      <c r="Q184" s="69"/>
      <c r="R184" s="69"/>
      <c r="S184" s="69"/>
      <c r="T184" s="69"/>
      <c r="U184" s="69"/>
      <c r="V184" s="69"/>
      <c r="W184" s="69"/>
      <c r="X184" s="69"/>
      <c r="Y184" s="69"/>
      <c r="Z184" s="69"/>
      <c r="AA184" s="69"/>
      <c r="AB184" s="69"/>
      <c r="AC184" s="69"/>
      <c r="AD184" s="69"/>
      <c r="AE184" s="69"/>
      <c r="AF184" s="69"/>
      <c r="AG184" s="69"/>
      <c r="AH184" s="69"/>
      <c r="AI184" s="69"/>
      <c r="AJ184" s="69"/>
      <c r="AK184" s="69"/>
      <c r="AL184" s="69"/>
      <c r="AM184" s="69"/>
      <c r="AN184" s="69"/>
      <c r="AO184" s="69"/>
      <c r="AP184" s="69"/>
      <c r="AQ184" s="69"/>
      <c r="AR184" s="69"/>
      <c r="AS184" s="69"/>
      <c r="AT184" s="69"/>
      <c r="AU184" s="69"/>
      <c r="AV184" s="69"/>
      <c r="AW184" s="69"/>
      <c r="AX184" s="69"/>
      <c r="AY184" s="69"/>
      <c r="AZ184" s="69"/>
      <c r="BA184" s="69"/>
      <c r="BB184" s="69"/>
      <c r="BC184" s="69"/>
      <c r="BD184" s="69"/>
      <c r="BE184" s="69"/>
      <c r="BF184" s="69"/>
      <c r="BG184" s="69"/>
      <c r="BH184" s="69"/>
    </row>
    <row r="185" spans="1:60" x14ac:dyDescent="0.25">
      <c r="A185" s="69"/>
      <c r="B185" s="69"/>
      <c r="C185" s="69"/>
      <c r="D185" s="69"/>
      <c r="E185" s="69"/>
      <c r="F185" s="69"/>
      <c r="G185" s="69"/>
      <c r="H185" s="69"/>
      <c r="I185" s="69"/>
      <c r="J185" s="69"/>
      <c r="K185" s="69"/>
      <c r="L185" s="69"/>
      <c r="M185" s="69"/>
      <c r="N185" s="69"/>
      <c r="O185" s="69"/>
      <c r="P185" s="69"/>
      <c r="Q185" s="69"/>
      <c r="R185" s="69"/>
      <c r="S185" s="69"/>
      <c r="T185" s="69"/>
      <c r="U185" s="69"/>
      <c r="V185" s="69"/>
      <c r="W185" s="69"/>
      <c r="X185" s="69"/>
      <c r="Y185" s="69"/>
      <c r="Z185" s="69"/>
      <c r="AA185" s="69"/>
      <c r="AB185" s="69"/>
      <c r="AC185" s="69"/>
      <c r="AD185" s="69"/>
      <c r="AE185" s="69"/>
      <c r="AF185" s="69"/>
      <c r="AG185" s="69"/>
      <c r="AH185" s="69"/>
      <c r="AI185" s="69"/>
      <c r="AJ185" s="69"/>
      <c r="AK185" s="69"/>
      <c r="AL185" s="69"/>
      <c r="AM185" s="69"/>
      <c r="AN185" s="69"/>
      <c r="AO185" s="69"/>
      <c r="AP185" s="69"/>
      <c r="AQ185" s="69"/>
      <c r="AR185" s="69"/>
      <c r="AS185" s="69"/>
      <c r="AT185" s="69"/>
      <c r="AU185" s="69"/>
      <c r="AV185" s="69"/>
      <c r="AW185" s="69"/>
      <c r="AX185" s="69"/>
      <c r="AY185" s="69"/>
      <c r="AZ185" s="69"/>
      <c r="BA185" s="69"/>
      <c r="BB185" s="69"/>
      <c r="BC185" s="69"/>
      <c r="BD185" s="69"/>
      <c r="BE185" s="69"/>
      <c r="BF185" s="69"/>
      <c r="BG185" s="69"/>
      <c r="BH185" s="69"/>
    </row>
    <row r="186" spans="1:60" x14ac:dyDescent="0.25">
      <c r="A186" s="69"/>
      <c r="B186" s="69"/>
      <c r="C186" s="69"/>
      <c r="D186" s="69"/>
      <c r="E186" s="69"/>
      <c r="F186" s="69"/>
      <c r="G186" s="69"/>
      <c r="H186" s="69"/>
      <c r="I186" s="69"/>
      <c r="J186" s="69"/>
      <c r="K186" s="69"/>
      <c r="L186" s="69"/>
      <c r="M186" s="69"/>
      <c r="N186" s="69"/>
      <c r="O186" s="69"/>
      <c r="P186" s="69"/>
      <c r="Q186" s="69"/>
      <c r="R186" s="69"/>
      <c r="S186" s="69"/>
      <c r="T186" s="69"/>
      <c r="U186" s="69"/>
      <c r="V186" s="69"/>
      <c r="W186" s="69"/>
      <c r="X186" s="69"/>
      <c r="Y186" s="69"/>
      <c r="Z186" s="69"/>
      <c r="AA186" s="69"/>
      <c r="AB186" s="69"/>
      <c r="AC186" s="69"/>
      <c r="AD186" s="69"/>
      <c r="AE186" s="69"/>
      <c r="AF186" s="69"/>
      <c r="AG186" s="69"/>
      <c r="AH186" s="69"/>
      <c r="AI186" s="69"/>
      <c r="AJ186" s="69"/>
      <c r="AK186" s="69"/>
      <c r="AL186" s="69"/>
      <c r="AM186" s="69"/>
      <c r="AN186" s="69"/>
      <c r="AO186" s="69"/>
      <c r="AP186" s="69"/>
      <c r="AQ186" s="69"/>
      <c r="AR186" s="69"/>
      <c r="AS186" s="69"/>
      <c r="AT186" s="69"/>
      <c r="AU186" s="69"/>
      <c r="AV186" s="69"/>
      <c r="AW186" s="69"/>
      <c r="AX186" s="69"/>
      <c r="AY186" s="69"/>
      <c r="AZ186" s="69"/>
      <c r="BA186" s="69"/>
      <c r="BB186" s="69"/>
      <c r="BC186" s="69"/>
      <c r="BD186" s="69"/>
      <c r="BE186" s="69"/>
      <c r="BF186" s="69"/>
      <c r="BG186" s="69"/>
      <c r="BH186" s="69"/>
    </row>
    <row r="187" spans="1:60" x14ac:dyDescent="0.25">
      <c r="A187" s="69"/>
      <c r="B187" s="69"/>
      <c r="C187" s="69"/>
      <c r="D187" s="69"/>
      <c r="E187" s="69"/>
      <c r="F187" s="69"/>
      <c r="G187" s="69"/>
      <c r="H187" s="69"/>
      <c r="I187" s="69"/>
      <c r="J187" s="69"/>
      <c r="K187" s="69"/>
      <c r="L187" s="69"/>
      <c r="M187" s="69"/>
      <c r="N187" s="69"/>
      <c r="O187" s="69"/>
      <c r="P187" s="69"/>
      <c r="Q187" s="69"/>
      <c r="R187" s="69"/>
      <c r="S187" s="69"/>
      <c r="T187" s="69"/>
      <c r="U187" s="69"/>
      <c r="V187" s="69"/>
      <c r="W187" s="69"/>
      <c r="X187" s="69"/>
      <c r="Y187" s="69"/>
      <c r="Z187" s="69"/>
      <c r="AA187" s="69"/>
      <c r="AB187" s="69"/>
      <c r="AC187" s="69"/>
      <c r="AD187" s="69"/>
      <c r="AE187" s="69"/>
      <c r="AF187" s="69"/>
      <c r="AG187" s="69"/>
      <c r="AH187" s="69"/>
      <c r="AI187" s="69"/>
      <c r="AJ187" s="69"/>
      <c r="AK187" s="69"/>
      <c r="AL187" s="69"/>
      <c r="AM187" s="69"/>
      <c r="AN187" s="69"/>
      <c r="AO187" s="69"/>
      <c r="AP187" s="69"/>
      <c r="AQ187" s="69"/>
      <c r="AR187" s="69"/>
      <c r="AS187" s="69"/>
      <c r="AT187" s="69"/>
      <c r="AU187" s="69"/>
      <c r="AV187" s="69"/>
      <c r="AW187" s="69"/>
      <c r="AX187" s="69"/>
      <c r="AY187" s="69"/>
      <c r="AZ187" s="69"/>
      <c r="BA187" s="69"/>
      <c r="BB187" s="69"/>
      <c r="BC187" s="69"/>
      <c r="BD187" s="69"/>
      <c r="BE187" s="69"/>
      <c r="BF187" s="69"/>
      <c r="BG187" s="69"/>
      <c r="BH187" s="69"/>
    </row>
    <row r="188" spans="1:60" x14ac:dyDescent="0.25">
      <c r="A188" s="69"/>
      <c r="B188" s="69"/>
      <c r="C188" s="69"/>
      <c r="D188" s="69"/>
      <c r="E188" s="69"/>
      <c r="F188" s="69"/>
      <c r="G188" s="69"/>
      <c r="H188" s="69"/>
      <c r="I188" s="69"/>
      <c r="J188" s="69"/>
      <c r="K188" s="69"/>
      <c r="L188" s="69"/>
      <c r="M188" s="69"/>
      <c r="N188" s="69"/>
      <c r="O188" s="69"/>
      <c r="P188" s="69"/>
      <c r="Q188" s="69"/>
      <c r="R188" s="69"/>
      <c r="S188" s="69"/>
      <c r="T188" s="69"/>
      <c r="U188" s="69"/>
      <c r="V188" s="69"/>
      <c r="W188" s="69"/>
      <c r="X188" s="69"/>
      <c r="Y188" s="69"/>
      <c r="Z188" s="69"/>
      <c r="AA188" s="69"/>
      <c r="AB188" s="69"/>
      <c r="AC188" s="69"/>
      <c r="AD188" s="69"/>
      <c r="AE188" s="69"/>
      <c r="AF188" s="69"/>
      <c r="AG188" s="69"/>
      <c r="AH188" s="69"/>
      <c r="AI188" s="69"/>
      <c r="AJ188" s="69"/>
      <c r="AK188" s="69"/>
      <c r="AL188" s="69"/>
      <c r="AM188" s="69"/>
      <c r="AN188" s="69"/>
      <c r="AO188" s="69"/>
      <c r="AP188" s="69"/>
      <c r="AQ188" s="69"/>
      <c r="AR188" s="69"/>
      <c r="AS188" s="69"/>
      <c r="AT188" s="69"/>
      <c r="AU188" s="69"/>
      <c r="AV188" s="69"/>
      <c r="AW188" s="69"/>
      <c r="AX188" s="69"/>
      <c r="AY188" s="69"/>
      <c r="AZ188" s="69"/>
      <c r="BA188" s="69"/>
      <c r="BB188" s="69"/>
      <c r="BC188" s="69"/>
      <c r="BD188" s="69"/>
      <c r="BE188" s="69"/>
      <c r="BF188" s="69"/>
      <c r="BG188" s="69"/>
      <c r="BH188" s="69"/>
    </row>
    <row r="189" spans="1:60" x14ac:dyDescent="0.25">
      <c r="A189" s="69"/>
      <c r="B189" s="69"/>
      <c r="C189" s="69"/>
      <c r="D189" s="69"/>
      <c r="E189" s="69"/>
      <c r="F189" s="69"/>
      <c r="G189" s="69"/>
      <c r="H189" s="69"/>
      <c r="I189" s="69"/>
      <c r="J189" s="69"/>
      <c r="K189" s="69"/>
      <c r="L189" s="69"/>
      <c r="M189" s="69"/>
      <c r="N189" s="69"/>
      <c r="O189" s="69"/>
      <c r="P189" s="69"/>
      <c r="Q189" s="69"/>
      <c r="R189" s="69"/>
      <c r="S189" s="69"/>
      <c r="T189" s="69"/>
      <c r="U189" s="69"/>
      <c r="V189" s="69"/>
      <c r="W189" s="69"/>
      <c r="X189" s="69"/>
      <c r="Y189" s="69"/>
      <c r="Z189" s="69"/>
      <c r="AA189" s="69"/>
      <c r="AB189" s="69"/>
      <c r="AC189" s="69"/>
      <c r="AD189" s="69"/>
      <c r="AE189" s="69"/>
      <c r="AF189" s="69"/>
      <c r="AG189" s="69"/>
      <c r="AH189" s="69"/>
      <c r="AI189" s="69"/>
      <c r="AJ189" s="69"/>
      <c r="AK189" s="69"/>
      <c r="AL189" s="69"/>
      <c r="AM189" s="69"/>
      <c r="AN189" s="69"/>
      <c r="AO189" s="69"/>
      <c r="AP189" s="69"/>
      <c r="AQ189" s="69"/>
      <c r="AR189" s="69"/>
      <c r="AS189" s="69"/>
      <c r="AT189" s="69"/>
      <c r="AU189" s="69"/>
      <c r="AV189" s="69"/>
      <c r="AW189" s="69"/>
      <c r="AX189" s="69"/>
      <c r="AY189" s="69"/>
      <c r="AZ189" s="69"/>
      <c r="BA189" s="69"/>
      <c r="BB189" s="69"/>
      <c r="BC189" s="69"/>
      <c r="BD189" s="69"/>
      <c r="BE189" s="69"/>
      <c r="BF189" s="69"/>
      <c r="BG189" s="69"/>
      <c r="BH189" s="69"/>
    </row>
    <row r="190" spans="1:60" x14ac:dyDescent="0.25">
      <c r="A190" s="69"/>
      <c r="B190" s="69"/>
      <c r="C190" s="69"/>
      <c r="D190" s="69"/>
      <c r="E190" s="69"/>
      <c r="F190" s="69"/>
      <c r="G190" s="69"/>
      <c r="H190" s="69"/>
      <c r="I190" s="69"/>
      <c r="J190" s="69"/>
      <c r="K190" s="69"/>
      <c r="L190" s="69"/>
      <c r="M190" s="69"/>
      <c r="N190" s="69"/>
      <c r="O190" s="69"/>
      <c r="P190" s="69"/>
      <c r="Q190" s="69"/>
      <c r="R190" s="69"/>
      <c r="S190" s="69"/>
      <c r="T190" s="69"/>
      <c r="U190" s="69"/>
      <c r="V190" s="69"/>
      <c r="W190" s="69"/>
      <c r="X190" s="69"/>
      <c r="Y190" s="69"/>
      <c r="Z190" s="69"/>
      <c r="AA190" s="69"/>
      <c r="AB190" s="69"/>
      <c r="AC190" s="69"/>
      <c r="AD190" s="69"/>
      <c r="AE190" s="69"/>
      <c r="AF190" s="69"/>
      <c r="AG190" s="69"/>
      <c r="AH190" s="69"/>
      <c r="AI190" s="69"/>
      <c r="AJ190" s="69"/>
      <c r="AK190" s="69"/>
      <c r="AL190" s="69"/>
      <c r="AM190" s="69"/>
      <c r="AN190" s="69"/>
      <c r="AO190" s="69"/>
      <c r="AP190" s="69"/>
      <c r="AQ190" s="69"/>
      <c r="AR190" s="69"/>
      <c r="AS190" s="69"/>
      <c r="AT190" s="69"/>
      <c r="AU190" s="69"/>
      <c r="AV190" s="69"/>
      <c r="AW190" s="69"/>
      <c r="AX190" s="69"/>
      <c r="AY190" s="69"/>
      <c r="AZ190" s="69"/>
      <c r="BA190" s="69"/>
      <c r="BB190" s="69"/>
      <c r="BC190" s="69"/>
      <c r="BD190" s="69"/>
      <c r="BE190" s="69"/>
      <c r="BF190" s="69"/>
      <c r="BG190" s="69"/>
      <c r="BH190" s="69"/>
    </row>
    <row r="191" spans="1:60" x14ac:dyDescent="0.25">
      <c r="A191" s="69"/>
      <c r="J191" s="69"/>
      <c r="K191" s="69"/>
      <c r="L191" s="69"/>
      <c r="M191" s="69"/>
      <c r="N191" s="69"/>
      <c r="O191" s="69"/>
      <c r="P191" s="69"/>
      <c r="Q191" s="69"/>
      <c r="R191" s="69"/>
      <c r="S191" s="69"/>
      <c r="T191" s="69"/>
      <c r="U191" s="69"/>
      <c r="V191" s="69"/>
      <c r="W191" s="69"/>
      <c r="X191" s="69"/>
      <c r="Y191" s="69"/>
      <c r="Z191" s="69"/>
      <c r="AA191" s="69"/>
      <c r="AB191" s="69"/>
      <c r="AC191" s="69"/>
      <c r="AD191" s="69"/>
      <c r="AE191" s="69"/>
      <c r="AF191" s="69"/>
      <c r="AG191" s="69"/>
      <c r="AH191" s="69"/>
      <c r="AI191" s="69"/>
      <c r="AJ191" s="69"/>
      <c r="AK191" s="69"/>
      <c r="AL191" s="69"/>
      <c r="AM191" s="69"/>
      <c r="AN191" s="69"/>
      <c r="AO191" s="69"/>
      <c r="AP191" s="69"/>
      <c r="AQ191" s="69"/>
      <c r="AR191" s="69"/>
      <c r="AS191" s="69"/>
      <c r="AT191" s="69"/>
      <c r="AU191" s="69"/>
      <c r="AV191" s="69"/>
      <c r="AW191" s="69"/>
      <c r="AX191" s="69"/>
      <c r="AY191" s="69"/>
      <c r="AZ191" s="69"/>
      <c r="BA191" s="69"/>
      <c r="BB191" s="69"/>
      <c r="BC191" s="69"/>
      <c r="BD191" s="69"/>
      <c r="BE191" s="69"/>
      <c r="BF191" s="69"/>
      <c r="BG191" s="69"/>
      <c r="BH191" s="69"/>
    </row>
    <row r="192" spans="1:60" x14ac:dyDescent="0.25">
      <c r="A192" s="69"/>
      <c r="J192" s="69"/>
      <c r="K192" s="69"/>
      <c r="L192" s="69"/>
      <c r="M192" s="69"/>
      <c r="N192" s="69"/>
      <c r="O192" s="69"/>
      <c r="P192" s="69"/>
      <c r="Q192" s="69"/>
      <c r="R192" s="69"/>
      <c r="S192" s="69"/>
      <c r="T192" s="69"/>
      <c r="U192" s="69"/>
      <c r="V192" s="69"/>
      <c r="W192" s="69"/>
      <c r="X192" s="69"/>
      <c r="Y192" s="69"/>
      <c r="Z192" s="69"/>
      <c r="AA192" s="69"/>
      <c r="AB192" s="69"/>
      <c r="AC192" s="69"/>
      <c r="AD192" s="69"/>
      <c r="AE192" s="69"/>
      <c r="AF192" s="69"/>
      <c r="AG192" s="69"/>
      <c r="AH192" s="69"/>
      <c r="AI192" s="69"/>
      <c r="AJ192" s="69"/>
      <c r="AK192" s="69"/>
      <c r="AL192" s="69"/>
      <c r="AM192" s="69"/>
      <c r="AN192" s="69"/>
      <c r="AO192" s="69"/>
      <c r="AP192" s="69"/>
      <c r="AQ192" s="69"/>
      <c r="AR192" s="69"/>
      <c r="AS192" s="69"/>
      <c r="AT192" s="69"/>
      <c r="AU192" s="69"/>
      <c r="AV192" s="69"/>
      <c r="AW192" s="69"/>
      <c r="AX192" s="69"/>
      <c r="AY192" s="69"/>
      <c r="AZ192" s="69"/>
      <c r="BA192" s="69"/>
      <c r="BB192" s="69"/>
      <c r="BC192" s="69"/>
      <c r="BD192" s="69"/>
      <c r="BE192" s="69"/>
      <c r="BF192" s="69"/>
      <c r="BG192" s="69"/>
      <c r="BH192" s="69"/>
    </row>
    <row r="193" spans="1:60" x14ac:dyDescent="0.25">
      <c r="A193" s="69"/>
      <c r="J193" s="69"/>
      <c r="K193" s="69"/>
      <c r="L193" s="69"/>
      <c r="M193" s="69"/>
      <c r="N193" s="69"/>
      <c r="O193" s="69"/>
      <c r="P193" s="69"/>
      <c r="Q193" s="69"/>
      <c r="R193" s="69"/>
      <c r="S193" s="69"/>
      <c r="T193" s="69"/>
      <c r="U193" s="69"/>
      <c r="V193" s="69"/>
      <c r="W193" s="69"/>
      <c r="X193" s="69"/>
      <c r="Y193" s="69"/>
      <c r="Z193" s="69"/>
      <c r="AA193" s="69"/>
      <c r="AB193" s="69"/>
      <c r="AC193" s="69"/>
      <c r="AD193" s="69"/>
      <c r="AE193" s="69"/>
      <c r="AF193" s="69"/>
      <c r="AG193" s="69"/>
      <c r="AH193" s="69"/>
      <c r="AI193" s="69"/>
      <c r="AJ193" s="69"/>
      <c r="AK193" s="69"/>
      <c r="AL193" s="69"/>
      <c r="AM193" s="69"/>
      <c r="AN193" s="69"/>
      <c r="AO193" s="69"/>
      <c r="AP193" s="69"/>
      <c r="AQ193" s="69"/>
      <c r="AR193" s="69"/>
      <c r="AS193" s="69"/>
      <c r="AT193" s="69"/>
      <c r="AU193" s="69"/>
      <c r="AV193" s="69"/>
      <c r="AW193" s="69"/>
      <c r="AX193" s="69"/>
      <c r="AY193" s="69"/>
      <c r="AZ193" s="69"/>
      <c r="BA193" s="69"/>
      <c r="BB193" s="69"/>
      <c r="BC193" s="69"/>
      <c r="BD193" s="69"/>
      <c r="BE193" s="69"/>
      <c r="BF193" s="69"/>
      <c r="BG193" s="69"/>
      <c r="BH193" s="69"/>
    </row>
    <row r="194" spans="1:60" x14ac:dyDescent="0.25">
      <c r="A194" s="69"/>
      <c r="J194" s="69"/>
      <c r="K194" s="69"/>
      <c r="L194" s="69"/>
      <c r="M194" s="69"/>
      <c r="N194" s="69"/>
      <c r="O194" s="69"/>
      <c r="P194" s="69"/>
      <c r="Q194" s="69"/>
      <c r="R194" s="69"/>
      <c r="S194" s="69"/>
      <c r="T194" s="69"/>
      <c r="U194" s="69"/>
      <c r="V194" s="69"/>
      <c r="W194" s="69"/>
      <c r="X194" s="69"/>
      <c r="Y194" s="69"/>
      <c r="Z194" s="69"/>
      <c r="AA194" s="69"/>
      <c r="AB194" s="69"/>
      <c r="AC194" s="69"/>
      <c r="AD194" s="69"/>
      <c r="AE194" s="69"/>
      <c r="AF194" s="69"/>
      <c r="AG194" s="69"/>
      <c r="AH194" s="69"/>
      <c r="AI194" s="69"/>
      <c r="AJ194" s="69"/>
      <c r="AK194" s="69"/>
      <c r="AL194" s="69"/>
      <c r="AM194" s="69"/>
      <c r="AN194" s="69"/>
      <c r="AO194" s="69"/>
      <c r="AP194" s="69"/>
      <c r="AQ194" s="69"/>
      <c r="AR194" s="69"/>
      <c r="AS194" s="69"/>
      <c r="AT194" s="69"/>
      <c r="AU194" s="69"/>
      <c r="AV194" s="69"/>
      <c r="AW194" s="69"/>
      <c r="AX194" s="69"/>
      <c r="AY194" s="69"/>
      <c r="AZ194" s="69"/>
      <c r="BA194" s="69"/>
      <c r="BB194" s="69"/>
      <c r="BC194" s="69"/>
      <c r="BD194" s="69"/>
      <c r="BE194" s="69"/>
      <c r="BF194" s="69"/>
      <c r="BG194" s="69"/>
      <c r="BH194" s="69"/>
    </row>
    <row r="195" spans="1:60" x14ac:dyDescent="0.25">
      <c r="A195" s="69"/>
      <c r="J195" s="69"/>
      <c r="K195" s="69"/>
      <c r="L195" s="69"/>
      <c r="M195" s="69"/>
      <c r="N195" s="69"/>
      <c r="O195" s="69"/>
      <c r="P195" s="69"/>
      <c r="Q195" s="69"/>
      <c r="R195" s="69"/>
      <c r="S195" s="69"/>
      <c r="T195" s="69"/>
      <c r="U195" s="69"/>
      <c r="V195" s="69"/>
      <c r="W195" s="69"/>
      <c r="X195" s="69"/>
      <c r="Y195" s="69"/>
      <c r="Z195" s="69"/>
      <c r="AA195" s="69"/>
      <c r="AB195" s="69"/>
      <c r="AC195" s="69"/>
      <c r="AD195" s="69"/>
      <c r="AE195" s="69"/>
      <c r="AF195" s="69"/>
      <c r="AG195" s="69"/>
      <c r="AH195" s="69"/>
      <c r="AI195" s="69"/>
      <c r="AJ195" s="69"/>
      <c r="AK195" s="69"/>
      <c r="AL195" s="69"/>
      <c r="AM195" s="69"/>
      <c r="AN195" s="69"/>
      <c r="AO195" s="69"/>
      <c r="AP195" s="69"/>
      <c r="AQ195" s="69"/>
      <c r="AR195" s="69"/>
      <c r="AS195" s="69"/>
      <c r="AT195" s="69"/>
      <c r="AU195" s="69"/>
      <c r="AV195" s="69"/>
      <c r="AW195" s="69"/>
      <c r="AX195" s="69"/>
      <c r="AY195" s="69"/>
      <c r="AZ195" s="69"/>
      <c r="BA195" s="69"/>
      <c r="BB195" s="69"/>
      <c r="BC195" s="69"/>
      <c r="BD195" s="69"/>
      <c r="BE195" s="69"/>
      <c r="BF195" s="69"/>
      <c r="BG195" s="69"/>
      <c r="BH195" s="69"/>
    </row>
    <row r="196" spans="1:60" x14ac:dyDescent="0.25">
      <c r="A196" s="69"/>
      <c r="J196" s="69"/>
      <c r="K196" s="69"/>
      <c r="L196" s="69"/>
      <c r="M196" s="69"/>
      <c r="N196" s="69"/>
      <c r="O196" s="69"/>
      <c r="P196" s="69"/>
      <c r="Q196" s="69"/>
      <c r="R196" s="69"/>
      <c r="S196" s="69"/>
      <c r="T196" s="69"/>
      <c r="U196" s="69"/>
      <c r="V196" s="69"/>
      <c r="W196" s="69"/>
      <c r="X196" s="69"/>
      <c r="Y196" s="69"/>
      <c r="Z196" s="69"/>
      <c r="AA196" s="69"/>
      <c r="AB196" s="69"/>
      <c r="AC196" s="69"/>
      <c r="AD196" s="69"/>
      <c r="AE196" s="69"/>
      <c r="AF196" s="69"/>
      <c r="AG196" s="69"/>
      <c r="AH196" s="69"/>
      <c r="AI196" s="69"/>
      <c r="AJ196" s="69"/>
      <c r="AK196" s="69"/>
      <c r="AL196" s="69"/>
      <c r="AM196" s="69"/>
      <c r="AN196" s="69"/>
      <c r="AO196" s="69"/>
      <c r="AP196" s="69"/>
      <c r="AQ196" s="69"/>
      <c r="AR196" s="69"/>
      <c r="AS196" s="69"/>
      <c r="AT196" s="69"/>
      <c r="AU196" s="69"/>
      <c r="AV196" s="69"/>
      <c r="AW196" s="69"/>
      <c r="AX196" s="69"/>
      <c r="AY196" s="69"/>
      <c r="AZ196" s="69"/>
      <c r="BA196" s="69"/>
      <c r="BB196" s="69"/>
      <c r="BC196" s="69"/>
      <c r="BD196" s="69"/>
      <c r="BE196" s="69"/>
      <c r="BF196" s="69"/>
      <c r="BG196" s="69"/>
      <c r="BH196" s="69"/>
    </row>
    <row r="197" spans="1:60" x14ac:dyDescent="0.25">
      <c r="A197" s="69"/>
      <c r="J197" s="69"/>
      <c r="K197" s="69"/>
      <c r="L197" s="69"/>
      <c r="M197" s="69"/>
      <c r="N197" s="69"/>
      <c r="O197" s="69"/>
      <c r="P197" s="69"/>
      <c r="Q197" s="69"/>
      <c r="R197" s="69"/>
      <c r="S197" s="69"/>
      <c r="T197" s="69"/>
      <c r="U197" s="69"/>
      <c r="V197" s="69"/>
      <c r="W197" s="69"/>
      <c r="X197" s="69"/>
      <c r="Y197" s="69"/>
      <c r="Z197" s="69"/>
      <c r="AA197" s="69"/>
      <c r="AB197" s="69"/>
      <c r="AC197" s="69"/>
      <c r="AD197" s="69"/>
      <c r="AE197" s="69"/>
      <c r="AF197" s="69"/>
      <c r="AG197" s="69"/>
      <c r="AH197" s="69"/>
      <c r="AI197" s="69"/>
      <c r="AJ197" s="69"/>
      <c r="AK197" s="69"/>
      <c r="AL197" s="69"/>
      <c r="AM197" s="69"/>
      <c r="AN197" s="69"/>
      <c r="AO197" s="69"/>
      <c r="AP197" s="69"/>
      <c r="AQ197" s="69"/>
      <c r="AR197" s="69"/>
      <c r="AS197" s="69"/>
      <c r="AT197" s="69"/>
      <c r="AU197" s="69"/>
      <c r="AV197" s="69"/>
      <c r="AW197" s="69"/>
      <c r="AX197" s="69"/>
      <c r="AY197" s="69"/>
      <c r="AZ197" s="69"/>
      <c r="BA197" s="69"/>
      <c r="BB197" s="69"/>
      <c r="BC197" s="69"/>
      <c r="BD197" s="69"/>
      <c r="BE197" s="69"/>
      <c r="BF197" s="69"/>
      <c r="BG197" s="69"/>
      <c r="BH197" s="69"/>
    </row>
    <row r="198" spans="1:60" x14ac:dyDescent="0.25">
      <c r="A198" s="69"/>
      <c r="J198" s="69"/>
      <c r="K198" s="69"/>
      <c r="L198" s="69"/>
      <c r="M198" s="69"/>
      <c r="N198" s="69"/>
      <c r="O198" s="69"/>
      <c r="P198" s="69"/>
      <c r="Q198" s="69"/>
      <c r="R198" s="69"/>
      <c r="S198" s="69"/>
      <c r="T198" s="69"/>
      <c r="U198" s="69"/>
      <c r="V198" s="69"/>
      <c r="W198" s="69"/>
      <c r="X198" s="69"/>
      <c r="Y198" s="69"/>
      <c r="Z198" s="69"/>
      <c r="AA198" s="69"/>
      <c r="AB198" s="69"/>
      <c r="AC198" s="69"/>
      <c r="AD198" s="69"/>
      <c r="AE198" s="69"/>
      <c r="AF198" s="69"/>
      <c r="AG198" s="69"/>
      <c r="AH198" s="69"/>
      <c r="AI198" s="69"/>
      <c r="AJ198" s="69"/>
      <c r="AK198" s="69"/>
      <c r="AL198" s="69"/>
      <c r="AM198" s="69"/>
      <c r="AN198" s="69"/>
      <c r="AO198" s="69"/>
      <c r="AP198" s="69"/>
      <c r="AQ198" s="69"/>
      <c r="AR198" s="69"/>
      <c r="AS198" s="69"/>
      <c r="AT198" s="69"/>
      <c r="AU198" s="69"/>
      <c r="AV198" s="69"/>
      <c r="AW198" s="69"/>
      <c r="AX198" s="69"/>
      <c r="AY198" s="69"/>
      <c r="AZ198" s="69"/>
      <c r="BA198" s="69"/>
      <c r="BB198" s="69"/>
      <c r="BC198" s="69"/>
      <c r="BD198" s="69"/>
      <c r="BE198" s="69"/>
      <c r="BF198" s="69"/>
      <c r="BG198" s="69"/>
      <c r="BH198" s="69"/>
    </row>
    <row r="199" spans="1:60" x14ac:dyDescent="0.25">
      <c r="A199" s="69"/>
      <c r="J199" s="69"/>
      <c r="K199" s="69"/>
      <c r="L199" s="69"/>
      <c r="M199" s="69"/>
      <c r="N199" s="69"/>
      <c r="O199" s="69"/>
      <c r="P199" s="69"/>
      <c r="Q199" s="69"/>
      <c r="R199" s="69"/>
      <c r="S199" s="69"/>
      <c r="T199" s="69"/>
      <c r="U199" s="69"/>
      <c r="V199" s="69"/>
      <c r="W199" s="69"/>
      <c r="X199" s="69"/>
      <c r="Y199" s="69"/>
      <c r="Z199" s="69"/>
      <c r="AA199" s="69"/>
      <c r="AB199" s="69"/>
      <c r="AC199" s="69"/>
      <c r="AD199" s="69"/>
      <c r="AE199" s="69"/>
      <c r="AF199" s="69"/>
      <c r="AG199" s="69"/>
      <c r="AH199" s="69"/>
      <c r="AI199" s="69"/>
      <c r="AJ199" s="69"/>
      <c r="AK199" s="69"/>
      <c r="AL199" s="69"/>
      <c r="AM199" s="69"/>
      <c r="AN199" s="69"/>
      <c r="AO199" s="69"/>
      <c r="AP199" s="69"/>
      <c r="AQ199" s="69"/>
      <c r="AR199" s="69"/>
      <c r="AS199" s="69"/>
      <c r="AT199" s="69"/>
      <c r="AU199" s="69"/>
      <c r="AV199" s="69"/>
      <c r="AW199" s="69"/>
      <c r="AX199" s="69"/>
      <c r="AY199" s="69"/>
      <c r="AZ199" s="69"/>
      <c r="BA199" s="69"/>
      <c r="BB199" s="69"/>
      <c r="BC199" s="69"/>
      <c r="BD199" s="69"/>
      <c r="BE199" s="69"/>
      <c r="BF199" s="69"/>
      <c r="BG199" s="69"/>
      <c r="BH199" s="69"/>
    </row>
    <row r="200" spans="1:60" x14ac:dyDescent="0.25">
      <c r="A200" s="69"/>
      <c r="J200" s="69"/>
      <c r="K200" s="69"/>
      <c r="L200" s="69"/>
      <c r="M200" s="69"/>
      <c r="N200" s="69"/>
      <c r="O200" s="69"/>
      <c r="P200" s="69"/>
      <c r="Q200" s="69"/>
      <c r="R200" s="69"/>
      <c r="S200" s="69"/>
      <c r="T200" s="69"/>
      <c r="U200" s="69"/>
      <c r="V200" s="69"/>
      <c r="W200" s="69"/>
      <c r="X200" s="69"/>
      <c r="Y200" s="69"/>
      <c r="Z200" s="69"/>
      <c r="AA200" s="69"/>
      <c r="AB200" s="69"/>
      <c r="AC200" s="69"/>
      <c r="AD200" s="69"/>
      <c r="AE200" s="69"/>
      <c r="AF200" s="69"/>
      <c r="AG200" s="69"/>
      <c r="AH200" s="69"/>
      <c r="AI200" s="69"/>
      <c r="AJ200" s="69"/>
      <c r="AK200" s="69"/>
      <c r="AL200" s="69"/>
      <c r="AM200" s="69"/>
      <c r="AN200" s="69"/>
      <c r="AO200" s="69"/>
      <c r="AP200" s="69"/>
      <c r="AQ200" s="69"/>
      <c r="AR200" s="69"/>
      <c r="AS200" s="69"/>
      <c r="AT200" s="69"/>
      <c r="AU200" s="69"/>
      <c r="AV200" s="69"/>
      <c r="AW200" s="69"/>
      <c r="AX200" s="69"/>
      <c r="AY200" s="69"/>
      <c r="AZ200" s="69"/>
      <c r="BA200" s="69"/>
      <c r="BB200" s="69"/>
      <c r="BC200" s="69"/>
      <c r="BD200" s="69"/>
      <c r="BE200" s="69"/>
      <c r="BF200" s="69"/>
      <c r="BG200" s="69"/>
      <c r="BH200" s="69"/>
    </row>
    <row r="201" spans="1:60" x14ac:dyDescent="0.25">
      <c r="A201" s="69"/>
      <c r="J201" s="69"/>
      <c r="K201" s="69"/>
      <c r="L201" s="69"/>
      <c r="M201" s="69"/>
      <c r="N201" s="69"/>
      <c r="O201" s="69"/>
      <c r="P201" s="69"/>
      <c r="Q201" s="69"/>
      <c r="R201" s="69"/>
      <c r="S201" s="69"/>
      <c r="T201" s="69"/>
      <c r="U201" s="69"/>
      <c r="V201" s="69"/>
      <c r="W201" s="69"/>
      <c r="X201" s="69"/>
      <c r="Y201" s="69"/>
      <c r="Z201" s="69"/>
      <c r="AA201" s="69"/>
      <c r="AB201" s="69"/>
      <c r="AC201" s="69"/>
      <c r="AD201" s="69"/>
      <c r="AE201" s="69"/>
      <c r="AF201" s="69"/>
      <c r="AG201" s="69"/>
      <c r="AH201" s="69"/>
      <c r="AI201" s="69"/>
      <c r="AJ201" s="69"/>
      <c r="AK201" s="69"/>
      <c r="AL201" s="69"/>
      <c r="AM201" s="69"/>
      <c r="AN201" s="69"/>
      <c r="AO201" s="69"/>
      <c r="AP201" s="69"/>
      <c r="AQ201" s="69"/>
      <c r="AR201" s="69"/>
      <c r="AS201" s="69"/>
      <c r="AT201" s="69"/>
      <c r="AU201" s="69"/>
      <c r="AV201" s="69"/>
      <c r="AW201" s="69"/>
      <c r="AX201" s="69"/>
      <c r="AY201" s="69"/>
      <c r="AZ201" s="69"/>
      <c r="BA201" s="69"/>
      <c r="BB201" s="69"/>
      <c r="BC201" s="69"/>
      <c r="BD201" s="69"/>
      <c r="BE201" s="69"/>
      <c r="BF201" s="69"/>
      <c r="BG201" s="69"/>
      <c r="BH201" s="69"/>
    </row>
    <row r="202" spans="1:60" x14ac:dyDescent="0.25">
      <c r="A202" s="69"/>
      <c r="J202" s="69"/>
      <c r="K202" s="69"/>
      <c r="L202" s="69"/>
      <c r="M202" s="69"/>
      <c r="N202" s="69"/>
      <c r="O202" s="69"/>
      <c r="P202" s="69"/>
      <c r="Q202" s="69"/>
      <c r="R202" s="69"/>
      <c r="S202" s="69"/>
      <c r="T202" s="69"/>
      <c r="U202" s="69"/>
      <c r="V202" s="69"/>
      <c r="W202" s="69"/>
      <c r="X202" s="69"/>
      <c r="Y202" s="69"/>
      <c r="Z202" s="69"/>
      <c r="AA202" s="69"/>
      <c r="AB202" s="69"/>
      <c r="AC202" s="69"/>
      <c r="AD202" s="69"/>
      <c r="AE202" s="69"/>
      <c r="AF202" s="69"/>
      <c r="AG202" s="69"/>
      <c r="AH202" s="69"/>
      <c r="AI202" s="69"/>
      <c r="AJ202" s="69"/>
      <c r="AK202" s="69"/>
      <c r="AL202" s="69"/>
      <c r="AM202" s="69"/>
      <c r="AN202" s="69"/>
      <c r="AO202" s="69"/>
      <c r="AP202" s="69"/>
      <c r="AQ202" s="69"/>
      <c r="AR202" s="69"/>
      <c r="AS202" s="69"/>
      <c r="AT202" s="69"/>
      <c r="AU202" s="69"/>
      <c r="AV202" s="69"/>
      <c r="AW202" s="69"/>
      <c r="AX202" s="69"/>
      <c r="AY202" s="69"/>
      <c r="AZ202" s="69"/>
      <c r="BA202" s="69"/>
      <c r="BB202" s="69"/>
      <c r="BC202" s="69"/>
      <c r="BD202" s="69"/>
      <c r="BE202" s="69"/>
      <c r="BF202" s="69"/>
      <c r="BG202" s="69"/>
      <c r="BH202" s="69"/>
    </row>
    <row r="203" spans="1:60" x14ac:dyDescent="0.25">
      <c r="A203" s="69"/>
      <c r="J203" s="69"/>
      <c r="K203" s="69"/>
      <c r="L203" s="69"/>
      <c r="M203" s="69"/>
      <c r="N203" s="69"/>
      <c r="O203" s="69"/>
      <c r="P203" s="69"/>
      <c r="Q203" s="69"/>
      <c r="R203" s="69"/>
      <c r="S203" s="69"/>
      <c r="T203" s="69"/>
      <c r="U203" s="69"/>
      <c r="V203" s="69"/>
      <c r="W203" s="69"/>
      <c r="X203" s="69"/>
      <c r="Y203" s="69"/>
      <c r="Z203" s="69"/>
      <c r="AA203" s="69"/>
      <c r="AB203" s="69"/>
      <c r="AC203" s="69"/>
      <c r="AD203" s="69"/>
      <c r="AE203" s="69"/>
      <c r="AF203" s="69"/>
      <c r="AG203" s="69"/>
      <c r="AH203" s="69"/>
      <c r="AI203" s="69"/>
      <c r="AJ203" s="69"/>
      <c r="AK203" s="69"/>
      <c r="AL203" s="69"/>
      <c r="AM203" s="69"/>
      <c r="AN203" s="69"/>
      <c r="AO203" s="69"/>
      <c r="AP203" s="69"/>
      <c r="AQ203" s="69"/>
      <c r="AR203" s="69"/>
      <c r="AS203" s="69"/>
      <c r="AT203" s="69"/>
      <c r="AU203" s="69"/>
      <c r="AV203" s="69"/>
      <c r="AW203" s="69"/>
      <c r="AX203" s="69"/>
      <c r="AY203" s="69"/>
      <c r="AZ203" s="69"/>
      <c r="BA203" s="69"/>
      <c r="BB203" s="69"/>
      <c r="BC203" s="69"/>
      <c r="BD203" s="69"/>
      <c r="BE203" s="69"/>
      <c r="BF203" s="69"/>
      <c r="BG203" s="69"/>
      <c r="BH203" s="69"/>
    </row>
    <row r="204" spans="1:60" x14ac:dyDescent="0.25">
      <c r="A204" s="69"/>
      <c r="J204" s="69"/>
      <c r="K204" s="69"/>
      <c r="L204" s="69"/>
      <c r="M204" s="69"/>
      <c r="N204" s="69"/>
      <c r="O204" s="69"/>
      <c r="P204" s="69"/>
      <c r="Q204" s="69"/>
      <c r="R204" s="69"/>
      <c r="S204" s="69"/>
      <c r="T204" s="69"/>
      <c r="U204" s="69"/>
      <c r="V204" s="69"/>
      <c r="W204" s="69"/>
      <c r="X204" s="69"/>
      <c r="Y204" s="69"/>
      <c r="Z204" s="69"/>
      <c r="AA204" s="69"/>
      <c r="AB204" s="69"/>
      <c r="AC204" s="69"/>
      <c r="AD204" s="69"/>
      <c r="AE204" s="69"/>
      <c r="AF204" s="69"/>
      <c r="AG204" s="69"/>
      <c r="AH204" s="69"/>
      <c r="AI204" s="69"/>
      <c r="AJ204" s="69"/>
      <c r="AK204" s="69"/>
      <c r="AL204" s="69"/>
      <c r="AM204" s="69"/>
      <c r="AN204" s="69"/>
      <c r="AO204" s="69"/>
      <c r="AP204" s="69"/>
      <c r="AQ204" s="69"/>
      <c r="AR204" s="69"/>
      <c r="AS204" s="69"/>
      <c r="AT204" s="69"/>
      <c r="AU204" s="69"/>
      <c r="AV204" s="69"/>
      <c r="AW204" s="69"/>
      <c r="AX204" s="69"/>
      <c r="AY204" s="69"/>
      <c r="AZ204" s="69"/>
      <c r="BA204" s="69"/>
      <c r="BB204" s="69"/>
      <c r="BC204" s="69"/>
      <c r="BD204" s="69"/>
      <c r="BE204" s="69"/>
      <c r="BF204" s="69"/>
      <c r="BG204" s="69"/>
      <c r="BH204" s="69"/>
    </row>
    <row r="205" spans="1:60" x14ac:dyDescent="0.25">
      <c r="A205" s="69"/>
      <c r="J205" s="69"/>
      <c r="K205" s="69"/>
      <c r="L205" s="69"/>
      <c r="M205" s="69"/>
      <c r="N205" s="69"/>
      <c r="O205" s="69"/>
      <c r="P205" s="69"/>
      <c r="Q205" s="69"/>
      <c r="R205" s="69"/>
      <c r="S205" s="69"/>
      <c r="T205" s="69"/>
      <c r="U205" s="69"/>
      <c r="V205" s="69"/>
      <c r="W205" s="69"/>
      <c r="X205" s="69"/>
      <c r="Y205" s="69"/>
      <c r="Z205" s="69"/>
      <c r="AA205" s="69"/>
      <c r="AB205" s="69"/>
      <c r="AC205" s="69"/>
      <c r="AD205" s="69"/>
      <c r="AE205" s="69"/>
      <c r="AF205" s="69"/>
      <c r="AG205" s="69"/>
      <c r="AH205" s="69"/>
      <c r="AI205" s="69"/>
      <c r="AJ205" s="69"/>
      <c r="AK205" s="69"/>
      <c r="AL205" s="69"/>
      <c r="AM205" s="69"/>
      <c r="AN205" s="69"/>
      <c r="AO205" s="69"/>
      <c r="AP205" s="69"/>
      <c r="AQ205" s="69"/>
      <c r="AR205" s="69"/>
      <c r="AS205" s="69"/>
      <c r="AT205" s="69"/>
      <c r="AU205" s="69"/>
      <c r="AV205" s="69"/>
      <c r="AW205" s="69"/>
      <c r="AX205" s="69"/>
      <c r="AY205" s="69"/>
      <c r="AZ205" s="69"/>
      <c r="BA205" s="69"/>
      <c r="BB205" s="69"/>
      <c r="BC205" s="69"/>
      <c r="BD205" s="69"/>
      <c r="BE205" s="69"/>
      <c r="BF205" s="69"/>
      <c r="BG205" s="69"/>
      <c r="BH205" s="69"/>
    </row>
    <row r="206" spans="1:60" x14ac:dyDescent="0.25">
      <c r="A206" s="69"/>
      <c r="J206" s="69"/>
      <c r="K206" s="69"/>
      <c r="L206" s="69"/>
      <c r="M206" s="69"/>
      <c r="N206" s="69"/>
      <c r="O206" s="69"/>
      <c r="P206" s="69"/>
      <c r="Q206" s="69"/>
      <c r="R206" s="69"/>
      <c r="S206" s="69"/>
      <c r="T206" s="69"/>
      <c r="U206" s="69"/>
      <c r="V206" s="69"/>
      <c r="W206" s="69"/>
      <c r="X206" s="69"/>
      <c r="Y206" s="69"/>
      <c r="Z206" s="69"/>
      <c r="AA206" s="69"/>
      <c r="AB206" s="69"/>
      <c r="AC206" s="69"/>
      <c r="AD206" s="69"/>
      <c r="AE206" s="69"/>
      <c r="AF206" s="69"/>
      <c r="AG206" s="69"/>
      <c r="AH206" s="69"/>
      <c r="AI206" s="69"/>
      <c r="AJ206" s="69"/>
      <c r="AK206" s="69"/>
      <c r="AL206" s="69"/>
      <c r="AM206" s="69"/>
      <c r="AN206" s="69"/>
      <c r="AO206" s="69"/>
      <c r="AP206" s="69"/>
      <c r="AQ206" s="69"/>
      <c r="AR206" s="69"/>
      <c r="AS206" s="69"/>
      <c r="AT206" s="69"/>
      <c r="AU206" s="69"/>
      <c r="AV206" s="69"/>
      <c r="AW206" s="69"/>
      <c r="AX206" s="69"/>
      <c r="AY206" s="69"/>
      <c r="AZ206" s="69"/>
      <c r="BA206" s="69"/>
      <c r="BB206" s="69"/>
      <c r="BC206" s="69"/>
      <c r="BD206" s="69"/>
      <c r="BE206" s="69"/>
      <c r="BF206" s="69"/>
      <c r="BG206" s="69"/>
      <c r="BH206" s="69"/>
    </row>
    <row r="207" spans="1:60" x14ac:dyDescent="0.25">
      <c r="A207" s="69"/>
      <c r="J207" s="69"/>
      <c r="K207" s="69"/>
      <c r="L207" s="69"/>
      <c r="M207" s="69"/>
      <c r="N207" s="69"/>
      <c r="O207" s="69"/>
      <c r="P207" s="69"/>
      <c r="Q207" s="69"/>
      <c r="R207" s="69"/>
      <c r="S207" s="69"/>
      <c r="T207" s="69"/>
      <c r="U207" s="69"/>
      <c r="V207" s="69"/>
      <c r="W207" s="69"/>
      <c r="X207" s="69"/>
      <c r="Y207" s="69"/>
      <c r="Z207" s="69"/>
      <c r="AA207" s="69"/>
      <c r="AB207" s="69"/>
      <c r="AC207" s="69"/>
      <c r="AD207" s="69"/>
      <c r="AE207" s="69"/>
      <c r="AF207" s="69"/>
      <c r="AG207" s="69"/>
      <c r="AH207" s="69"/>
      <c r="AI207" s="69"/>
      <c r="AJ207" s="69"/>
      <c r="AK207" s="69"/>
      <c r="AL207" s="69"/>
      <c r="AM207" s="69"/>
      <c r="AN207" s="69"/>
      <c r="AO207" s="69"/>
      <c r="AP207" s="69"/>
      <c r="AQ207" s="69"/>
      <c r="AR207" s="69"/>
      <c r="AS207" s="69"/>
      <c r="AT207" s="69"/>
      <c r="AU207" s="69"/>
      <c r="AV207" s="69"/>
      <c r="AW207" s="69"/>
      <c r="AX207" s="69"/>
      <c r="AY207" s="69"/>
      <c r="AZ207" s="69"/>
      <c r="BA207" s="69"/>
      <c r="BB207" s="69"/>
      <c r="BC207" s="69"/>
      <c r="BD207" s="69"/>
      <c r="BE207" s="69"/>
      <c r="BF207" s="69"/>
      <c r="BG207" s="69"/>
      <c r="BH207" s="69"/>
    </row>
    <row r="208" spans="1:60" x14ac:dyDescent="0.25">
      <c r="A208" s="69"/>
      <c r="J208" s="69"/>
      <c r="K208" s="69"/>
      <c r="L208" s="69"/>
      <c r="M208" s="69"/>
      <c r="N208" s="69"/>
      <c r="O208" s="69"/>
      <c r="P208" s="69"/>
      <c r="Q208" s="69"/>
      <c r="R208" s="69"/>
      <c r="S208" s="69"/>
      <c r="T208" s="69"/>
      <c r="U208" s="69"/>
      <c r="V208" s="69"/>
      <c r="W208" s="69"/>
      <c r="X208" s="69"/>
      <c r="Y208" s="69"/>
      <c r="Z208" s="69"/>
      <c r="AA208" s="69"/>
      <c r="AB208" s="69"/>
      <c r="AC208" s="69"/>
      <c r="AD208" s="69"/>
      <c r="AE208" s="69"/>
      <c r="AF208" s="69"/>
      <c r="AG208" s="69"/>
      <c r="AH208" s="69"/>
      <c r="AI208" s="69"/>
      <c r="AJ208" s="69"/>
      <c r="AK208" s="69"/>
      <c r="AL208" s="69"/>
      <c r="AM208" s="69"/>
      <c r="AN208" s="69"/>
      <c r="AO208" s="69"/>
      <c r="AP208" s="69"/>
      <c r="AQ208" s="69"/>
      <c r="AR208" s="69"/>
      <c r="AS208" s="69"/>
      <c r="AT208" s="69"/>
      <c r="AU208" s="69"/>
      <c r="AV208" s="69"/>
      <c r="AW208" s="69"/>
      <c r="AX208" s="69"/>
      <c r="AY208" s="69"/>
      <c r="AZ208" s="69"/>
      <c r="BA208" s="69"/>
      <c r="BB208" s="69"/>
      <c r="BC208" s="69"/>
      <c r="BD208" s="69"/>
      <c r="BE208" s="69"/>
      <c r="BF208" s="69"/>
      <c r="BG208" s="69"/>
      <c r="BH208" s="69"/>
    </row>
    <row r="209" spans="1:60" x14ac:dyDescent="0.25">
      <c r="A209" s="69"/>
      <c r="J209" s="69"/>
      <c r="K209" s="69"/>
      <c r="L209" s="69"/>
      <c r="M209" s="69"/>
      <c r="N209" s="69"/>
      <c r="O209" s="69"/>
      <c r="P209" s="69"/>
      <c r="Q209" s="69"/>
      <c r="R209" s="69"/>
      <c r="S209" s="69"/>
      <c r="T209" s="69"/>
      <c r="U209" s="69"/>
      <c r="V209" s="69"/>
      <c r="W209" s="69"/>
      <c r="X209" s="69"/>
      <c r="Y209" s="69"/>
      <c r="Z209" s="69"/>
      <c r="AA209" s="69"/>
      <c r="AB209" s="69"/>
      <c r="AC209" s="69"/>
      <c r="AD209" s="69"/>
      <c r="AE209" s="69"/>
      <c r="AF209" s="69"/>
      <c r="AG209" s="69"/>
      <c r="AH209" s="69"/>
      <c r="AI209" s="69"/>
      <c r="AJ209" s="69"/>
      <c r="AK209" s="69"/>
      <c r="AL209" s="69"/>
      <c r="AM209" s="69"/>
      <c r="AN209" s="69"/>
      <c r="AO209" s="69"/>
      <c r="AP209" s="69"/>
      <c r="AQ209" s="69"/>
      <c r="AR209" s="69"/>
      <c r="AS209" s="69"/>
      <c r="AT209" s="69"/>
      <c r="AU209" s="69"/>
      <c r="AV209" s="69"/>
      <c r="AW209" s="69"/>
      <c r="AX209" s="69"/>
      <c r="AY209" s="69"/>
      <c r="AZ209" s="69"/>
      <c r="BA209" s="69"/>
      <c r="BB209" s="69"/>
      <c r="BC209" s="69"/>
      <c r="BD209" s="69"/>
      <c r="BE209" s="69"/>
      <c r="BF209" s="69"/>
      <c r="BG209" s="69"/>
      <c r="BH209" s="69"/>
    </row>
    <row r="210" spans="1:60" x14ac:dyDescent="0.25">
      <c r="A210" s="69"/>
      <c r="J210" s="69"/>
      <c r="K210" s="69"/>
      <c r="L210" s="69"/>
      <c r="M210" s="69"/>
      <c r="N210" s="69"/>
      <c r="O210" s="69"/>
      <c r="P210" s="69"/>
      <c r="Q210" s="69"/>
      <c r="R210" s="69"/>
      <c r="S210" s="69"/>
      <c r="T210" s="69"/>
      <c r="U210" s="69"/>
      <c r="V210" s="69"/>
      <c r="W210" s="69"/>
      <c r="X210" s="69"/>
      <c r="Y210" s="69"/>
      <c r="Z210" s="69"/>
      <c r="AA210" s="69"/>
      <c r="AB210" s="69"/>
      <c r="AC210" s="69"/>
      <c r="AD210" s="69"/>
      <c r="AE210" s="69"/>
      <c r="AF210" s="69"/>
      <c r="AG210" s="69"/>
      <c r="AH210" s="69"/>
      <c r="AI210" s="69"/>
      <c r="AJ210" s="69"/>
      <c r="AK210" s="69"/>
      <c r="AL210" s="69"/>
      <c r="AM210" s="69"/>
      <c r="AN210" s="69"/>
      <c r="AO210" s="69"/>
      <c r="AP210" s="69"/>
      <c r="AQ210" s="69"/>
      <c r="AR210" s="69"/>
      <c r="AS210" s="69"/>
      <c r="AT210" s="69"/>
      <c r="AU210" s="69"/>
      <c r="AV210" s="69"/>
      <c r="AW210" s="69"/>
      <c r="AX210" s="69"/>
      <c r="AY210" s="69"/>
      <c r="AZ210" s="69"/>
      <c r="BA210" s="69"/>
      <c r="BB210" s="69"/>
      <c r="BC210" s="69"/>
      <c r="BD210" s="69"/>
      <c r="BE210" s="69"/>
      <c r="BF210" s="69"/>
      <c r="BG210" s="69"/>
      <c r="BH210" s="69"/>
    </row>
    <row r="211" spans="1:60" x14ac:dyDescent="0.25">
      <c r="A211" s="69"/>
      <c r="J211" s="69"/>
      <c r="K211" s="69"/>
      <c r="L211" s="69"/>
      <c r="M211" s="69"/>
      <c r="N211" s="69"/>
      <c r="O211" s="69"/>
      <c r="P211" s="69"/>
      <c r="Q211" s="69"/>
      <c r="R211" s="69"/>
      <c r="S211" s="69"/>
      <c r="T211" s="69"/>
      <c r="U211" s="69"/>
      <c r="V211" s="69"/>
      <c r="W211" s="69"/>
      <c r="X211" s="69"/>
      <c r="Y211" s="69"/>
      <c r="Z211" s="69"/>
      <c r="AA211" s="69"/>
      <c r="AB211" s="69"/>
      <c r="AC211" s="69"/>
      <c r="AD211" s="69"/>
      <c r="AE211" s="69"/>
      <c r="AF211" s="69"/>
      <c r="AG211" s="69"/>
      <c r="AH211" s="69"/>
      <c r="AI211" s="69"/>
      <c r="AJ211" s="69"/>
      <c r="AK211" s="69"/>
      <c r="AL211" s="69"/>
      <c r="AM211" s="69"/>
      <c r="AN211" s="69"/>
      <c r="AO211" s="69"/>
      <c r="AP211" s="69"/>
      <c r="AQ211" s="69"/>
      <c r="AR211" s="69"/>
      <c r="AS211" s="69"/>
      <c r="AT211" s="69"/>
      <c r="AU211" s="69"/>
      <c r="AV211" s="69"/>
      <c r="AW211" s="69"/>
      <c r="AX211" s="69"/>
      <c r="AY211" s="69"/>
      <c r="AZ211" s="69"/>
      <c r="BA211" s="69"/>
      <c r="BB211" s="69"/>
      <c r="BC211" s="69"/>
      <c r="BD211" s="69"/>
      <c r="BE211" s="69"/>
      <c r="BF211" s="69"/>
      <c r="BG211" s="69"/>
      <c r="BH211" s="69"/>
    </row>
    <row r="212" spans="1:60" x14ac:dyDescent="0.25">
      <c r="A212" s="69"/>
      <c r="J212" s="69"/>
      <c r="K212" s="69"/>
      <c r="L212" s="69"/>
      <c r="M212" s="69"/>
      <c r="N212" s="69"/>
      <c r="O212" s="69"/>
      <c r="P212" s="69"/>
      <c r="Q212" s="69"/>
      <c r="R212" s="69"/>
      <c r="S212" s="69"/>
      <c r="T212" s="69"/>
      <c r="U212" s="69"/>
      <c r="V212" s="69"/>
      <c r="W212" s="69"/>
      <c r="X212" s="69"/>
      <c r="Y212" s="69"/>
      <c r="Z212" s="69"/>
      <c r="AA212" s="69"/>
      <c r="AB212" s="69"/>
      <c r="AC212" s="69"/>
      <c r="AD212" s="69"/>
      <c r="AE212" s="69"/>
      <c r="AF212" s="69"/>
      <c r="AG212" s="69"/>
      <c r="AH212" s="69"/>
      <c r="AI212" s="69"/>
      <c r="AJ212" s="69"/>
      <c r="AK212" s="69"/>
      <c r="AL212" s="69"/>
      <c r="AM212" s="69"/>
      <c r="AN212" s="69"/>
      <c r="AO212" s="69"/>
      <c r="AP212" s="69"/>
      <c r="AQ212" s="69"/>
      <c r="AR212" s="69"/>
      <c r="AS212" s="69"/>
      <c r="AT212" s="69"/>
      <c r="AU212" s="69"/>
      <c r="AV212" s="69"/>
      <c r="AW212" s="69"/>
      <c r="AX212" s="69"/>
      <c r="AY212" s="69"/>
      <c r="AZ212" s="69"/>
      <c r="BA212" s="69"/>
      <c r="BB212" s="69"/>
      <c r="BC212" s="69"/>
      <c r="BD212" s="69"/>
      <c r="BE212" s="69"/>
      <c r="BF212" s="69"/>
      <c r="BG212" s="69"/>
      <c r="BH212" s="69"/>
    </row>
    <row r="213" spans="1:60" x14ac:dyDescent="0.25">
      <c r="A213" s="69"/>
      <c r="J213" s="69"/>
      <c r="K213" s="69"/>
      <c r="L213" s="69"/>
      <c r="M213" s="69"/>
      <c r="N213" s="69"/>
      <c r="O213" s="69"/>
      <c r="P213" s="69"/>
      <c r="Q213" s="69"/>
      <c r="R213" s="69"/>
      <c r="S213" s="69"/>
      <c r="T213" s="69"/>
      <c r="U213" s="69"/>
      <c r="V213" s="69"/>
      <c r="W213" s="69"/>
      <c r="X213" s="69"/>
      <c r="Y213" s="69"/>
      <c r="Z213" s="69"/>
      <c r="AA213" s="69"/>
      <c r="AB213" s="69"/>
      <c r="AC213" s="69"/>
      <c r="AD213" s="69"/>
      <c r="AE213" s="69"/>
      <c r="AF213" s="69"/>
      <c r="AG213" s="69"/>
      <c r="AH213" s="69"/>
      <c r="AI213" s="69"/>
      <c r="AJ213" s="69"/>
      <c r="AK213" s="69"/>
      <c r="AL213" s="69"/>
      <c r="AM213" s="69"/>
      <c r="AN213" s="69"/>
      <c r="AO213" s="69"/>
      <c r="AP213" s="69"/>
      <c r="AQ213" s="69"/>
      <c r="AR213" s="69"/>
      <c r="AS213" s="69"/>
      <c r="AT213" s="69"/>
      <c r="AU213" s="69"/>
      <c r="AV213" s="69"/>
      <c r="AW213" s="69"/>
      <c r="AX213" s="69"/>
      <c r="AY213" s="69"/>
      <c r="AZ213" s="69"/>
      <c r="BA213" s="69"/>
      <c r="BB213" s="69"/>
      <c r="BC213" s="69"/>
      <c r="BD213" s="69"/>
      <c r="BE213" s="69"/>
      <c r="BF213" s="69"/>
      <c r="BG213" s="69"/>
      <c r="BH213" s="69"/>
    </row>
    <row r="214" spans="1:60" x14ac:dyDescent="0.25">
      <c r="A214" s="69"/>
      <c r="J214" s="69"/>
      <c r="K214" s="69"/>
      <c r="L214" s="69"/>
      <c r="M214" s="69"/>
      <c r="N214" s="69"/>
      <c r="O214" s="69"/>
      <c r="P214" s="69"/>
      <c r="Q214" s="69"/>
      <c r="R214" s="69"/>
      <c r="S214" s="69"/>
      <c r="T214" s="69"/>
      <c r="U214" s="69"/>
      <c r="V214" s="69"/>
      <c r="W214" s="69"/>
      <c r="X214" s="69"/>
      <c r="Y214" s="69"/>
      <c r="Z214" s="69"/>
      <c r="AA214" s="69"/>
      <c r="AB214" s="69"/>
      <c r="AC214" s="69"/>
      <c r="AD214" s="69"/>
      <c r="AE214" s="69"/>
      <c r="AF214" s="69"/>
      <c r="AG214" s="69"/>
      <c r="AH214" s="69"/>
      <c r="AI214" s="69"/>
      <c r="AJ214" s="69"/>
      <c r="AK214" s="69"/>
      <c r="AL214" s="69"/>
      <c r="AM214" s="69"/>
      <c r="AN214" s="69"/>
      <c r="AO214" s="69"/>
      <c r="AP214" s="69"/>
      <c r="AQ214" s="69"/>
      <c r="AR214" s="69"/>
      <c r="AS214" s="69"/>
      <c r="AT214" s="69"/>
      <c r="AU214" s="69"/>
      <c r="AV214" s="69"/>
      <c r="AW214" s="69"/>
      <c r="AX214" s="69"/>
      <c r="AY214" s="69"/>
      <c r="AZ214" s="69"/>
      <c r="BA214" s="69"/>
      <c r="BB214" s="69"/>
      <c r="BC214" s="69"/>
      <c r="BD214" s="69"/>
      <c r="BE214" s="69"/>
      <c r="BF214" s="69"/>
      <c r="BG214" s="69"/>
      <c r="BH214" s="69"/>
    </row>
    <row r="215" spans="1:60" x14ac:dyDescent="0.25">
      <c r="A215" s="69"/>
      <c r="J215" s="69"/>
      <c r="K215" s="69"/>
      <c r="L215" s="69"/>
      <c r="M215" s="69"/>
      <c r="N215" s="69"/>
      <c r="O215" s="69"/>
      <c r="P215" s="69"/>
      <c r="Q215" s="69"/>
      <c r="R215" s="69"/>
      <c r="S215" s="69"/>
      <c r="T215" s="69"/>
      <c r="U215" s="69"/>
      <c r="V215" s="69"/>
      <c r="W215" s="69"/>
      <c r="X215" s="69"/>
      <c r="Y215" s="69"/>
      <c r="Z215" s="69"/>
      <c r="AA215" s="69"/>
      <c r="AB215" s="69"/>
      <c r="AC215" s="69"/>
      <c r="AD215" s="69"/>
      <c r="AE215" s="69"/>
      <c r="AF215" s="69"/>
      <c r="AG215" s="69"/>
      <c r="AH215" s="69"/>
      <c r="AI215" s="69"/>
      <c r="AJ215" s="69"/>
      <c r="AK215" s="69"/>
      <c r="AL215" s="69"/>
      <c r="AM215" s="69"/>
      <c r="AN215" s="69"/>
      <c r="AO215" s="69"/>
      <c r="AP215" s="69"/>
      <c r="AQ215" s="69"/>
      <c r="AR215" s="69"/>
      <c r="AS215" s="69"/>
      <c r="AT215" s="69"/>
      <c r="AU215" s="69"/>
      <c r="AV215" s="69"/>
      <c r="AW215" s="69"/>
      <c r="AX215" s="69"/>
      <c r="AY215" s="69"/>
      <c r="AZ215" s="69"/>
      <c r="BA215" s="69"/>
      <c r="BB215" s="69"/>
      <c r="BC215" s="69"/>
      <c r="BD215" s="69"/>
      <c r="BE215" s="69"/>
      <c r="BF215" s="69"/>
      <c r="BG215" s="69"/>
      <c r="BH215" s="69"/>
    </row>
    <row r="216" spans="1:60" x14ac:dyDescent="0.25">
      <c r="A216" s="69"/>
      <c r="J216" s="69"/>
      <c r="K216" s="69"/>
      <c r="L216" s="69"/>
      <c r="M216" s="69"/>
      <c r="N216" s="69"/>
      <c r="O216" s="69"/>
      <c r="P216" s="69"/>
      <c r="Q216" s="69"/>
      <c r="R216" s="69"/>
      <c r="S216" s="69"/>
      <c r="T216" s="69"/>
      <c r="U216" s="69"/>
      <c r="V216" s="69"/>
      <c r="W216" s="69"/>
      <c r="X216" s="69"/>
      <c r="Y216" s="69"/>
      <c r="Z216" s="69"/>
      <c r="AA216" s="69"/>
      <c r="AB216" s="69"/>
      <c r="AC216" s="69"/>
      <c r="AD216" s="69"/>
      <c r="AE216" s="69"/>
      <c r="AF216" s="69"/>
      <c r="AG216" s="69"/>
      <c r="AH216" s="69"/>
      <c r="AI216" s="69"/>
      <c r="AJ216" s="69"/>
      <c r="AK216" s="69"/>
      <c r="AL216" s="69"/>
      <c r="AM216" s="69"/>
      <c r="AN216" s="69"/>
      <c r="AO216" s="69"/>
      <c r="AP216" s="69"/>
      <c r="AQ216" s="69"/>
      <c r="AR216" s="69"/>
      <c r="AS216" s="69"/>
      <c r="AT216" s="69"/>
      <c r="AU216" s="69"/>
      <c r="AV216" s="69"/>
      <c r="AW216" s="69"/>
      <c r="AX216" s="69"/>
      <c r="AY216" s="69"/>
      <c r="AZ216" s="69"/>
      <c r="BA216" s="69"/>
      <c r="BB216" s="69"/>
      <c r="BC216" s="69"/>
      <c r="BD216" s="69"/>
      <c r="BE216" s="69"/>
      <c r="BF216" s="69"/>
      <c r="BG216" s="69"/>
      <c r="BH216" s="69"/>
    </row>
    <row r="217" spans="1:60" x14ac:dyDescent="0.25">
      <c r="A217" s="69"/>
      <c r="J217" s="69"/>
      <c r="K217" s="69"/>
      <c r="L217" s="69"/>
      <c r="M217" s="69"/>
      <c r="N217" s="69"/>
      <c r="O217" s="69"/>
      <c r="P217" s="69"/>
      <c r="Q217" s="69"/>
      <c r="R217" s="69"/>
      <c r="S217" s="69"/>
      <c r="T217" s="69"/>
      <c r="U217" s="69"/>
      <c r="V217" s="69"/>
      <c r="W217" s="69"/>
      <c r="X217" s="69"/>
      <c r="Y217" s="69"/>
      <c r="Z217" s="69"/>
      <c r="AA217" s="69"/>
      <c r="AB217" s="69"/>
      <c r="AC217" s="69"/>
      <c r="AD217" s="69"/>
      <c r="AE217" s="69"/>
      <c r="AF217" s="69"/>
      <c r="AG217" s="69"/>
      <c r="AH217" s="69"/>
      <c r="AI217" s="69"/>
      <c r="AJ217" s="69"/>
      <c r="AK217" s="69"/>
      <c r="AL217" s="69"/>
      <c r="AM217" s="69"/>
      <c r="AN217" s="69"/>
      <c r="AO217" s="69"/>
      <c r="AP217" s="69"/>
      <c r="AQ217" s="69"/>
      <c r="AR217" s="69"/>
      <c r="AS217" s="69"/>
      <c r="AT217" s="69"/>
      <c r="AU217" s="69"/>
      <c r="AV217" s="69"/>
      <c r="AW217" s="69"/>
      <c r="AX217" s="69"/>
      <c r="AY217" s="69"/>
      <c r="AZ217" s="69"/>
      <c r="BA217" s="69"/>
      <c r="BB217" s="69"/>
      <c r="BC217" s="69"/>
      <c r="BD217" s="69"/>
      <c r="BE217" s="69"/>
      <c r="BF217" s="69"/>
      <c r="BG217" s="69"/>
      <c r="BH217" s="69"/>
    </row>
    <row r="218" spans="1:60" x14ac:dyDescent="0.25">
      <c r="A218" s="69"/>
      <c r="J218" s="69"/>
      <c r="K218" s="69"/>
      <c r="L218" s="69"/>
      <c r="M218" s="69"/>
      <c r="N218" s="69"/>
      <c r="O218" s="69"/>
      <c r="P218" s="69"/>
      <c r="Q218" s="69"/>
      <c r="R218" s="69"/>
      <c r="S218" s="69"/>
      <c r="T218" s="69"/>
      <c r="U218" s="69"/>
      <c r="V218" s="69"/>
      <c r="W218" s="69"/>
      <c r="X218" s="69"/>
      <c r="Y218" s="69"/>
      <c r="Z218" s="69"/>
      <c r="AA218" s="69"/>
      <c r="AB218" s="69"/>
      <c r="AC218" s="69"/>
      <c r="AD218" s="69"/>
      <c r="AE218" s="69"/>
      <c r="AF218" s="69"/>
      <c r="AG218" s="69"/>
      <c r="AH218" s="69"/>
      <c r="AI218" s="69"/>
      <c r="AJ218" s="69"/>
      <c r="AK218" s="69"/>
      <c r="AL218" s="69"/>
      <c r="AM218" s="69"/>
      <c r="AN218" s="69"/>
      <c r="AO218" s="69"/>
      <c r="AP218" s="69"/>
      <c r="AQ218" s="69"/>
      <c r="AR218" s="69"/>
      <c r="AS218" s="69"/>
      <c r="AT218" s="69"/>
      <c r="AU218" s="69"/>
      <c r="AV218" s="69"/>
      <c r="AW218" s="69"/>
      <c r="AX218" s="69"/>
      <c r="AY218" s="69"/>
      <c r="AZ218" s="69"/>
      <c r="BA218" s="69"/>
      <c r="BB218" s="69"/>
      <c r="BC218" s="69"/>
      <c r="BD218" s="69"/>
      <c r="BE218" s="69"/>
      <c r="BF218" s="69"/>
      <c r="BG218" s="69"/>
      <c r="BH218" s="69"/>
    </row>
    <row r="219" spans="1:60" x14ac:dyDescent="0.25">
      <c r="A219" s="69"/>
      <c r="J219" s="69"/>
      <c r="K219" s="69"/>
      <c r="L219" s="69"/>
      <c r="M219" s="69"/>
      <c r="N219" s="69"/>
      <c r="O219" s="69"/>
      <c r="P219" s="69"/>
      <c r="Q219" s="69"/>
      <c r="R219" s="69"/>
      <c r="S219" s="69"/>
      <c r="T219" s="69"/>
      <c r="U219" s="69"/>
      <c r="V219" s="69"/>
      <c r="W219" s="69"/>
      <c r="X219" s="69"/>
      <c r="Y219" s="69"/>
      <c r="Z219" s="69"/>
      <c r="AA219" s="69"/>
      <c r="AB219" s="69"/>
      <c r="AC219" s="69"/>
      <c r="AD219" s="69"/>
      <c r="AE219" s="69"/>
      <c r="AF219" s="69"/>
      <c r="AG219" s="69"/>
      <c r="AH219" s="69"/>
      <c r="AI219" s="69"/>
      <c r="AJ219" s="69"/>
      <c r="AK219" s="69"/>
      <c r="AL219" s="69"/>
      <c r="AM219" s="69"/>
      <c r="AN219" s="69"/>
      <c r="AO219" s="69"/>
      <c r="AP219" s="69"/>
      <c r="AQ219" s="69"/>
      <c r="AR219" s="69"/>
      <c r="AS219" s="69"/>
      <c r="AT219" s="69"/>
      <c r="AU219" s="69"/>
      <c r="AV219" s="69"/>
      <c r="AW219" s="69"/>
      <c r="AX219" s="69"/>
      <c r="AY219" s="69"/>
      <c r="AZ219" s="69"/>
      <c r="BA219" s="69"/>
      <c r="BB219" s="69"/>
      <c r="BC219" s="69"/>
      <c r="BD219" s="69"/>
      <c r="BE219" s="69"/>
      <c r="BF219" s="69"/>
      <c r="BG219" s="69"/>
      <c r="BH219" s="69"/>
    </row>
    <row r="220" spans="1:60" x14ac:dyDescent="0.25">
      <c r="A220" s="69"/>
      <c r="J220" s="69"/>
      <c r="K220" s="69"/>
      <c r="L220" s="69"/>
      <c r="M220" s="69"/>
      <c r="N220" s="69"/>
      <c r="O220" s="69"/>
      <c r="P220" s="69"/>
      <c r="Q220" s="69"/>
      <c r="R220" s="69"/>
      <c r="S220" s="69"/>
      <c r="T220" s="69"/>
      <c r="U220" s="69"/>
      <c r="V220" s="69"/>
      <c r="W220" s="69"/>
      <c r="X220" s="69"/>
      <c r="Y220" s="69"/>
      <c r="Z220" s="69"/>
      <c r="AA220" s="69"/>
      <c r="AB220" s="69"/>
      <c r="AC220" s="69"/>
      <c r="AD220" s="69"/>
      <c r="AE220" s="69"/>
      <c r="AF220" s="69"/>
      <c r="AG220" s="69"/>
      <c r="AH220" s="69"/>
      <c r="AI220" s="69"/>
      <c r="AJ220" s="69"/>
      <c r="AK220" s="69"/>
      <c r="AL220" s="69"/>
      <c r="AM220" s="69"/>
      <c r="AN220" s="69"/>
      <c r="AO220" s="69"/>
      <c r="AP220" s="69"/>
      <c r="AQ220" s="69"/>
      <c r="AR220" s="69"/>
      <c r="AS220" s="69"/>
      <c r="AT220" s="69"/>
      <c r="AU220" s="69"/>
      <c r="AV220" s="69"/>
      <c r="AW220" s="69"/>
      <c r="AX220" s="69"/>
      <c r="AY220" s="69"/>
      <c r="AZ220" s="69"/>
      <c r="BA220" s="69"/>
      <c r="BB220" s="69"/>
      <c r="BC220" s="69"/>
      <c r="BD220" s="69"/>
      <c r="BE220" s="69"/>
      <c r="BF220" s="69"/>
      <c r="BG220" s="69"/>
      <c r="BH220" s="69"/>
    </row>
    <row r="221" spans="1:60" x14ac:dyDescent="0.25">
      <c r="A221" s="69"/>
      <c r="J221" s="69"/>
      <c r="K221" s="69"/>
      <c r="L221" s="69"/>
      <c r="M221" s="69"/>
      <c r="N221" s="69"/>
      <c r="O221" s="69"/>
      <c r="P221" s="69"/>
      <c r="Q221" s="69"/>
      <c r="R221" s="69"/>
      <c r="S221" s="69"/>
      <c r="T221" s="69"/>
      <c r="U221" s="69"/>
      <c r="V221" s="69"/>
      <c r="W221" s="69"/>
      <c r="X221" s="69"/>
      <c r="Y221" s="69"/>
      <c r="Z221" s="69"/>
      <c r="AA221" s="69"/>
      <c r="AB221" s="69"/>
      <c r="AC221" s="69"/>
      <c r="AD221" s="69"/>
      <c r="AE221" s="69"/>
      <c r="AF221" s="69"/>
      <c r="AG221" s="69"/>
      <c r="AH221" s="69"/>
      <c r="AI221" s="69"/>
      <c r="AJ221" s="69"/>
      <c r="AK221" s="69"/>
      <c r="AL221" s="69"/>
      <c r="AM221" s="69"/>
      <c r="AN221" s="69"/>
      <c r="AO221" s="69"/>
      <c r="AP221" s="69"/>
      <c r="AQ221" s="69"/>
      <c r="AR221" s="69"/>
      <c r="AS221" s="69"/>
      <c r="AT221" s="69"/>
      <c r="AU221" s="69"/>
      <c r="AV221" s="69"/>
      <c r="AW221" s="69"/>
      <c r="AX221" s="69"/>
      <c r="AY221" s="69"/>
      <c r="AZ221" s="69"/>
      <c r="BA221" s="69"/>
      <c r="BB221" s="69"/>
      <c r="BC221" s="69"/>
      <c r="BD221" s="69"/>
      <c r="BE221" s="69"/>
      <c r="BF221" s="69"/>
      <c r="BG221" s="69"/>
      <c r="BH221" s="69"/>
    </row>
    <row r="222" spans="1:60" x14ac:dyDescent="0.25">
      <c r="A222" s="69"/>
      <c r="J222" s="69"/>
      <c r="K222" s="69"/>
      <c r="L222" s="69"/>
      <c r="M222" s="69"/>
      <c r="N222" s="69"/>
      <c r="O222" s="69"/>
      <c r="P222" s="69"/>
      <c r="Q222" s="69"/>
      <c r="R222" s="69"/>
      <c r="S222" s="69"/>
      <c r="T222" s="69"/>
      <c r="U222" s="69"/>
      <c r="V222" s="69"/>
      <c r="W222" s="69"/>
      <c r="X222" s="69"/>
      <c r="Y222" s="69"/>
      <c r="Z222" s="69"/>
      <c r="AA222" s="69"/>
      <c r="AB222" s="69"/>
      <c r="AC222" s="69"/>
      <c r="AD222" s="69"/>
      <c r="AE222" s="69"/>
      <c r="AF222" s="69"/>
      <c r="AG222" s="69"/>
      <c r="AH222" s="69"/>
      <c r="AI222" s="69"/>
      <c r="AJ222" s="69"/>
      <c r="AK222" s="69"/>
      <c r="AL222" s="69"/>
      <c r="AM222" s="69"/>
      <c r="AN222" s="69"/>
      <c r="AO222" s="69"/>
      <c r="AP222" s="69"/>
      <c r="AQ222" s="69"/>
      <c r="AR222" s="69"/>
      <c r="AS222" s="69"/>
      <c r="AT222" s="69"/>
      <c r="AU222" s="69"/>
      <c r="AV222" s="69"/>
      <c r="AW222" s="69"/>
      <c r="AX222" s="69"/>
      <c r="AY222" s="69"/>
      <c r="AZ222" s="69"/>
      <c r="BA222" s="69"/>
      <c r="BB222" s="69"/>
      <c r="BC222" s="69"/>
      <c r="BD222" s="69"/>
      <c r="BE222" s="69"/>
      <c r="BF222" s="69"/>
      <c r="BG222" s="69"/>
      <c r="BH222" s="69"/>
    </row>
    <row r="223" spans="1:60" x14ac:dyDescent="0.25">
      <c r="A223" s="69"/>
      <c r="J223" s="69"/>
      <c r="K223" s="69"/>
      <c r="L223" s="69"/>
      <c r="M223" s="69"/>
      <c r="N223" s="69"/>
      <c r="O223" s="69"/>
      <c r="P223" s="69"/>
      <c r="Q223" s="69"/>
      <c r="R223" s="69"/>
      <c r="S223" s="69"/>
      <c r="T223" s="69"/>
      <c r="U223" s="69"/>
      <c r="V223" s="69"/>
      <c r="W223" s="69"/>
      <c r="X223" s="69"/>
      <c r="Y223" s="69"/>
      <c r="Z223" s="69"/>
      <c r="AA223" s="69"/>
      <c r="AB223" s="69"/>
      <c r="AC223" s="69"/>
      <c r="AD223" s="69"/>
      <c r="AE223" s="69"/>
      <c r="AF223" s="69"/>
      <c r="AG223" s="69"/>
      <c r="AH223" s="69"/>
      <c r="AI223" s="69"/>
      <c r="AJ223" s="69"/>
      <c r="AK223" s="69"/>
      <c r="AL223" s="69"/>
      <c r="AM223" s="69"/>
      <c r="AN223" s="69"/>
      <c r="AO223" s="69"/>
      <c r="AP223" s="69"/>
      <c r="AQ223" s="69"/>
      <c r="AR223" s="69"/>
      <c r="AS223" s="69"/>
      <c r="AT223" s="69"/>
      <c r="AU223" s="69"/>
      <c r="AV223" s="69"/>
      <c r="AW223" s="69"/>
      <c r="AX223" s="69"/>
      <c r="AY223" s="69"/>
      <c r="AZ223" s="69"/>
      <c r="BA223" s="69"/>
      <c r="BB223" s="69"/>
      <c r="BC223" s="69"/>
      <c r="BD223" s="69"/>
      <c r="BE223" s="69"/>
      <c r="BF223" s="69"/>
      <c r="BG223" s="69"/>
      <c r="BH223" s="69"/>
    </row>
    <row r="224" spans="1:60" x14ac:dyDescent="0.25">
      <c r="A224" s="69"/>
      <c r="J224" s="69"/>
      <c r="K224" s="69"/>
      <c r="L224" s="69"/>
      <c r="M224" s="69"/>
      <c r="N224" s="69"/>
      <c r="O224" s="69"/>
      <c r="P224" s="69"/>
      <c r="Q224" s="69"/>
      <c r="R224" s="69"/>
      <c r="S224" s="69"/>
      <c r="T224" s="69"/>
      <c r="U224" s="69"/>
      <c r="V224" s="69"/>
      <c r="W224" s="69"/>
      <c r="X224" s="69"/>
      <c r="Y224" s="69"/>
      <c r="Z224" s="69"/>
      <c r="AA224" s="69"/>
      <c r="AB224" s="69"/>
      <c r="AC224" s="69"/>
      <c r="AD224" s="69"/>
      <c r="AE224" s="69"/>
      <c r="AF224" s="69"/>
      <c r="AG224" s="69"/>
      <c r="AH224" s="69"/>
      <c r="AI224" s="69"/>
      <c r="AJ224" s="69"/>
      <c r="AK224" s="69"/>
      <c r="AL224" s="69"/>
      <c r="AM224" s="69"/>
      <c r="AN224" s="69"/>
      <c r="AO224" s="69"/>
      <c r="AP224" s="69"/>
      <c r="AQ224" s="69"/>
      <c r="AR224" s="69"/>
      <c r="AS224" s="69"/>
      <c r="AT224" s="69"/>
      <c r="AU224" s="69"/>
      <c r="AV224" s="69"/>
      <c r="AW224" s="69"/>
      <c r="AX224" s="69"/>
      <c r="AY224" s="69"/>
      <c r="AZ224" s="69"/>
      <c r="BA224" s="69"/>
      <c r="BB224" s="69"/>
      <c r="BC224" s="69"/>
      <c r="BD224" s="69"/>
      <c r="BE224" s="69"/>
      <c r="BF224" s="69"/>
      <c r="BG224" s="69"/>
      <c r="BH224" s="69"/>
    </row>
    <row r="225" spans="1:60" x14ac:dyDescent="0.25">
      <c r="A225" s="69"/>
      <c r="J225" s="69"/>
      <c r="K225" s="69"/>
      <c r="L225" s="69"/>
      <c r="M225" s="69"/>
      <c r="N225" s="69"/>
      <c r="O225" s="69"/>
      <c r="P225" s="69"/>
      <c r="Q225" s="69"/>
      <c r="R225" s="69"/>
      <c r="S225" s="69"/>
      <c r="T225" s="69"/>
      <c r="U225" s="69"/>
      <c r="V225" s="69"/>
      <c r="W225" s="69"/>
      <c r="X225" s="69"/>
      <c r="Y225" s="69"/>
      <c r="Z225" s="69"/>
      <c r="AA225" s="69"/>
      <c r="AB225" s="69"/>
      <c r="AC225" s="69"/>
      <c r="AD225" s="69"/>
      <c r="AE225" s="69"/>
      <c r="AF225" s="69"/>
      <c r="AG225" s="69"/>
      <c r="AH225" s="69"/>
      <c r="AI225" s="69"/>
      <c r="AJ225" s="69"/>
      <c r="AK225" s="69"/>
      <c r="AL225" s="69"/>
      <c r="AM225" s="69"/>
      <c r="AN225" s="69"/>
      <c r="AO225" s="69"/>
      <c r="AP225" s="69"/>
      <c r="AQ225" s="69"/>
      <c r="AR225" s="69"/>
      <c r="AS225" s="69"/>
      <c r="AT225" s="69"/>
      <c r="AU225" s="69"/>
      <c r="AV225" s="69"/>
      <c r="AW225" s="69"/>
      <c r="AX225" s="69"/>
      <c r="AY225" s="69"/>
      <c r="AZ225" s="69"/>
      <c r="BA225" s="69"/>
      <c r="BB225" s="69"/>
      <c r="BC225" s="69"/>
      <c r="BD225" s="69"/>
      <c r="BE225" s="69"/>
      <c r="BF225" s="69"/>
      <c r="BG225" s="69"/>
      <c r="BH225" s="69"/>
    </row>
    <row r="226" spans="1:60" x14ac:dyDescent="0.25">
      <c r="A226" s="69"/>
      <c r="J226" s="69"/>
      <c r="K226" s="69"/>
      <c r="L226" s="69"/>
      <c r="M226" s="69"/>
      <c r="N226" s="69"/>
      <c r="O226" s="69"/>
      <c r="P226" s="69"/>
      <c r="Q226" s="69"/>
      <c r="R226" s="69"/>
      <c r="S226" s="69"/>
      <c r="T226" s="69"/>
      <c r="U226" s="69"/>
      <c r="V226" s="69"/>
      <c r="W226" s="69"/>
      <c r="X226" s="69"/>
      <c r="Y226" s="69"/>
      <c r="Z226" s="69"/>
      <c r="AA226" s="69"/>
      <c r="AB226" s="69"/>
      <c r="AC226" s="69"/>
      <c r="AD226" s="69"/>
      <c r="AE226" s="69"/>
      <c r="AF226" s="69"/>
      <c r="AG226" s="69"/>
      <c r="AH226" s="69"/>
      <c r="AI226" s="69"/>
      <c r="AJ226" s="69"/>
      <c r="AK226" s="69"/>
      <c r="AL226" s="69"/>
      <c r="AM226" s="69"/>
      <c r="AN226" s="69"/>
      <c r="AO226" s="69"/>
      <c r="AP226" s="69"/>
      <c r="AQ226" s="69"/>
      <c r="AR226" s="69"/>
      <c r="AS226" s="69"/>
      <c r="AT226" s="69"/>
      <c r="AU226" s="69"/>
      <c r="AV226" s="69"/>
      <c r="AW226" s="69"/>
      <c r="AX226" s="69"/>
      <c r="AY226" s="69"/>
      <c r="AZ226" s="69"/>
      <c r="BA226" s="69"/>
      <c r="BB226" s="69"/>
      <c r="BC226" s="69"/>
      <c r="BD226" s="69"/>
      <c r="BE226" s="69"/>
      <c r="BF226" s="69"/>
      <c r="BG226" s="69"/>
      <c r="BH226" s="69"/>
    </row>
    <row r="227" spans="1:60" x14ac:dyDescent="0.25">
      <c r="A227" s="69"/>
      <c r="J227" s="69"/>
      <c r="K227" s="69"/>
      <c r="L227" s="69"/>
      <c r="M227" s="69"/>
      <c r="N227" s="69"/>
      <c r="O227" s="69"/>
      <c r="P227" s="69"/>
      <c r="Q227" s="69"/>
      <c r="R227" s="69"/>
      <c r="S227" s="69"/>
      <c r="T227" s="69"/>
      <c r="U227" s="69"/>
      <c r="V227" s="69"/>
      <c r="W227" s="69"/>
      <c r="X227" s="69"/>
      <c r="Y227" s="69"/>
      <c r="Z227" s="69"/>
      <c r="AA227" s="69"/>
      <c r="AB227" s="69"/>
      <c r="AC227" s="69"/>
      <c r="AD227" s="69"/>
      <c r="AE227" s="69"/>
      <c r="AF227" s="69"/>
      <c r="AG227" s="69"/>
      <c r="AH227" s="69"/>
      <c r="AI227" s="69"/>
      <c r="AJ227" s="69"/>
      <c r="AK227" s="69"/>
      <c r="AL227" s="69"/>
      <c r="AM227" s="69"/>
      <c r="AN227" s="69"/>
      <c r="AO227" s="69"/>
      <c r="AP227" s="69"/>
      <c r="AQ227" s="69"/>
      <c r="AR227" s="69"/>
      <c r="AS227" s="69"/>
      <c r="AT227" s="69"/>
      <c r="AU227" s="69"/>
      <c r="AV227" s="69"/>
      <c r="AW227" s="69"/>
      <c r="AX227" s="69"/>
      <c r="AY227" s="69"/>
      <c r="AZ227" s="69"/>
      <c r="BA227" s="69"/>
      <c r="BB227" s="69"/>
      <c r="BC227" s="69"/>
      <c r="BD227" s="69"/>
      <c r="BE227" s="69"/>
      <c r="BF227" s="69"/>
      <c r="BG227" s="69"/>
      <c r="BH227" s="69"/>
    </row>
    <row r="228" spans="1:60" x14ac:dyDescent="0.25">
      <c r="A228" s="69"/>
      <c r="J228" s="69"/>
      <c r="K228" s="69"/>
      <c r="L228" s="69"/>
      <c r="M228" s="69"/>
      <c r="N228" s="69"/>
      <c r="O228" s="69"/>
      <c r="P228" s="69"/>
      <c r="Q228" s="69"/>
      <c r="R228" s="69"/>
      <c r="S228" s="69"/>
      <c r="T228" s="69"/>
      <c r="U228" s="69"/>
      <c r="V228" s="69"/>
      <c r="W228" s="69"/>
      <c r="X228" s="69"/>
      <c r="Y228" s="69"/>
      <c r="Z228" s="69"/>
      <c r="AA228" s="69"/>
      <c r="AB228" s="69"/>
      <c r="AC228" s="69"/>
      <c r="AD228" s="69"/>
      <c r="AE228" s="69"/>
      <c r="AF228" s="69"/>
      <c r="AG228" s="69"/>
      <c r="AH228" s="69"/>
      <c r="AI228" s="69"/>
      <c r="AJ228" s="69"/>
      <c r="AK228" s="69"/>
      <c r="AL228" s="69"/>
      <c r="AM228" s="69"/>
      <c r="AN228" s="69"/>
      <c r="AO228" s="69"/>
      <c r="AP228" s="69"/>
      <c r="AQ228" s="69"/>
      <c r="AR228" s="69"/>
      <c r="AS228" s="69"/>
      <c r="AT228" s="69"/>
      <c r="AU228" s="69"/>
      <c r="AV228" s="69"/>
      <c r="AW228" s="69"/>
      <c r="AX228" s="69"/>
      <c r="AY228" s="69"/>
      <c r="AZ228" s="69"/>
      <c r="BA228" s="69"/>
      <c r="BB228" s="69"/>
      <c r="BC228" s="69"/>
      <c r="BD228" s="69"/>
      <c r="BE228" s="69"/>
      <c r="BF228" s="69"/>
      <c r="BG228" s="69"/>
      <c r="BH228" s="69"/>
    </row>
    <row r="229" spans="1:60" x14ac:dyDescent="0.25">
      <c r="A229" s="69"/>
      <c r="J229" s="69"/>
      <c r="K229" s="69"/>
      <c r="L229" s="69"/>
      <c r="M229" s="69"/>
      <c r="N229" s="69"/>
      <c r="O229" s="69"/>
      <c r="P229" s="69"/>
      <c r="Q229" s="69"/>
      <c r="R229" s="69"/>
      <c r="S229" s="69"/>
      <c r="T229" s="69"/>
      <c r="U229" s="69"/>
      <c r="V229" s="69"/>
      <c r="W229" s="69"/>
      <c r="X229" s="69"/>
      <c r="Y229" s="69"/>
      <c r="Z229" s="69"/>
      <c r="AA229" s="69"/>
      <c r="AB229" s="69"/>
      <c r="AC229" s="69"/>
      <c r="AD229" s="69"/>
      <c r="AE229" s="69"/>
      <c r="AF229" s="69"/>
      <c r="AG229" s="69"/>
      <c r="AH229" s="69"/>
      <c r="AI229" s="69"/>
      <c r="AJ229" s="69"/>
      <c r="AK229" s="69"/>
      <c r="AL229" s="69"/>
      <c r="AM229" s="69"/>
      <c r="AN229" s="69"/>
      <c r="AO229" s="69"/>
      <c r="AP229" s="69"/>
      <c r="AQ229" s="69"/>
      <c r="AR229" s="69"/>
      <c r="AS229" s="69"/>
      <c r="AT229" s="69"/>
      <c r="AU229" s="69"/>
      <c r="AV229" s="69"/>
      <c r="AW229" s="69"/>
      <c r="AX229" s="69"/>
      <c r="AY229" s="69"/>
      <c r="AZ229" s="69"/>
      <c r="BA229" s="69"/>
      <c r="BB229" s="69"/>
      <c r="BC229" s="69"/>
      <c r="BD229" s="69"/>
      <c r="BE229" s="69"/>
      <c r="BF229" s="69"/>
      <c r="BG229" s="69"/>
      <c r="BH229" s="69"/>
    </row>
    <row r="230" spans="1:60" x14ac:dyDescent="0.25">
      <c r="A230" s="69"/>
      <c r="J230" s="69"/>
      <c r="K230" s="69"/>
      <c r="L230" s="69"/>
      <c r="M230" s="69"/>
      <c r="N230" s="69"/>
      <c r="O230" s="69"/>
      <c r="P230" s="69"/>
      <c r="Q230" s="69"/>
      <c r="R230" s="69"/>
      <c r="S230" s="69"/>
      <c r="T230" s="69"/>
      <c r="U230" s="69"/>
      <c r="V230" s="69"/>
      <c r="W230" s="69"/>
      <c r="X230" s="69"/>
      <c r="Y230" s="69"/>
      <c r="Z230" s="69"/>
      <c r="AA230" s="69"/>
      <c r="AB230" s="69"/>
      <c r="AC230" s="69"/>
      <c r="AD230" s="69"/>
      <c r="AE230" s="69"/>
      <c r="AF230" s="69"/>
      <c r="AG230" s="69"/>
      <c r="AH230" s="69"/>
      <c r="AI230" s="69"/>
      <c r="AJ230" s="69"/>
      <c r="AK230" s="69"/>
      <c r="AL230" s="69"/>
      <c r="AM230" s="69"/>
      <c r="AN230" s="69"/>
      <c r="AO230" s="69"/>
      <c r="AP230" s="69"/>
      <c r="AQ230" s="69"/>
      <c r="AR230" s="69"/>
      <c r="AS230" s="69"/>
      <c r="AT230" s="69"/>
      <c r="AU230" s="69"/>
      <c r="AV230" s="69"/>
      <c r="AW230" s="69"/>
      <c r="AX230" s="69"/>
      <c r="AY230" s="69"/>
      <c r="AZ230" s="69"/>
      <c r="BA230" s="69"/>
      <c r="BB230" s="69"/>
      <c r="BC230" s="69"/>
      <c r="BD230" s="69"/>
      <c r="BE230" s="69"/>
      <c r="BF230" s="69"/>
      <c r="BG230" s="69"/>
      <c r="BH230" s="69"/>
    </row>
    <row r="231" spans="1:60" x14ac:dyDescent="0.25">
      <c r="A231" s="69"/>
      <c r="J231" s="69"/>
      <c r="K231" s="69"/>
      <c r="L231" s="69"/>
      <c r="M231" s="69"/>
      <c r="N231" s="69"/>
      <c r="O231" s="69"/>
      <c r="P231" s="69"/>
      <c r="Q231" s="69"/>
      <c r="R231" s="69"/>
      <c r="S231" s="69"/>
      <c r="T231" s="69"/>
      <c r="U231" s="69"/>
      <c r="V231" s="69"/>
      <c r="W231" s="69"/>
      <c r="X231" s="69"/>
      <c r="Y231" s="69"/>
      <c r="Z231" s="69"/>
      <c r="AA231" s="69"/>
      <c r="AB231" s="69"/>
      <c r="AC231" s="69"/>
      <c r="AD231" s="69"/>
      <c r="AE231" s="69"/>
      <c r="AF231" s="69"/>
      <c r="AG231" s="69"/>
      <c r="AH231" s="69"/>
      <c r="AI231" s="69"/>
      <c r="AJ231" s="69"/>
      <c r="AK231" s="69"/>
      <c r="AL231" s="69"/>
      <c r="AM231" s="69"/>
      <c r="AN231" s="69"/>
      <c r="AO231" s="69"/>
      <c r="AP231" s="69"/>
      <c r="AQ231" s="69"/>
      <c r="AR231" s="69"/>
      <c r="AS231" s="69"/>
      <c r="AT231" s="69"/>
      <c r="AU231" s="69"/>
      <c r="AV231" s="69"/>
      <c r="AW231" s="69"/>
      <c r="AX231" s="69"/>
      <c r="AY231" s="69"/>
      <c r="AZ231" s="69"/>
      <c r="BA231" s="69"/>
      <c r="BB231" s="69"/>
      <c r="BC231" s="69"/>
      <c r="BD231" s="69"/>
      <c r="BE231" s="69"/>
      <c r="BF231" s="69"/>
      <c r="BG231" s="69"/>
      <c r="BH231" s="69"/>
    </row>
    <row r="232" spans="1:60" x14ac:dyDescent="0.25">
      <c r="A232" s="69"/>
      <c r="J232" s="69"/>
      <c r="K232" s="69"/>
      <c r="L232" s="69"/>
      <c r="M232" s="69"/>
      <c r="N232" s="69"/>
      <c r="O232" s="69"/>
      <c r="P232" s="69"/>
      <c r="Q232" s="69"/>
      <c r="R232" s="69"/>
      <c r="S232" s="69"/>
      <c r="T232" s="69"/>
      <c r="U232" s="69"/>
      <c r="V232" s="69"/>
      <c r="W232" s="69"/>
      <c r="X232" s="69"/>
      <c r="Y232" s="69"/>
      <c r="Z232" s="69"/>
      <c r="AA232" s="69"/>
      <c r="AB232" s="69"/>
      <c r="AC232" s="69"/>
      <c r="AD232" s="69"/>
      <c r="AE232" s="69"/>
      <c r="AF232" s="69"/>
      <c r="AG232" s="69"/>
      <c r="AH232" s="69"/>
      <c r="AI232" s="69"/>
      <c r="AJ232" s="69"/>
      <c r="AK232" s="69"/>
      <c r="AL232" s="69"/>
      <c r="AM232" s="69"/>
      <c r="AN232" s="69"/>
      <c r="AO232" s="69"/>
      <c r="AP232" s="69"/>
      <c r="AQ232" s="69"/>
      <c r="AR232" s="69"/>
      <c r="AS232" s="69"/>
      <c r="AT232" s="69"/>
      <c r="AU232" s="69"/>
      <c r="AV232" s="69"/>
      <c r="AW232" s="69"/>
      <c r="AX232" s="69"/>
      <c r="AY232" s="69"/>
      <c r="AZ232" s="69"/>
      <c r="BA232" s="69"/>
      <c r="BB232" s="69"/>
      <c r="BC232" s="69"/>
      <c r="BD232" s="69"/>
      <c r="BE232" s="69"/>
      <c r="BF232" s="69"/>
      <c r="BG232" s="69"/>
      <c r="BH232" s="69"/>
    </row>
    <row r="233" spans="1:60" x14ac:dyDescent="0.25">
      <c r="A233" s="69"/>
      <c r="J233" s="69"/>
      <c r="K233" s="69"/>
      <c r="L233" s="69"/>
      <c r="M233" s="69"/>
      <c r="N233" s="69"/>
      <c r="O233" s="69"/>
      <c r="P233" s="69"/>
      <c r="Q233" s="69"/>
      <c r="R233" s="69"/>
      <c r="S233" s="69"/>
      <c r="T233" s="69"/>
      <c r="U233" s="69"/>
      <c r="V233" s="69"/>
      <c r="W233" s="69"/>
      <c r="X233" s="69"/>
      <c r="Y233" s="69"/>
      <c r="Z233" s="69"/>
      <c r="AA233" s="69"/>
      <c r="AB233" s="69"/>
      <c r="AC233" s="69"/>
      <c r="AD233" s="69"/>
      <c r="AE233" s="69"/>
      <c r="AF233" s="69"/>
      <c r="AG233" s="69"/>
      <c r="AH233" s="69"/>
      <c r="AI233" s="69"/>
      <c r="AJ233" s="69"/>
      <c r="AK233" s="69"/>
      <c r="AL233" s="69"/>
      <c r="AM233" s="69"/>
      <c r="AN233" s="69"/>
      <c r="AO233" s="69"/>
      <c r="AP233" s="69"/>
      <c r="AQ233" s="69"/>
      <c r="AR233" s="69"/>
      <c r="AS233" s="69"/>
      <c r="AT233" s="69"/>
      <c r="AU233" s="69"/>
      <c r="AV233" s="69"/>
      <c r="AW233" s="69"/>
      <c r="AX233" s="69"/>
      <c r="AY233" s="69"/>
      <c r="AZ233" s="69"/>
      <c r="BA233" s="69"/>
      <c r="BB233" s="69"/>
      <c r="BC233" s="69"/>
      <c r="BD233" s="69"/>
      <c r="BE233" s="69"/>
      <c r="BF233" s="69"/>
      <c r="BG233" s="69"/>
      <c r="BH233" s="69"/>
    </row>
    <row r="234" spans="1:60" x14ac:dyDescent="0.25">
      <c r="A234" s="69"/>
      <c r="J234" s="69"/>
      <c r="K234" s="69"/>
      <c r="L234" s="69"/>
      <c r="M234" s="69"/>
      <c r="N234" s="69"/>
      <c r="O234" s="69"/>
      <c r="P234" s="69"/>
      <c r="Q234" s="69"/>
      <c r="R234" s="69"/>
      <c r="S234" s="69"/>
      <c r="T234" s="69"/>
      <c r="U234" s="69"/>
      <c r="V234" s="69"/>
      <c r="W234" s="69"/>
      <c r="X234" s="69"/>
      <c r="Y234" s="69"/>
      <c r="Z234" s="69"/>
      <c r="AA234" s="69"/>
      <c r="AB234" s="69"/>
      <c r="AC234" s="69"/>
      <c r="AD234" s="69"/>
      <c r="AE234" s="69"/>
      <c r="AF234" s="69"/>
      <c r="AG234" s="69"/>
      <c r="AH234" s="69"/>
      <c r="AI234" s="69"/>
      <c r="AJ234" s="69"/>
      <c r="AK234" s="69"/>
      <c r="AL234" s="69"/>
      <c r="AM234" s="69"/>
      <c r="AN234" s="69"/>
      <c r="AO234" s="69"/>
      <c r="AP234" s="69"/>
      <c r="AQ234" s="69"/>
      <c r="AR234" s="69"/>
      <c r="AS234" s="69"/>
      <c r="AT234" s="69"/>
      <c r="AU234" s="69"/>
      <c r="AV234" s="69"/>
      <c r="AW234" s="69"/>
      <c r="AX234" s="69"/>
      <c r="AY234" s="69"/>
      <c r="AZ234" s="69"/>
      <c r="BA234" s="69"/>
      <c r="BB234" s="69"/>
      <c r="BC234" s="69"/>
      <c r="BD234" s="69"/>
      <c r="BE234" s="69"/>
      <c r="BF234" s="69"/>
      <c r="BG234" s="69"/>
      <c r="BH234" s="69"/>
    </row>
    <row r="235" spans="1:60" x14ac:dyDescent="0.25">
      <c r="A235" s="69"/>
      <c r="J235" s="69"/>
      <c r="K235" s="69"/>
      <c r="L235" s="69"/>
      <c r="M235" s="69"/>
      <c r="N235" s="69"/>
      <c r="O235" s="69"/>
      <c r="P235" s="69"/>
      <c r="Q235" s="69"/>
      <c r="R235" s="69"/>
      <c r="S235" s="69"/>
      <c r="T235" s="69"/>
      <c r="U235" s="69"/>
      <c r="V235" s="69"/>
      <c r="W235" s="69"/>
      <c r="X235" s="69"/>
      <c r="Y235" s="69"/>
      <c r="Z235" s="69"/>
      <c r="AA235" s="69"/>
      <c r="AB235" s="69"/>
      <c r="AC235" s="69"/>
      <c r="AD235" s="69"/>
      <c r="AE235" s="69"/>
      <c r="AF235" s="69"/>
      <c r="AG235" s="69"/>
      <c r="AH235" s="69"/>
      <c r="AI235" s="69"/>
      <c r="AJ235" s="69"/>
      <c r="AK235" s="69"/>
      <c r="AL235" s="69"/>
      <c r="AM235" s="69"/>
      <c r="AN235" s="69"/>
      <c r="AO235" s="69"/>
      <c r="AP235" s="69"/>
      <c r="AQ235" s="69"/>
      <c r="AR235" s="69"/>
      <c r="AS235" s="69"/>
      <c r="AT235" s="69"/>
      <c r="AU235" s="69"/>
      <c r="AV235" s="69"/>
      <c r="AW235" s="69"/>
      <c r="AX235" s="69"/>
      <c r="AY235" s="69"/>
      <c r="AZ235" s="69"/>
      <c r="BA235" s="69"/>
      <c r="BB235" s="69"/>
      <c r="BC235" s="69"/>
      <c r="BD235" s="69"/>
      <c r="BE235" s="69"/>
      <c r="BF235" s="69"/>
      <c r="BG235" s="69"/>
      <c r="BH235" s="69"/>
    </row>
    <row r="236" spans="1:60" x14ac:dyDescent="0.25">
      <c r="A236" s="69"/>
      <c r="J236" s="69"/>
      <c r="K236" s="69"/>
      <c r="L236" s="69"/>
      <c r="M236" s="69"/>
      <c r="N236" s="69"/>
      <c r="O236" s="69"/>
      <c r="P236" s="69"/>
      <c r="Q236" s="69"/>
      <c r="R236" s="69"/>
      <c r="S236" s="69"/>
      <c r="T236" s="69"/>
      <c r="U236" s="69"/>
      <c r="V236" s="69"/>
      <c r="W236" s="69"/>
      <c r="X236" s="69"/>
      <c r="Y236" s="69"/>
      <c r="Z236" s="69"/>
      <c r="AA236" s="69"/>
      <c r="AB236" s="69"/>
      <c r="AC236" s="69"/>
      <c r="AD236" s="69"/>
      <c r="AE236" s="69"/>
      <c r="AF236" s="69"/>
      <c r="AG236" s="69"/>
      <c r="AH236" s="69"/>
      <c r="AI236" s="69"/>
      <c r="AJ236" s="69"/>
      <c r="AK236" s="69"/>
      <c r="AL236" s="69"/>
      <c r="AM236" s="69"/>
      <c r="AN236" s="69"/>
      <c r="AO236" s="69"/>
      <c r="AP236" s="69"/>
      <c r="AQ236" s="69"/>
      <c r="AR236" s="69"/>
      <c r="AS236" s="69"/>
      <c r="AT236" s="69"/>
      <c r="AU236" s="69"/>
      <c r="AV236" s="69"/>
      <c r="AW236" s="69"/>
      <c r="AX236" s="69"/>
      <c r="AY236" s="69"/>
      <c r="AZ236" s="69"/>
      <c r="BA236" s="69"/>
      <c r="BB236" s="69"/>
      <c r="BC236" s="69"/>
      <c r="BD236" s="69"/>
      <c r="BE236" s="69"/>
      <c r="BF236" s="69"/>
      <c r="BG236" s="69"/>
      <c r="BH236" s="69"/>
    </row>
    <row r="237" spans="1:60" x14ac:dyDescent="0.25">
      <c r="A237" s="69"/>
      <c r="J237" s="69"/>
      <c r="K237" s="69"/>
      <c r="L237" s="69"/>
      <c r="M237" s="69"/>
      <c r="N237" s="69"/>
      <c r="O237" s="69"/>
      <c r="P237" s="69"/>
      <c r="Q237" s="69"/>
      <c r="R237" s="69"/>
      <c r="S237" s="69"/>
      <c r="T237" s="69"/>
      <c r="U237" s="69"/>
      <c r="V237" s="69"/>
      <c r="W237" s="69"/>
      <c r="X237" s="69"/>
      <c r="Y237" s="69"/>
      <c r="Z237" s="69"/>
      <c r="AA237" s="69"/>
      <c r="AB237" s="69"/>
      <c r="AC237" s="69"/>
      <c r="AD237" s="69"/>
      <c r="AE237" s="69"/>
      <c r="AF237" s="69"/>
      <c r="AG237" s="69"/>
      <c r="AH237" s="69"/>
      <c r="AI237" s="69"/>
      <c r="AJ237" s="69"/>
      <c r="AK237" s="69"/>
      <c r="AL237" s="69"/>
      <c r="AM237" s="69"/>
      <c r="AN237" s="69"/>
      <c r="AO237" s="69"/>
      <c r="AP237" s="69"/>
      <c r="AQ237" s="69"/>
      <c r="AR237" s="69"/>
      <c r="AS237" s="69"/>
      <c r="AT237" s="69"/>
      <c r="AU237" s="69"/>
      <c r="AV237" s="69"/>
      <c r="AW237" s="69"/>
      <c r="AX237" s="69"/>
      <c r="AY237" s="69"/>
      <c r="AZ237" s="69"/>
      <c r="BA237" s="69"/>
      <c r="BB237" s="69"/>
      <c r="BC237" s="69"/>
      <c r="BD237" s="69"/>
      <c r="BE237" s="69"/>
      <c r="BF237" s="69"/>
      <c r="BG237" s="69"/>
      <c r="BH237" s="69"/>
    </row>
    <row r="238" spans="1:60" x14ac:dyDescent="0.25">
      <c r="A238" s="69"/>
      <c r="J238" s="69"/>
      <c r="K238" s="69"/>
      <c r="L238" s="69"/>
      <c r="M238" s="69"/>
      <c r="N238" s="69"/>
      <c r="O238" s="69"/>
      <c r="P238" s="69"/>
      <c r="Q238" s="69"/>
      <c r="R238" s="69"/>
      <c r="S238" s="69"/>
      <c r="T238" s="69"/>
      <c r="U238" s="69"/>
      <c r="V238" s="69"/>
      <c r="W238" s="69"/>
      <c r="X238" s="69"/>
      <c r="Y238" s="69"/>
      <c r="Z238" s="69"/>
      <c r="AA238" s="69"/>
      <c r="AB238" s="69"/>
      <c r="AC238" s="69"/>
      <c r="AD238" s="69"/>
      <c r="AE238" s="69"/>
      <c r="AF238" s="69"/>
      <c r="AG238" s="69"/>
      <c r="AH238" s="69"/>
      <c r="AI238" s="69"/>
      <c r="AJ238" s="69"/>
      <c r="AK238" s="69"/>
      <c r="AL238" s="69"/>
      <c r="AM238" s="69"/>
      <c r="AN238" s="69"/>
      <c r="AO238" s="69"/>
      <c r="AP238" s="69"/>
      <c r="AQ238" s="69"/>
      <c r="AR238" s="69"/>
      <c r="AS238" s="69"/>
      <c r="AT238" s="69"/>
      <c r="AU238" s="69"/>
      <c r="AV238" s="69"/>
      <c r="AW238" s="69"/>
      <c r="AX238" s="69"/>
      <c r="AY238" s="69"/>
      <c r="AZ238" s="69"/>
      <c r="BA238" s="69"/>
      <c r="BB238" s="69"/>
      <c r="BC238" s="69"/>
      <c r="BD238" s="69"/>
      <c r="BE238" s="69"/>
      <c r="BF238" s="69"/>
      <c r="BG238" s="69"/>
      <c r="BH238" s="69"/>
    </row>
    <row r="239" spans="1:60" x14ac:dyDescent="0.25">
      <c r="A239" s="69"/>
      <c r="J239" s="69"/>
      <c r="K239" s="69"/>
      <c r="L239" s="69"/>
      <c r="M239" s="69"/>
      <c r="N239" s="69"/>
      <c r="O239" s="69"/>
      <c r="P239" s="69"/>
      <c r="Q239" s="69"/>
      <c r="R239" s="69"/>
      <c r="S239" s="69"/>
      <c r="T239" s="69"/>
      <c r="U239" s="69"/>
      <c r="V239" s="69"/>
      <c r="W239" s="69"/>
      <c r="X239" s="69"/>
      <c r="Y239" s="69"/>
      <c r="Z239" s="69"/>
      <c r="AA239" s="69"/>
      <c r="AB239" s="69"/>
      <c r="AC239" s="69"/>
      <c r="AD239" s="69"/>
      <c r="AE239" s="69"/>
      <c r="AF239" s="69"/>
      <c r="AG239" s="69"/>
      <c r="AH239" s="69"/>
      <c r="AI239" s="69"/>
      <c r="AJ239" s="69"/>
      <c r="AK239" s="69"/>
      <c r="AL239" s="69"/>
      <c r="AM239" s="69"/>
      <c r="AN239" s="69"/>
      <c r="AO239" s="69"/>
      <c r="AP239" s="69"/>
      <c r="AQ239" s="69"/>
      <c r="AR239" s="69"/>
      <c r="AS239" s="69"/>
      <c r="AT239" s="69"/>
      <c r="AU239" s="69"/>
      <c r="AV239" s="69"/>
      <c r="AW239" s="69"/>
      <c r="AX239" s="69"/>
      <c r="AY239" s="69"/>
      <c r="AZ239" s="69"/>
      <c r="BA239" s="69"/>
      <c r="BB239" s="69"/>
      <c r="BC239" s="69"/>
      <c r="BD239" s="69"/>
      <c r="BE239" s="69"/>
      <c r="BF239" s="69"/>
      <c r="BG239" s="69"/>
      <c r="BH239" s="69"/>
    </row>
    <row r="240" spans="1:60" x14ac:dyDescent="0.25">
      <c r="A240" s="69"/>
      <c r="J240" s="69"/>
      <c r="K240" s="69"/>
      <c r="L240" s="69"/>
      <c r="M240" s="69"/>
      <c r="N240" s="69"/>
      <c r="O240" s="69"/>
      <c r="P240" s="69"/>
      <c r="Q240" s="69"/>
      <c r="R240" s="69"/>
      <c r="S240" s="69"/>
      <c r="T240" s="69"/>
      <c r="U240" s="69"/>
      <c r="V240" s="69"/>
      <c r="W240" s="69"/>
      <c r="X240" s="69"/>
      <c r="Y240" s="69"/>
      <c r="Z240" s="69"/>
      <c r="AA240" s="69"/>
      <c r="AB240" s="69"/>
      <c r="AC240" s="69"/>
      <c r="AD240" s="69"/>
      <c r="AE240" s="69"/>
      <c r="AF240" s="69"/>
      <c r="AG240" s="69"/>
      <c r="AH240" s="69"/>
      <c r="AI240" s="69"/>
      <c r="AJ240" s="69"/>
      <c r="AK240" s="69"/>
      <c r="AL240" s="69"/>
      <c r="AM240" s="69"/>
      <c r="AN240" s="69"/>
      <c r="AO240" s="69"/>
      <c r="AP240" s="69"/>
      <c r="AQ240" s="69"/>
      <c r="AR240" s="69"/>
      <c r="AS240" s="69"/>
      <c r="AT240" s="69"/>
      <c r="AU240" s="69"/>
      <c r="AV240" s="69"/>
      <c r="AW240" s="69"/>
      <c r="AX240" s="69"/>
      <c r="AY240" s="69"/>
      <c r="AZ240" s="69"/>
      <c r="BA240" s="69"/>
      <c r="BB240" s="69"/>
      <c r="BC240" s="69"/>
      <c r="BD240" s="69"/>
      <c r="BE240" s="69"/>
      <c r="BF240" s="69"/>
      <c r="BG240" s="69"/>
      <c r="BH240" s="69"/>
    </row>
    <row r="241" spans="1:60" x14ac:dyDescent="0.25">
      <c r="A241" s="69"/>
      <c r="J241" s="69"/>
      <c r="K241" s="69"/>
      <c r="L241" s="69"/>
      <c r="M241" s="69"/>
      <c r="N241" s="69"/>
      <c r="O241" s="69"/>
      <c r="P241" s="69"/>
      <c r="Q241" s="69"/>
      <c r="R241" s="69"/>
      <c r="S241" s="69"/>
      <c r="T241" s="69"/>
      <c r="U241" s="69"/>
      <c r="V241" s="69"/>
      <c r="W241" s="69"/>
      <c r="X241" s="69"/>
      <c r="Y241" s="69"/>
      <c r="Z241" s="69"/>
      <c r="AA241" s="69"/>
      <c r="AB241" s="69"/>
      <c r="AC241" s="69"/>
      <c r="AD241" s="69"/>
      <c r="AE241" s="69"/>
      <c r="AF241" s="69"/>
      <c r="AG241" s="69"/>
      <c r="AH241" s="69"/>
      <c r="AI241" s="69"/>
      <c r="AJ241" s="69"/>
      <c r="AK241" s="69"/>
      <c r="AL241" s="69"/>
      <c r="AM241" s="69"/>
      <c r="AN241" s="69"/>
      <c r="AO241" s="69"/>
      <c r="AP241" s="69"/>
      <c r="AQ241" s="69"/>
      <c r="AR241" s="69"/>
      <c r="AS241" s="69"/>
      <c r="AT241" s="69"/>
      <c r="AU241" s="69"/>
      <c r="AV241" s="69"/>
      <c r="AW241" s="69"/>
      <c r="AX241" s="69"/>
      <c r="AY241" s="69"/>
      <c r="AZ241" s="69"/>
      <c r="BA241" s="69"/>
      <c r="BB241" s="69"/>
      <c r="BC241" s="69"/>
      <c r="BD241" s="69"/>
      <c r="BE241" s="69"/>
      <c r="BF241" s="69"/>
      <c r="BG241" s="69"/>
      <c r="BH241" s="69"/>
    </row>
    <row r="242" spans="1:60" x14ac:dyDescent="0.25">
      <c r="A242" s="69"/>
      <c r="J242" s="69"/>
      <c r="K242" s="69"/>
      <c r="L242" s="69"/>
      <c r="M242" s="69"/>
      <c r="N242" s="69"/>
      <c r="O242" s="69"/>
      <c r="P242" s="69"/>
      <c r="Q242" s="69"/>
      <c r="R242" s="69"/>
      <c r="S242" s="69"/>
      <c r="T242" s="69"/>
      <c r="U242" s="69"/>
      <c r="V242" s="69"/>
      <c r="W242" s="69"/>
      <c r="X242" s="69"/>
      <c r="Y242" s="69"/>
      <c r="Z242" s="69"/>
      <c r="AA242" s="69"/>
      <c r="AB242" s="69"/>
      <c r="AC242" s="69"/>
      <c r="AD242" s="69"/>
      <c r="AE242" s="69"/>
      <c r="AF242" s="69"/>
      <c r="AG242" s="69"/>
      <c r="AH242" s="69"/>
      <c r="AI242" s="69"/>
      <c r="AJ242" s="69"/>
      <c r="AK242" s="69"/>
      <c r="AL242" s="69"/>
      <c r="AM242" s="69"/>
      <c r="AN242" s="69"/>
      <c r="AO242" s="69"/>
      <c r="AP242" s="69"/>
      <c r="AQ242" s="69"/>
      <c r="AR242" s="69"/>
      <c r="AS242" s="69"/>
      <c r="AT242" s="69"/>
      <c r="AU242" s="69"/>
      <c r="AV242" s="69"/>
      <c r="AW242" s="69"/>
      <c r="AX242" s="69"/>
      <c r="AY242" s="69"/>
      <c r="AZ242" s="69"/>
      <c r="BA242" s="69"/>
      <c r="BB242" s="69"/>
      <c r="BC242" s="69"/>
      <c r="BD242" s="69"/>
      <c r="BE242" s="69"/>
      <c r="BF242" s="69"/>
      <c r="BG242" s="69"/>
      <c r="BH242" s="69"/>
    </row>
    <row r="243" spans="1:60" x14ac:dyDescent="0.25">
      <c r="A243" s="69"/>
      <c r="J243" s="69"/>
      <c r="K243" s="69"/>
      <c r="L243" s="69"/>
      <c r="M243" s="69"/>
      <c r="N243" s="69"/>
      <c r="O243" s="69"/>
      <c r="P243" s="69"/>
      <c r="Q243" s="69"/>
      <c r="R243" s="69"/>
      <c r="S243" s="69"/>
      <c r="T243" s="69"/>
      <c r="U243" s="69"/>
      <c r="V243" s="69"/>
      <c r="W243" s="69"/>
      <c r="X243" s="69"/>
      <c r="Y243" s="69"/>
      <c r="Z243" s="69"/>
      <c r="AA243" s="69"/>
      <c r="AB243" s="69"/>
      <c r="AC243" s="69"/>
      <c r="AD243" s="69"/>
      <c r="AE243" s="69"/>
      <c r="AF243" s="69"/>
      <c r="AG243" s="69"/>
      <c r="AH243" s="69"/>
      <c r="AI243" s="69"/>
      <c r="AJ243" s="69"/>
      <c r="AK243" s="69"/>
      <c r="AL243" s="69"/>
      <c r="AM243" s="69"/>
      <c r="AN243" s="69"/>
      <c r="AO243" s="69"/>
      <c r="AP243" s="69"/>
      <c r="AQ243" s="69"/>
      <c r="AR243" s="69"/>
      <c r="AS243" s="69"/>
      <c r="AT243" s="69"/>
      <c r="AU243" s="69"/>
      <c r="AV243" s="69"/>
      <c r="AW243" s="69"/>
      <c r="AX243" s="69"/>
      <c r="AY243" s="69"/>
      <c r="AZ243" s="69"/>
      <c r="BA243" s="69"/>
      <c r="BB243" s="69"/>
      <c r="BC243" s="69"/>
      <c r="BD243" s="69"/>
      <c r="BE243" s="69"/>
      <c r="BF243" s="69"/>
      <c r="BG243" s="69"/>
      <c r="BH243" s="69"/>
    </row>
    <row r="244" spans="1:60" x14ac:dyDescent="0.25">
      <c r="A244" s="69"/>
      <c r="J244" s="69"/>
      <c r="K244" s="69"/>
      <c r="L244" s="69"/>
      <c r="M244" s="69"/>
      <c r="N244" s="69"/>
      <c r="O244" s="69"/>
      <c r="P244" s="69"/>
      <c r="Q244" s="69"/>
      <c r="R244" s="69"/>
      <c r="S244" s="69"/>
      <c r="T244" s="69"/>
      <c r="U244" s="69"/>
      <c r="V244" s="69"/>
      <c r="W244" s="69"/>
      <c r="X244" s="69"/>
      <c r="Y244" s="69"/>
      <c r="Z244" s="69"/>
      <c r="AA244" s="69"/>
      <c r="AB244" s="69"/>
      <c r="AC244" s="69"/>
      <c r="AD244" s="69"/>
      <c r="AE244" s="69"/>
      <c r="AF244" s="69"/>
      <c r="AG244" s="69"/>
      <c r="AH244" s="69"/>
      <c r="AI244" s="69"/>
      <c r="AJ244" s="69"/>
      <c r="AK244" s="69"/>
      <c r="AL244" s="69"/>
      <c r="AM244" s="69"/>
      <c r="AN244" s="69"/>
      <c r="AO244" s="69"/>
      <c r="AP244" s="69"/>
      <c r="AQ244" s="69"/>
      <c r="AR244" s="69"/>
      <c r="AS244" s="69"/>
      <c r="AT244" s="69"/>
      <c r="AU244" s="69"/>
      <c r="AV244" s="69"/>
      <c r="AW244" s="69"/>
      <c r="AX244" s="69"/>
      <c r="AY244" s="69"/>
      <c r="AZ244" s="69"/>
      <c r="BA244" s="69"/>
      <c r="BB244" s="69"/>
      <c r="BC244" s="69"/>
      <c r="BD244" s="69"/>
      <c r="BE244" s="69"/>
      <c r="BF244" s="69"/>
      <c r="BG244" s="69"/>
      <c r="BH244" s="69"/>
    </row>
    <row r="245" spans="1:60" x14ac:dyDescent="0.25">
      <c r="A245" s="69"/>
    </row>
    <row r="246" spans="1:60" x14ac:dyDescent="0.25">
      <c r="A246" s="69"/>
    </row>
    <row r="247" spans="1:60" x14ac:dyDescent="0.25">
      <c r="A247" s="69"/>
    </row>
    <row r="248" spans="1:60" x14ac:dyDescent="0.25">
      <c r="A248" s="69"/>
    </row>
  </sheetData>
  <mergeCells count="17">
    <mergeCell ref="E26:I35"/>
    <mergeCell ref="E16:I25"/>
    <mergeCell ref="AO6:AT15"/>
    <mergeCell ref="B2:I4"/>
    <mergeCell ref="J2:AM4"/>
    <mergeCell ref="B6:D55"/>
    <mergeCell ref="E6:I15"/>
    <mergeCell ref="E46:I55"/>
    <mergeCell ref="AO36:AT45"/>
    <mergeCell ref="E36:I45"/>
    <mergeCell ref="AO16:AT25"/>
    <mergeCell ref="AO26:AT35"/>
    <mergeCell ref="J56:O61"/>
    <mergeCell ref="P56:U61"/>
    <mergeCell ref="V56:AA61"/>
    <mergeCell ref="AB56:AG61"/>
    <mergeCell ref="AH56:AM61"/>
  </mergeCells>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5">
    <tabColor rgb="FF00B0F0"/>
  </sheetPr>
  <dimension ref="A1:AK55"/>
  <sheetViews>
    <sheetView zoomScale="90" zoomScaleNormal="90" workbookViewId="0">
      <selection activeCell="B6" sqref="B6:D45"/>
    </sheetView>
  </sheetViews>
  <sheetFormatPr baseColWidth="10" defaultColWidth="11.42578125" defaultRowHeight="15" x14ac:dyDescent="0.25"/>
  <cols>
    <col min="2" max="2" width="24.140625" customWidth="1"/>
    <col min="3" max="3" width="70.140625" customWidth="1"/>
    <col min="4" max="4" width="29.85546875" customWidth="1"/>
  </cols>
  <sheetData>
    <row r="1" spans="1:37" ht="23.25" x14ac:dyDescent="0.25">
      <c r="A1" s="69"/>
      <c r="B1" s="591" t="s">
        <v>151</v>
      </c>
      <c r="C1" s="591"/>
      <c r="D1" s="591"/>
      <c r="E1" s="69"/>
      <c r="F1" s="69"/>
      <c r="G1" s="69"/>
      <c r="H1" s="69"/>
      <c r="I1" s="69"/>
      <c r="J1" s="69"/>
      <c r="K1" s="69"/>
      <c r="L1" s="69"/>
      <c r="M1" s="69"/>
      <c r="N1" s="69"/>
      <c r="O1" s="69"/>
      <c r="P1" s="69"/>
      <c r="Q1" s="69"/>
      <c r="R1" s="69"/>
      <c r="S1" s="69"/>
      <c r="T1" s="69"/>
      <c r="U1" s="69"/>
      <c r="V1" s="69"/>
      <c r="W1" s="69"/>
      <c r="X1" s="69"/>
      <c r="Y1" s="69"/>
      <c r="Z1" s="69"/>
      <c r="AA1" s="69"/>
      <c r="AB1" s="69"/>
      <c r="AC1" s="69"/>
      <c r="AD1" s="69"/>
      <c r="AE1" s="69"/>
    </row>
    <row r="2" spans="1:37" x14ac:dyDescent="0.25">
      <c r="A2" s="69"/>
      <c r="B2" s="69"/>
      <c r="C2" s="69"/>
      <c r="D2" s="69"/>
      <c r="E2" s="69"/>
      <c r="F2" s="69"/>
      <c r="G2" s="69"/>
      <c r="H2" s="69"/>
      <c r="I2" s="69"/>
      <c r="J2" s="69"/>
      <c r="K2" s="69"/>
      <c r="L2" s="69"/>
      <c r="M2" s="69"/>
      <c r="N2" s="69"/>
      <c r="O2" s="69"/>
      <c r="P2" s="69"/>
      <c r="Q2" s="69"/>
      <c r="R2" s="69"/>
      <c r="S2" s="69"/>
      <c r="T2" s="69"/>
      <c r="U2" s="69"/>
      <c r="V2" s="69"/>
      <c r="W2" s="69"/>
      <c r="X2" s="69"/>
      <c r="Y2" s="69"/>
      <c r="Z2" s="69"/>
      <c r="AA2" s="69"/>
      <c r="AB2" s="69"/>
      <c r="AC2" s="69"/>
      <c r="AD2" s="69"/>
      <c r="AE2" s="69"/>
    </row>
    <row r="3" spans="1:37" ht="25.5" x14ac:dyDescent="0.25">
      <c r="A3" s="69"/>
      <c r="B3" s="3"/>
      <c r="C3" s="4" t="s">
        <v>152</v>
      </c>
      <c r="D3" s="4" t="s">
        <v>135</v>
      </c>
      <c r="E3" s="69"/>
      <c r="F3" s="69"/>
      <c r="G3" s="69"/>
      <c r="H3" s="69"/>
      <c r="I3" s="69"/>
      <c r="J3" s="69"/>
      <c r="K3" s="69"/>
      <c r="L3" s="69"/>
      <c r="M3" s="69"/>
      <c r="N3" s="69"/>
      <c r="O3" s="69"/>
      <c r="P3" s="69"/>
      <c r="Q3" s="69"/>
      <c r="R3" s="69"/>
      <c r="S3" s="69"/>
      <c r="T3" s="69"/>
      <c r="U3" s="69"/>
      <c r="V3" s="69"/>
      <c r="W3" s="69"/>
      <c r="X3" s="69"/>
      <c r="Y3" s="69"/>
      <c r="Z3" s="69"/>
      <c r="AA3" s="69"/>
      <c r="AB3" s="69"/>
      <c r="AC3" s="69"/>
      <c r="AD3" s="69"/>
      <c r="AE3" s="69"/>
    </row>
    <row r="4" spans="1:37" ht="51" x14ac:dyDescent="0.25">
      <c r="A4" s="69"/>
      <c r="B4" s="5" t="s">
        <v>153</v>
      </c>
      <c r="C4" s="6" t="s">
        <v>154</v>
      </c>
      <c r="D4" s="7">
        <v>0.2</v>
      </c>
      <c r="E4" s="69"/>
      <c r="F4" s="69"/>
      <c r="G4" s="69"/>
      <c r="H4" s="69"/>
      <c r="I4" s="69"/>
      <c r="J4" s="69"/>
      <c r="K4" s="69"/>
      <c r="L4" s="69"/>
      <c r="M4" s="69"/>
      <c r="N4" s="69"/>
      <c r="O4" s="69"/>
      <c r="P4" s="69"/>
      <c r="Q4" s="69"/>
      <c r="R4" s="69"/>
      <c r="S4" s="69"/>
      <c r="T4" s="69"/>
      <c r="U4" s="69"/>
      <c r="V4" s="69"/>
      <c r="W4" s="69"/>
      <c r="X4" s="69"/>
      <c r="Y4" s="69"/>
      <c r="Z4" s="69"/>
      <c r="AA4" s="69"/>
      <c r="AB4" s="69"/>
      <c r="AC4" s="69"/>
      <c r="AD4" s="69"/>
      <c r="AE4" s="69"/>
    </row>
    <row r="5" spans="1:37" ht="51" x14ac:dyDescent="0.25">
      <c r="A5" s="69"/>
      <c r="B5" s="8" t="s">
        <v>155</v>
      </c>
      <c r="C5" s="9" t="s">
        <v>156</v>
      </c>
      <c r="D5" s="10">
        <v>0.4</v>
      </c>
      <c r="E5" s="69"/>
      <c r="F5" s="69"/>
      <c r="G5" s="69"/>
      <c r="H5" s="69"/>
      <c r="I5" s="69"/>
      <c r="J5" s="69"/>
      <c r="K5" s="69"/>
      <c r="L5" s="69"/>
      <c r="M5" s="69"/>
      <c r="N5" s="69"/>
      <c r="O5" s="69"/>
      <c r="P5" s="69"/>
      <c r="Q5" s="69"/>
      <c r="R5" s="69"/>
      <c r="S5" s="69"/>
      <c r="T5" s="69"/>
      <c r="U5" s="69"/>
      <c r="V5" s="69"/>
      <c r="W5" s="69"/>
      <c r="X5" s="69"/>
      <c r="Y5" s="69"/>
      <c r="Z5" s="69"/>
      <c r="AA5" s="69"/>
      <c r="AB5" s="69"/>
      <c r="AC5" s="69"/>
      <c r="AD5" s="69"/>
      <c r="AE5" s="69"/>
    </row>
    <row r="6" spans="1:37" ht="51" x14ac:dyDescent="0.25">
      <c r="A6" s="69"/>
      <c r="B6" s="11" t="s">
        <v>157</v>
      </c>
      <c r="C6" s="9" t="s">
        <v>158</v>
      </c>
      <c r="D6" s="10">
        <v>0.6</v>
      </c>
      <c r="E6" s="69"/>
      <c r="F6" s="69"/>
      <c r="G6" s="69"/>
      <c r="H6" s="69"/>
      <c r="I6" s="69"/>
      <c r="J6" s="69"/>
      <c r="K6" s="69"/>
      <c r="L6" s="69"/>
      <c r="M6" s="69"/>
      <c r="N6" s="69"/>
      <c r="O6" s="69"/>
      <c r="P6" s="69"/>
      <c r="Q6" s="69"/>
      <c r="R6" s="69"/>
      <c r="S6" s="69"/>
      <c r="T6" s="69"/>
      <c r="U6" s="69"/>
      <c r="V6" s="69"/>
      <c r="W6" s="69"/>
      <c r="X6" s="69"/>
      <c r="Y6" s="69"/>
      <c r="Z6" s="69"/>
      <c r="AA6" s="69"/>
      <c r="AB6" s="69"/>
      <c r="AC6" s="69"/>
      <c r="AD6" s="69"/>
      <c r="AE6" s="69"/>
    </row>
    <row r="7" spans="1:37" ht="76.5" x14ac:dyDescent="0.25">
      <c r="A7" s="69"/>
      <c r="B7" s="12" t="s">
        <v>159</v>
      </c>
      <c r="C7" s="9" t="s">
        <v>160</v>
      </c>
      <c r="D7" s="10">
        <v>0.8</v>
      </c>
      <c r="E7" s="69"/>
      <c r="F7" s="69"/>
      <c r="G7" s="69"/>
      <c r="H7" s="69"/>
      <c r="I7" s="69"/>
      <c r="J7" s="69"/>
      <c r="K7" s="69"/>
      <c r="L7" s="69"/>
      <c r="M7" s="69"/>
      <c r="N7" s="69"/>
      <c r="O7" s="69"/>
      <c r="P7" s="69"/>
      <c r="Q7" s="69"/>
      <c r="R7" s="69"/>
      <c r="S7" s="69"/>
      <c r="T7" s="69"/>
      <c r="U7" s="69"/>
      <c r="V7" s="69"/>
      <c r="W7" s="69"/>
      <c r="X7" s="69"/>
      <c r="Y7" s="69"/>
      <c r="Z7" s="69"/>
      <c r="AA7" s="69"/>
      <c r="AB7" s="69"/>
      <c r="AC7" s="69"/>
      <c r="AD7" s="69"/>
      <c r="AE7" s="69"/>
    </row>
    <row r="8" spans="1:37" ht="51" x14ac:dyDescent="0.25">
      <c r="A8" s="69"/>
      <c r="B8" s="13" t="s">
        <v>161</v>
      </c>
      <c r="C8" s="9" t="s">
        <v>162</v>
      </c>
      <c r="D8" s="10">
        <v>1</v>
      </c>
      <c r="E8" s="69"/>
      <c r="F8" s="69"/>
      <c r="G8" s="69"/>
      <c r="H8" s="69"/>
      <c r="I8" s="69"/>
      <c r="J8" s="69"/>
      <c r="K8" s="69"/>
      <c r="L8" s="69"/>
      <c r="M8" s="69"/>
      <c r="N8" s="69"/>
      <c r="O8" s="69"/>
      <c r="P8" s="69"/>
      <c r="Q8" s="69"/>
      <c r="R8" s="69"/>
      <c r="S8" s="69"/>
      <c r="T8" s="69"/>
      <c r="U8" s="69"/>
      <c r="V8" s="69"/>
      <c r="W8" s="69"/>
      <c r="X8" s="69"/>
      <c r="Y8" s="69"/>
      <c r="Z8" s="69"/>
      <c r="AA8" s="69"/>
      <c r="AB8" s="69"/>
      <c r="AC8" s="69"/>
      <c r="AD8" s="69"/>
      <c r="AE8" s="69"/>
    </row>
    <row r="9" spans="1:37" x14ac:dyDescent="0.25">
      <c r="A9" s="69"/>
      <c r="B9" s="92"/>
      <c r="C9" s="92"/>
      <c r="D9" s="92"/>
      <c r="E9" s="69"/>
      <c r="F9" s="69"/>
      <c r="G9" s="69"/>
      <c r="H9" s="69"/>
      <c r="I9" s="69"/>
      <c r="J9" s="69"/>
      <c r="K9" s="69"/>
      <c r="L9" s="69"/>
      <c r="M9" s="69"/>
      <c r="N9" s="69"/>
      <c r="O9" s="69"/>
      <c r="P9" s="69"/>
      <c r="Q9" s="69"/>
      <c r="R9" s="69"/>
      <c r="S9" s="69"/>
      <c r="T9" s="69"/>
      <c r="U9" s="69"/>
      <c r="V9" s="69"/>
      <c r="W9" s="69"/>
      <c r="X9" s="69"/>
      <c r="Y9" s="69"/>
      <c r="Z9" s="69"/>
      <c r="AA9" s="69"/>
      <c r="AB9" s="69"/>
      <c r="AC9" s="69"/>
      <c r="AD9" s="69"/>
      <c r="AE9" s="69"/>
      <c r="AF9" s="69"/>
      <c r="AG9" s="69"/>
      <c r="AH9" s="69"/>
      <c r="AI9" s="69"/>
      <c r="AJ9" s="69"/>
      <c r="AK9" s="69"/>
    </row>
    <row r="10" spans="1:37" ht="16.5" x14ac:dyDescent="0.25">
      <c r="A10" s="69"/>
      <c r="B10" s="93"/>
      <c r="C10" s="92"/>
      <c r="D10" s="92"/>
      <c r="E10" s="69"/>
      <c r="F10" s="69"/>
      <c r="G10" s="69"/>
      <c r="H10" s="69"/>
      <c r="I10" s="69"/>
      <c r="J10" s="69"/>
      <c r="K10" s="69"/>
      <c r="L10" s="69"/>
      <c r="M10" s="69"/>
      <c r="N10" s="69"/>
      <c r="O10" s="69"/>
      <c r="P10" s="69"/>
      <c r="Q10" s="69"/>
      <c r="R10" s="69"/>
      <c r="S10" s="69"/>
      <c r="T10" s="69"/>
      <c r="U10" s="69"/>
      <c r="V10" s="69"/>
      <c r="W10" s="69"/>
      <c r="X10" s="69"/>
      <c r="Y10" s="69"/>
      <c r="Z10" s="69"/>
      <c r="AA10" s="69"/>
      <c r="AB10" s="69"/>
      <c r="AC10" s="69"/>
      <c r="AD10" s="69"/>
      <c r="AE10" s="69"/>
      <c r="AF10" s="69"/>
      <c r="AG10" s="69"/>
      <c r="AH10" s="69"/>
      <c r="AI10" s="69"/>
      <c r="AJ10" s="69"/>
      <c r="AK10" s="69"/>
    </row>
    <row r="11" spans="1:37" x14ac:dyDescent="0.25">
      <c r="A11" s="69"/>
      <c r="B11" s="92"/>
      <c r="C11" s="92"/>
      <c r="D11" s="92"/>
      <c r="E11" s="69"/>
      <c r="F11" s="69"/>
      <c r="G11" s="69"/>
      <c r="H11" s="69"/>
      <c r="I11" s="69"/>
      <c r="J11" s="69"/>
      <c r="K11" s="69"/>
      <c r="L11" s="69"/>
      <c r="M11" s="69"/>
      <c r="N11" s="69"/>
      <c r="O11" s="69"/>
      <c r="P11" s="69"/>
      <c r="Q11" s="69"/>
      <c r="R11" s="69"/>
      <c r="S11" s="69"/>
      <c r="T11" s="69"/>
      <c r="U11" s="69"/>
      <c r="V11" s="69"/>
      <c r="W11" s="69"/>
      <c r="X11" s="69"/>
      <c r="Y11" s="69"/>
      <c r="Z11" s="69"/>
      <c r="AA11" s="69"/>
      <c r="AB11" s="69"/>
      <c r="AC11" s="69"/>
      <c r="AD11" s="69"/>
      <c r="AE11" s="69"/>
      <c r="AF11" s="69"/>
      <c r="AG11" s="69"/>
      <c r="AH11" s="69"/>
      <c r="AI11" s="69"/>
      <c r="AJ11" s="69"/>
      <c r="AK11" s="69"/>
    </row>
    <row r="12" spans="1:37" x14ac:dyDescent="0.25">
      <c r="A12" s="69"/>
      <c r="B12" s="92"/>
      <c r="C12" s="92"/>
      <c r="D12" s="92"/>
      <c r="E12" s="69"/>
      <c r="F12" s="69"/>
      <c r="G12" s="69"/>
      <c r="H12" s="69"/>
      <c r="I12" s="69"/>
      <c r="J12" s="69"/>
      <c r="K12" s="69"/>
      <c r="L12" s="69"/>
      <c r="M12" s="69"/>
      <c r="N12" s="69"/>
      <c r="O12" s="69"/>
      <c r="P12" s="69"/>
      <c r="Q12" s="69"/>
      <c r="R12" s="69"/>
      <c r="S12" s="69"/>
      <c r="T12" s="69"/>
      <c r="U12" s="69"/>
      <c r="V12" s="69"/>
      <c r="W12" s="69"/>
      <c r="X12" s="69"/>
      <c r="Y12" s="69"/>
      <c r="Z12" s="69"/>
      <c r="AA12" s="69"/>
      <c r="AB12" s="69"/>
      <c r="AC12" s="69"/>
      <c r="AD12" s="69"/>
      <c r="AE12" s="69"/>
      <c r="AF12" s="69"/>
      <c r="AG12" s="69"/>
      <c r="AH12" s="69"/>
      <c r="AI12" s="69"/>
      <c r="AJ12" s="69"/>
      <c r="AK12" s="69"/>
    </row>
    <row r="13" spans="1:37" x14ac:dyDescent="0.25">
      <c r="A13" s="69"/>
      <c r="B13" s="92"/>
      <c r="C13" s="92"/>
      <c r="D13" s="92"/>
      <c r="E13" s="69"/>
      <c r="F13" s="69"/>
      <c r="G13" s="69"/>
      <c r="H13" s="69"/>
      <c r="I13" s="69"/>
      <c r="J13" s="69"/>
      <c r="K13" s="69"/>
      <c r="L13" s="69"/>
      <c r="M13" s="69"/>
      <c r="N13" s="69"/>
      <c r="O13" s="69"/>
      <c r="P13" s="69"/>
      <c r="Q13" s="69"/>
      <c r="R13" s="69"/>
      <c r="S13" s="69"/>
      <c r="T13" s="69"/>
      <c r="U13" s="69"/>
      <c r="V13" s="69"/>
      <c r="W13" s="69"/>
      <c r="X13" s="69"/>
      <c r="Y13" s="69"/>
      <c r="Z13" s="69"/>
      <c r="AA13" s="69"/>
      <c r="AB13" s="69"/>
      <c r="AC13" s="69"/>
      <c r="AD13" s="69"/>
      <c r="AE13" s="69"/>
      <c r="AF13" s="69"/>
      <c r="AG13" s="69"/>
      <c r="AH13" s="69"/>
      <c r="AI13" s="69"/>
      <c r="AJ13" s="69"/>
      <c r="AK13" s="69"/>
    </row>
    <row r="14" spans="1:37" x14ac:dyDescent="0.25">
      <c r="A14" s="69"/>
      <c r="B14" s="92"/>
      <c r="C14" s="92"/>
      <c r="D14" s="92"/>
      <c r="E14" s="69"/>
      <c r="F14" s="69"/>
      <c r="G14" s="69"/>
      <c r="H14" s="69"/>
      <c r="I14" s="69"/>
      <c r="J14" s="69"/>
      <c r="K14" s="69"/>
      <c r="L14" s="69"/>
      <c r="M14" s="69"/>
      <c r="N14" s="69"/>
      <c r="O14" s="69"/>
      <c r="P14" s="69"/>
      <c r="Q14" s="69"/>
      <c r="R14" s="69"/>
      <c r="S14" s="69"/>
      <c r="T14" s="69"/>
      <c r="U14" s="69"/>
      <c r="V14" s="69"/>
      <c r="W14" s="69"/>
      <c r="X14" s="69"/>
      <c r="Y14" s="69"/>
      <c r="Z14" s="69"/>
      <c r="AA14" s="69"/>
      <c r="AB14" s="69"/>
      <c r="AC14" s="69"/>
      <c r="AD14" s="69"/>
      <c r="AE14" s="69"/>
      <c r="AF14" s="69"/>
      <c r="AG14" s="69"/>
      <c r="AH14" s="69"/>
      <c r="AI14" s="69"/>
      <c r="AJ14" s="69"/>
      <c r="AK14" s="69"/>
    </row>
    <row r="15" spans="1:37" x14ac:dyDescent="0.25">
      <c r="A15" s="69"/>
      <c r="B15" s="92"/>
      <c r="C15" s="92"/>
      <c r="D15" s="92"/>
      <c r="E15" s="69"/>
      <c r="F15" s="69"/>
      <c r="G15" s="69"/>
      <c r="H15" s="69"/>
      <c r="I15" s="69"/>
      <c r="J15" s="69"/>
      <c r="K15" s="69"/>
      <c r="L15" s="69"/>
      <c r="M15" s="69"/>
      <c r="N15" s="69"/>
      <c r="O15" s="69"/>
      <c r="P15" s="69"/>
      <c r="Q15" s="69"/>
      <c r="R15" s="69"/>
      <c r="S15" s="69"/>
      <c r="T15" s="69"/>
      <c r="U15" s="69"/>
      <c r="V15" s="69"/>
      <c r="W15" s="69"/>
      <c r="X15" s="69"/>
      <c r="Y15" s="69"/>
      <c r="Z15" s="69"/>
      <c r="AA15" s="69"/>
      <c r="AB15" s="69"/>
      <c r="AC15" s="69"/>
      <c r="AD15" s="69"/>
      <c r="AE15" s="69"/>
      <c r="AF15" s="69"/>
      <c r="AG15" s="69"/>
      <c r="AH15" s="69"/>
      <c r="AI15" s="69"/>
      <c r="AJ15" s="69"/>
      <c r="AK15" s="69"/>
    </row>
    <row r="16" spans="1:37" x14ac:dyDescent="0.25">
      <c r="A16" s="69"/>
      <c r="B16" s="92"/>
      <c r="C16" s="92"/>
      <c r="D16" s="92"/>
      <c r="E16" s="69"/>
      <c r="F16" s="69"/>
      <c r="G16" s="69"/>
      <c r="H16" s="69"/>
      <c r="I16" s="69"/>
      <c r="J16" s="69"/>
      <c r="K16" s="69"/>
      <c r="L16" s="69"/>
      <c r="M16" s="69"/>
      <c r="N16" s="69"/>
      <c r="O16" s="69"/>
      <c r="P16" s="69"/>
      <c r="Q16" s="69"/>
      <c r="R16" s="69"/>
      <c r="S16" s="69"/>
      <c r="T16" s="69"/>
      <c r="U16" s="69"/>
      <c r="V16" s="69"/>
      <c r="W16" s="69"/>
      <c r="X16" s="69"/>
      <c r="Y16" s="69"/>
      <c r="Z16" s="69"/>
      <c r="AA16" s="69"/>
      <c r="AB16" s="69"/>
      <c r="AC16" s="69"/>
      <c r="AD16" s="69"/>
      <c r="AE16" s="69"/>
      <c r="AF16" s="69"/>
      <c r="AG16" s="69"/>
      <c r="AH16" s="69"/>
      <c r="AI16" s="69"/>
      <c r="AJ16" s="69"/>
      <c r="AK16" s="69"/>
    </row>
    <row r="17" spans="1:37" x14ac:dyDescent="0.25">
      <c r="A17" s="69"/>
      <c r="B17" s="92"/>
      <c r="C17" s="92"/>
      <c r="D17" s="92"/>
      <c r="E17" s="69"/>
      <c r="F17" s="69"/>
      <c r="G17" s="69"/>
      <c r="H17" s="69"/>
      <c r="I17" s="69"/>
      <c r="J17" s="69"/>
      <c r="K17" s="69"/>
      <c r="L17" s="69"/>
      <c r="M17" s="69"/>
      <c r="N17" s="69"/>
      <c r="O17" s="69"/>
      <c r="P17" s="69"/>
      <c r="Q17" s="69"/>
      <c r="R17" s="69"/>
      <c r="S17" s="69"/>
      <c r="T17" s="69"/>
      <c r="U17" s="69"/>
      <c r="V17" s="69"/>
      <c r="W17" s="69"/>
      <c r="X17" s="69"/>
      <c r="Y17" s="69"/>
      <c r="Z17" s="69"/>
      <c r="AA17" s="69"/>
      <c r="AB17" s="69"/>
      <c r="AC17" s="69"/>
      <c r="AD17" s="69"/>
      <c r="AE17" s="69"/>
      <c r="AF17" s="69"/>
      <c r="AG17" s="69"/>
      <c r="AH17" s="69"/>
      <c r="AI17" s="69"/>
      <c r="AJ17" s="69"/>
      <c r="AK17" s="69"/>
    </row>
    <row r="18" spans="1:37" x14ac:dyDescent="0.25">
      <c r="A18" s="69"/>
      <c r="B18" s="92"/>
      <c r="C18" s="92"/>
      <c r="D18" s="92"/>
      <c r="E18" s="69"/>
      <c r="F18" s="69"/>
      <c r="G18" s="69"/>
      <c r="H18" s="69"/>
      <c r="I18" s="69"/>
      <c r="J18" s="69"/>
      <c r="K18" s="69"/>
      <c r="L18" s="69"/>
      <c r="M18" s="69"/>
      <c r="N18" s="69"/>
      <c r="O18" s="69"/>
      <c r="P18" s="69"/>
      <c r="Q18" s="69"/>
      <c r="R18" s="69"/>
      <c r="S18" s="69"/>
      <c r="T18" s="69"/>
      <c r="U18" s="69"/>
      <c r="V18" s="69"/>
      <c r="W18" s="69"/>
      <c r="X18" s="69"/>
      <c r="Y18" s="69"/>
      <c r="Z18" s="69"/>
      <c r="AA18" s="69"/>
      <c r="AB18" s="69"/>
      <c r="AC18" s="69"/>
      <c r="AD18" s="69"/>
      <c r="AE18" s="69"/>
      <c r="AF18" s="69"/>
      <c r="AG18" s="69"/>
      <c r="AH18" s="69"/>
      <c r="AI18" s="69"/>
      <c r="AJ18" s="69"/>
      <c r="AK18" s="69"/>
    </row>
    <row r="19" spans="1:37" x14ac:dyDescent="0.25">
      <c r="A19" s="69"/>
      <c r="B19" s="69"/>
      <c r="C19" s="69"/>
      <c r="D19" s="69"/>
      <c r="E19" s="69"/>
      <c r="F19" s="69"/>
      <c r="G19" s="69"/>
      <c r="H19" s="69"/>
      <c r="I19" s="69"/>
      <c r="J19" s="69"/>
      <c r="K19" s="69"/>
      <c r="L19" s="69"/>
      <c r="M19" s="69"/>
      <c r="N19" s="69"/>
      <c r="O19" s="69"/>
      <c r="P19" s="69"/>
      <c r="Q19" s="69"/>
      <c r="R19" s="69"/>
      <c r="S19" s="69"/>
      <c r="T19" s="69"/>
      <c r="U19" s="69"/>
      <c r="V19" s="69"/>
      <c r="W19" s="69"/>
      <c r="X19" s="69"/>
      <c r="Y19" s="69"/>
      <c r="Z19" s="69"/>
      <c r="AA19" s="69"/>
      <c r="AB19" s="69"/>
      <c r="AC19" s="69"/>
      <c r="AD19" s="69"/>
      <c r="AE19" s="69"/>
      <c r="AF19" s="69"/>
      <c r="AG19" s="69"/>
      <c r="AH19" s="69"/>
      <c r="AI19" s="69"/>
      <c r="AJ19" s="69"/>
      <c r="AK19" s="69"/>
    </row>
    <row r="20" spans="1:37" x14ac:dyDescent="0.25">
      <c r="A20" s="69"/>
      <c r="B20" s="69"/>
      <c r="C20" s="69"/>
      <c r="D20" s="69"/>
      <c r="E20" s="69"/>
      <c r="F20" s="69"/>
      <c r="G20" s="69"/>
      <c r="H20" s="69"/>
      <c r="I20" s="69"/>
      <c r="J20" s="69"/>
      <c r="K20" s="69"/>
      <c r="L20" s="69"/>
      <c r="M20" s="69"/>
      <c r="N20" s="69"/>
      <c r="O20" s="69"/>
      <c r="P20" s="69"/>
      <c r="Q20" s="69"/>
      <c r="R20" s="69"/>
      <c r="S20" s="69"/>
      <c r="T20" s="69"/>
      <c r="U20" s="69"/>
      <c r="V20" s="69"/>
      <c r="W20" s="69"/>
      <c r="X20" s="69"/>
      <c r="Y20" s="69"/>
      <c r="Z20" s="69"/>
      <c r="AA20" s="69"/>
      <c r="AB20" s="69"/>
      <c r="AC20" s="69"/>
      <c r="AD20" s="69"/>
      <c r="AE20" s="69"/>
      <c r="AF20" s="69"/>
      <c r="AG20" s="69"/>
      <c r="AH20" s="69"/>
      <c r="AI20" s="69"/>
      <c r="AJ20" s="69"/>
      <c r="AK20" s="69"/>
    </row>
    <row r="21" spans="1:37" x14ac:dyDescent="0.25">
      <c r="A21" s="69"/>
      <c r="B21" s="69"/>
      <c r="C21" s="69"/>
      <c r="D21" s="69"/>
      <c r="E21" s="69"/>
      <c r="F21" s="69"/>
      <c r="G21" s="69"/>
      <c r="H21" s="69"/>
      <c r="I21" s="69"/>
      <c r="J21" s="69"/>
      <c r="K21" s="69"/>
      <c r="L21" s="69"/>
      <c r="M21" s="69"/>
      <c r="N21" s="69"/>
      <c r="O21" s="69"/>
      <c r="P21" s="69"/>
      <c r="Q21" s="69"/>
      <c r="R21" s="69"/>
      <c r="S21" s="69"/>
      <c r="T21" s="69"/>
      <c r="U21" s="69"/>
      <c r="V21" s="69"/>
      <c r="W21" s="69"/>
      <c r="X21" s="69"/>
      <c r="Y21" s="69"/>
      <c r="Z21" s="69"/>
      <c r="AA21" s="69"/>
      <c r="AB21" s="69"/>
      <c r="AC21" s="69"/>
      <c r="AD21" s="69"/>
      <c r="AE21" s="69"/>
      <c r="AF21" s="69"/>
      <c r="AG21" s="69"/>
      <c r="AH21" s="69"/>
      <c r="AI21" s="69"/>
      <c r="AJ21" s="69"/>
      <c r="AK21" s="69"/>
    </row>
    <row r="22" spans="1:37" x14ac:dyDescent="0.25">
      <c r="A22" s="69"/>
      <c r="B22" s="69"/>
      <c r="C22" s="69"/>
      <c r="D22" s="69"/>
      <c r="E22" s="69"/>
      <c r="F22" s="69"/>
      <c r="G22" s="69"/>
      <c r="H22" s="69"/>
      <c r="I22" s="69"/>
      <c r="J22" s="69"/>
      <c r="K22" s="69"/>
      <c r="L22" s="69"/>
      <c r="M22" s="69"/>
      <c r="N22" s="69"/>
      <c r="O22" s="69"/>
      <c r="P22" s="69"/>
      <c r="Q22" s="69"/>
      <c r="R22" s="69"/>
      <c r="S22" s="69"/>
      <c r="T22" s="69"/>
      <c r="U22" s="69"/>
      <c r="V22" s="69"/>
      <c r="W22" s="69"/>
      <c r="X22" s="69"/>
      <c r="Y22" s="69"/>
      <c r="Z22" s="69"/>
      <c r="AA22" s="69"/>
      <c r="AB22" s="69"/>
      <c r="AC22" s="69"/>
      <c r="AD22" s="69"/>
      <c r="AE22" s="69"/>
      <c r="AF22" s="69"/>
      <c r="AG22" s="69"/>
      <c r="AH22" s="69"/>
      <c r="AI22" s="69"/>
      <c r="AJ22" s="69"/>
      <c r="AK22" s="69"/>
    </row>
    <row r="23" spans="1:37" x14ac:dyDescent="0.25">
      <c r="A23" s="69"/>
      <c r="B23" s="69"/>
      <c r="C23" s="69"/>
      <c r="D23" s="69"/>
      <c r="E23" s="69"/>
      <c r="F23" s="69"/>
      <c r="G23" s="69"/>
      <c r="H23" s="69"/>
      <c r="I23" s="69"/>
      <c r="J23" s="69"/>
      <c r="K23" s="69"/>
      <c r="L23" s="69"/>
      <c r="M23" s="69"/>
      <c r="N23" s="69"/>
      <c r="O23" s="69"/>
      <c r="P23" s="69"/>
      <c r="Q23" s="69"/>
      <c r="R23" s="69"/>
      <c r="S23" s="69"/>
      <c r="T23" s="69"/>
      <c r="U23" s="69"/>
      <c r="V23" s="69"/>
      <c r="W23" s="69"/>
      <c r="X23" s="69"/>
      <c r="Y23" s="69"/>
      <c r="Z23" s="69"/>
      <c r="AA23" s="69"/>
      <c r="AB23" s="69"/>
      <c r="AC23" s="69"/>
      <c r="AD23" s="69"/>
      <c r="AE23" s="69"/>
      <c r="AF23" s="69"/>
      <c r="AG23" s="69"/>
      <c r="AH23" s="69"/>
      <c r="AI23" s="69"/>
      <c r="AJ23" s="69"/>
      <c r="AK23" s="69"/>
    </row>
    <row r="24" spans="1:37" x14ac:dyDescent="0.25">
      <c r="A24" s="69"/>
      <c r="B24" s="69"/>
      <c r="C24" s="69"/>
      <c r="D24" s="69"/>
      <c r="E24" s="69"/>
      <c r="F24" s="69"/>
      <c r="G24" s="69"/>
      <c r="H24" s="69"/>
      <c r="I24" s="69"/>
      <c r="J24" s="69"/>
      <c r="K24" s="69"/>
      <c r="L24" s="69"/>
      <c r="M24" s="69"/>
      <c r="N24" s="69"/>
      <c r="O24" s="69"/>
      <c r="P24" s="69"/>
      <c r="Q24" s="69"/>
      <c r="R24" s="69"/>
      <c r="S24" s="69"/>
      <c r="T24" s="69"/>
      <c r="U24" s="69"/>
      <c r="V24" s="69"/>
      <c r="W24" s="69"/>
      <c r="X24" s="69"/>
      <c r="Y24" s="69"/>
      <c r="Z24" s="69"/>
      <c r="AA24" s="69"/>
      <c r="AB24" s="69"/>
      <c r="AC24" s="69"/>
      <c r="AD24" s="69"/>
      <c r="AE24" s="69"/>
      <c r="AF24" s="69"/>
      <c r="AG24" s="69"/>
      <c r="AH24" s="69"/>
      <c r="AI24" s="69"/>
      <c r="AJ24" s="69"/>
      <c r="AK24" s="69"/>
    </row>
    <row r="25" spans="1:37" x14ac:dyDescent="0.25">
      <c r="A25" s="69"/>
      <c r="B25" s="69"/>
      <c r="C25" s="69"/>
      <c r="D25" s="69"/>
      <c r="E25" s="69"/>
      <c r="F25" s="69"/>
      <c r="G25" s="69"/>
      <c r="H25" s="69"/>
      <c r="I25" s="69"/>
      <c r="J25" s="69"/>
      <c r="K25" s="69"/>
      <c r="L25" s="69"/>
      <c r="M25" s="69"/>
      <c r="N25" s="69"/>
      <c r="O25" s="69"/>
      <c r="P25" s="69"/>
      <c r="Q25" s="69"/>
      <c r="R25" s="69"/>
      <c r="S25" s="69"/>
      <c r="T25" s="69"/>
      <c r="U25" s="69"/>
      <c r="V25" s="69"/>
      <c r="W25" s="69"/>
      <c r="X25" s="69"/>
      <c r="Y25" s="69"/>
      <c r="Z25" s="69"/>
      <c r="AA25" s="69"/>
      <c r="AB25" s="69"/>
      <c r="AC25" s="69"/>
      <c r="AD25" s="69"/>
      <c r="AE25" s="69"/>
      <c r="AF25" s="69"/>
      <c r="AG25" s="69"/>
      <c r="AH25" s="69"/>
      <c r="AI25" s="69"/>
      <c r="AJ25" s="69"/>
      <c r="AK25" s="69"/>
    </row>
    <row r="26" spans="1:37" x14ac:dyDescent="0.25">
      <c r="A26" s="69"/>
      <c r="B26" s="69"/>
      <c r="C26" s="69"/>
      <c r="D26" s="69"/>
      <c r="E26" s="69"/>
      <c r="F26" s="69"/>
      <c r="G26" s="69"/>
      <c r="H26" s="69"/>
      <c r="I26" s="69"/>
      <c r="J26" s="69"/>
      <c r="K26" s="69"/>
      <c r="L26" s="69"/>
      <c r="M26" s="69"/>
      <c r="N26" s="69"/>
      <c r="O26" s="69"/>
      <c r="P26" s="69"/>
      <c r="Q26" s="69"/>
      <c r="R26" s="69"/>
      <c r="S26" s="69"/>
      <c r="T26" s="69"/>
      <c r="U26" s="69"/>
      <c r="V26" s="69"/>
      <c r="W26" s="69"/>
      <c r="X26" s="69"/>
      <c r="Y26" s="69"/>
      <c r="Z26" s="69"/>
      <c r="AA26" s="69"/>
      <c r="AB26" s="69"/>
      <c r="AC26" s="69"/>
      <c r="AD26" s="69"/>
      <c r="AE26" s="69"/>
      <c r="AF26" s="69"/>
      <c r="AG26" s="69"/>
      <c r="AH26" s="69"/>
      <c r="AI26" s="69"/>
      <c r="AJ26" s="69"/>
      <c r="AK26" s="69"/>
    </row>
    <row r="27" spans="1:37" x14ac:dyDescent="0.25">
      <c r="A27" s="69"/>
      <c r="B27" s="69"/>
      <c r="C27" s="69"/>
      <c r="D27" s="69"/>
      <c r="E27" s="69"/>
      <c r="F27" s="69"/>
      <c r="G27" s="69"/>
      <c r="H27" s="69"/>
      <c r="I27" s="69"/>
      <c r="J27" s="69"/>
      <c r="K27" s="69"/>
      <c r="L27" s="69"/>
      <c r="M27" s="69"/>
      <c r="N27" s="69"/>
      <c r="O27" s="69"/>
      <c r="P27" s="69"/>
      <c r="Q27" s="69"/>
      <c r="R27" s="69"/>
      <c r="S27" s="69"/>
      <c r="T27" s="69"/>
      <c r="U27" s="69"/>
      <c r="V27" s="69"/>
      <c r="W27" s="69"/>
      <c r="X27" s="69"/>
      <c r="Y27" s="69"/>
      <c r="Z27" s="69"/>
      <c r="AA27" s="69"/>
      <c r="AB27" s="69"/>
      <c r="AC27" s="69"/>
      <c r="AD27" s="69"/>
      <c r="AE27" s="69"/>
      <c r="AF27" s="69"/>
      <c r="AG27" s="69"/>
      <c r="AH27" s="69"/>
      <c r="AI27" s="69"/>
      <c r="AJ27" s="69"/>
      <c r="AK27" s="69"/>
    </row>
    <row r="28" spans="1:37" x14ac:dyDescent="0.25">
      <c r="A28" s="69"/>
      <c r="B28" s="69"/>
      <c r="C28" s="69"/>
      <c r="D28" s="69"/>
      <c r="E28" s="69"/>
      <c r="F28" s="69"/>
      <c r="G28" s="69"/>
      <c r="H28" s="69"/>
      <c r="I28" s="69"/>
      <c r="J28" s="69"/>
      <c r="K28" s="69"/>
      <c r="L28" s="69"/>
      <c r="M28" s="69"/>
      <c r="N28" s="69"/>
      <c r="O28" s="69"/>
      <c r="P28" s="69"/>
      <c r="Q28" s="69"/>
      <c r="R28" s="69"/>
      <c r="S28" s="69"/>
      <c r="T28" s="69"/>
      <c r="U28" s="69"/>
      <c r="V28" s="69"/>
      <c r="W28" s="69"/>
      <c r="X28" s="69"/>
      <c r="Y28" s="69"/>
      <c r="Z28" s="69"/>
      <c r="AA28" s="69"/>
      <c r="AB28" s="69"/>
      <c r="AC28" s="69"/>
      <c r="AD28" s="69"/>
      <c r="AE28" s="69"/>
      <c r="AF28" s="69"/>
      <c r="AG28" s="69"/>
      <c r="AH28" s="69"/>
      <c r="AI28" s="69"/>
      <c r="AJ28" s="69"/>
      <c r="AK28" s="69"/>
    </row>
    <row r="29" spans="1:37" x14ac:dyDescent="0.25">
      <c r="A29" s="69"/>
      <c r="B29" s="69"/>
      <c r="C29" s="69"/>
      <c r="D29" s="69"/>
      <c r="E29" s="69"/>
      <c r="F29" s="69"/>
      <c r="G29" s="69"/>
      <c r="H29" s="69"/>
      <c r="I29" s="69"/>
      <c r="J29" s="69"/>
      <c r="K29" s="69"/>
      <c r="L29" s="69"/>
      <c r="M29" s="69"/>
      <c r="N29" s="69"/>
      <c r="O29" s="69"/>
      <c r="P29" s="69"/>
      <c r="Q29" s="69"/>
      <c r="R29" s="69"/>
      <c r="S29" s="69"/>
      <c r="T29" s="69"/>
      <c r="U29" s="69"/>
      <c r="V29" s="69"/>
      <c r="W29" s="69"/>
      <c r="X29" s="69"/>
      <c r="Y29" s="69"/>
      <c r="Z29" s="69"/>
      <c r="AA29" s="69"/>
      <c r="AB29" s="69"/>
      <c r="AC29" s="69"/>
      <c r="AD29" s="69"/>
      <c r="AE29" s="69"/>
      <c r="AF29" s="69"/>
      <c r="AG29" s="69"/>
      <c r="AH29" s="69"/>
      <c r="AI29" s="69"/>
      <c r="AJ29" s="69"/>
      <c r="AK29" s="69"/>
    </row>
    <row r="30" spans="1:37" x14ac:dyDescent="0.25">
      <c r="A30" s="69"/>
      <c r="B30" s="69"/>
      <c r="C30" s="69"/>
      <c r="D30" s="69"/>
      <c r="E30" s="69"/>
      <c r="F30" s="69"/>
      <c r="G30" s="69"/>
      <c r="H30" s="69"/>
      <c r="I30" s="69"/>
      <c r="J30" s="69"/>
      <c r="K30" s="69"/>
      <c r="L30" s="69"/>
      <c r="M30" s="69"/>
      <c r="N30" s="69"/>
      <c r="O30" s="69"/>
      <c r="P30" s="69"/>
      <c r="Q30" s="69"/>
      <c r="R30" s="69"/>
      <c r="S30" s="69"/>
      <c r="T30" s="69"/>
      <c r="U30" s="69"/>
      <c r="V30" s="69"/>
      <c r="W30" s="69"/>
      <c r="X30" s="69"/>
      <c r="Y30" s="69"/>
      <c r="Z30" s="69"/>
      <c r="AA30" s="69"/>
      <c r="AB30" s="69"/>
      <c r="AC30" s="69"/>
      <c r="AD30" s="69"/>
      <c r="AE30" s="69"/>
      <c r="AF30" s="69"/>
      <c r="AG30" s="69"/>
      <c r="AH30" s="69"/>
      <c r="AI30" s="69"/>
      <c r="AJ30" s="69"/>
      <c r="AK30" s="69"/>
    </row>
    <row r="31" spans="1:37" x14ac:dyDescent="0.25">
      <c r="A31" s="69"/>
      <c r="B31" s="69"/>
      <c r="C31" s="69"/>
      <c r="D31" s="69"/>
      <c r="E31" s="69"/>
      <c r="F31" s="69"/>
      <c r="G31" s="69"/>
      <c r="H31" s="69"/>
      <c r="I31" s="69"/>
      <c r="J31" s="69"/>
      <c r="K31" s="69"/>
      <c r="L31" s="69"/>
      <c r="M31" s="69"/>
      <c r="N31" s="69"/>
      <c r="O31" s="69"/>
      <c r="P31" s="69"/>
      <c r="Q31" s="69"/>
      <c r="R31" s="69"/>
      <c r="S31" s="69"/>
      <c r="T31" s="69"/>
      <c r="U31" s="69"/>
      <c r="V31" s="69"/>
      <c r="W31" s="69"/>
      <c r="X31" s="69"/>
      <c r="Y31" s="69"/>
      <c r="Z31" s="69"/>
      <c r="AA31" s="69"/>
      <c r="AB31" s="69"/>
      <c r="AC31" s="69"/>
      <c r="AD31" s="69"/>
      <c r="AE31" s="69"/>
      <c r="AF31" s="69"/>
      <c r="AG31" s="69"/>
      <c r="AH31" s="69"/>
      <c r="AI31" s="69"/>
      <c r="AJ31" s="69"/>
      <c r="AK31" s="69"/>
    </row>
    <row r="32" spans="1:37" x14ac:dyDescent="0.25">
      <c r="A32" s="69"/>
      <c r="B32" s="69"/>
      <c r="C32" s="69"/>
      <c r="D32" s="69"/>
      <c r="E32" s="69"/>
      <c r="F32" s="69"/>
      <c r="G32" s="69"/>
      <c r="H32" s="69"/>
      <c r="I32" s="69"/>
      <c r="J32" s="69"/>
      <c r="K32" s="69"/>
      <c r="L32" s="69"/>
      <c r="M32" s="69"/>
      <c r="N32" s="69"/>
      <c r="O32" s="69"/>
      <c r="P32" s="69"/>
      <c r="Q32" s="69"/>
      <c r="R32" s="69"/>
      <c r="S32" s="69"/>
      <c r="T32" s="69"/>
      <c r="U32" s="69"/>
      <c r="V32" s="69"/>
      <c r="W32" s="69"/>
      <c r="X32" s="69"/>
      <c r="Y32" s="69"/>
      <c r="Z32" s="69"/>
      <c r="AA32" s="69"/>
      <c r="AB32" s="69"/>
      <c r="AC32" s="69"/>
      <c r="AD32" s="69"/>
      <c r="AE32" s="69"/>
      <c r="AF32" s="69"/>
      <c r="AG32" s="69"/>
      <c r="AH32" s="69"/>
      <c r="AI32" s="69"/>
      <c r="AJ32" s="69"/>
      <c r="AK32" s="69"/>
    </row>
    <row r="33" spans="1:31" x14ac:dyDescent="0.25">
      <c r="A33" s="69"/>
      <c r="E33" s="69"/>
      <c r="F33" s="69"/>
      <c r="G33" s="69"/>
      <c r="H33" s="69"/>
      <c r="I33" s="69"/>
      <c r="J33" s="69"/>
      <c r="K33" s="69"/>
      <c r="L33" s="69"/>
      <c r="M33" s="69"/>
      <c r="N33" s="69"/>
      <c r="O33" s="69"/>
      <c r="P33" s="69"/>
      <c r="Q33" s="69"/>
      <c r="R33" s="69"/>
      <c r="S33" s="69"/>
      <c r="T33" s="69"/>
      <c r="U33" s="69"/>
      <c r="V33" s="69"/>
      <c r="W33" s="69"/>
      <c r="X33" s="69"/>
      <c r="Y33" s="69"/>
      <c r="Z33" s="69"/>
      <c r="AA33" s="69"/>
      <c r="AB33" s="69"/>
      <c r="AC33" s="69"/>
      <c r="AD33" s="69"/>
      <c r="AE33" s="69"/>
    </row>
    <row r="34" spans="1:31" x14ac:dyDescent="0.25">
      <c r="A34" s="69"/>
      <c r="E34" s="69"/>
      <c r="F34" s="69"/>
      <c r="G34" s="69"/>
      <c r="H34" s="69"/>
      <c r="I34" s="69"/>
      <c r="J34" s="69"/>
      <c r="K34" s="69"/>
      <c r="L34" s="69"/>
      <c r="M34" s="69"/>
      <c r="N34" s="69"/>
      <c r="O34" s="69"/>
      <c r="P34" s="69"/>
      <c r="Q34" s="69"/>
      <c r="R34" s="69"/>
      <c r="S34" s="69"/>
      <c r="T34" s="69"/>
      <c r="U34" s="69"/>
      <c r="V34" s="69"/>
      <c r="W34" s="69"/>
      <c r="X34" s="69"/>
      <c r="Y34" s="69"/>
      <c r="Z34" s="69"/>
      <c r="AA34" s="69"/>
      <c r="AB34" s="69"/>
      <c r="AC34" s="69"/>
      <c r="AD34" s="69"/>
      <c r="AE34" s="69"/>
    </row>
    <row r="35" spans="1:31" x14ac:dyDescent="0.25">
      <c r="A35" s="69"/>
    </row>
    <row r="36" spans="1:31" x14ac:dyDescent="0.25">
      <c r="A36" s="69"/>
    </row>
    <row r="37" spans="1:31" x14ac:dyDescent="0.25">
      <c r="A37" s="69"/>
    </row>
    <row r="38" spans="1:31" x14ac:dyDescent="0.25">
      <c r="A38" s="69"/>
    </row>
    <row r="39" spans="1:31" x14ac:dyDescent="0.25">
      <c r="A39" s="69"/>
    </row>
    <row r="40" spans="1:31" x14ac:dyDescent="0.25">
      <c r="A40" s="69"/>
    </row>
    <row r="41" spans="1:31" x14ac:dyDescent="0.25">
      <c r="A41" s="69"/>
    </row>
    <row r="42" spans="1:31" x14ac:dyDescent="0.25">
      <c r="A42" s="69"/>
    </row>
    <row r="43" spans="1:31" x14ac:dyDescent="0.25">
      <c r="A43" s="69"/>
    </row>
    <row r="44" spans="1:31" x14ac:dyDescent="0.25">
      <c r="A44" s="69"/>
    </row>
    <row r="45" spans="1:31" x14ac:dyDescent="0.25">
      <c r="A45" s="69"/>
    </row>
    <row r="46" spans="1:31" x14ac:dyDescent="0.25">
      <c r="A46" s="69"/>
    </row>
    <row r="47" spans="1:31" x14ac:dyDescent="0.25">
      <c r="A47" s="69"/>
    </row>
    <row r="48" spans="1:31" x14ac:dyDescent="0.25">
      <c r="A48" s="69"/>
    </row>
    <row r="49" spans="1:1" x14ac:dyDescent="0.25">
      <c r="A49" s="69"/>
    </row>
    <row r="50" spans="1:1" x14ac:dyDescent="0.25">
      <c r="A50" s="69"/>
    </row>
    <row r="51" spans="1:1" x14ac:dyDescent="0.25">
      <c r="A51" s="69"/>
    </row>
    <row r="52" spans="1:1" x14ac:dyDescent="0.25">
      <c r="A52" s="69"/>
    </row>
    <row r="53" spans="1:1" x14ac:dyDescent="0.25">
      <c r="A53" s="69"/>
    </row>
    <row r="54" spans="1:1" x14ac:dyDescent="0.25">
      <c r="A54" s="69"/>
    </row>
    <row r="55" spans="1:1" x14ac:dyDescent="0.25">
      <c r="A55" s="69"/>
    </row>
  </sheetData>
  <mergeCells count="1">
    <mergeCell ref="B1:D1"/>
  </mergeCells>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R71"/>
  <sheetViews>
    <sheetView view="pageBreakPreview" topLeftCell="E1" zoomScale="40" zoomScaleNormal="10" zoomScaleSheetLayoutView="40" workbookViewId="0">
      <selection activeCell="M4" sqref="M4:M5"/>
    </sheetView>
  </sheetViews>
  <sheetFormatPr baseColWidth="10" defaultColWidth="11.42578125" defaultRowHeight="16.5" x14ac:dyDescent="0.3"/>
  <cols>
    <col min="1" max="1" width="80.7109375" style="161" customWidth="1"/>
    <col min="2" max="2" width="20.5703125" style="161" bestFit="1" customWidth="1"/>
    <col min="3" max="4" width="90.85546875" style="161" customWidth="1"/>
    <col min="5" max="5" width="42.5703125" style="161" customWidth="1"/>
    <col min="6" max="6" width="90.85546875" style="161" customWidth="1"/>
    <col min="7" max="8" width="48" style="161" customWidth="1"/>
    <col min="9" max="10" width="90.85546875" style="161" customWidth="1"/>
    <col min="11" max="11" width="39.28515625" style="161" customWidth="1"/>
    <col min="12" max="12" width="40.140625" style="161" customWidth="1"/>
    <col min="13" max="13" width="72.7109375" style="161" customWidth="1"/>
    <col min="14" max="14" width="3.28515625" style="161" customWidth="1"/>
    <col min="15" max="15" width="35.85546875" style="161" customWidth="1"/>
    <col min="16" max="16384" width="11.42578125" style="161"/>
  </cols>
  <sheetData>
    <row r="1" spans="1:70" s="154" customFormat="1" ht="24" thickBot="1" x14ac:dyDescent="0.4">
      <c r="A1" s="153"/>
      <c r="B1" s="153"/>
      <c r="C1" s="153"/>
      <c r="D1" s="153"/>
      <c r="E1" s="153"/>
      <c r="F1" s="153"/>
      <c r="G1" s="153"/>
      <c r="H1" s="153"/>
      <c r="I1" s="153"/>
      <c r="J1" s="153"/>
      <c r="K1" s="153"/>
      <c r="L1" s="153"/>
      <c r="M1" s="153"/>
      <c r="N1" s="153"/>
      <c r="O1" s="153"/>
      <c r="P1" s="153"/>
      <c r="Q1" s="153"/>
      <c r="R1" s="153"/>
      <c r="S1" s="153"/>
      <c r="T1" s="153"/>
      <c r="U1" s="153"/>
      <c r="V1" s="153"/>
      <c r="W1" s="153"/>
      <c r="X1" s="153"/>
      <c r="Y1" s="153"/>
      <c r="Z1" s="153"/>
      <c r="AA1" s="153"/>
      <c r="AB1" s="153"/>
      <c r="AC1" s="153"/>
      <c r="AD1" s="153"/>
      <c r="AE1" s="153"/>
      <c r="AF1" s="153"/>
      <c r="AG1" s="153"/>
      <c r="AH1" s="153"/>
      <c r="AI1" s="153"/>
      <c r="AJ1" s="153"/>
      <c r="AK1" s="153"/>
      <c r="AL1" s="153"/>
      <c r="AM1" s="153"/>
      <c r="AN1" s="153"/>
      <c r="AO1" s="153"/>
      <c r="AP1" s="153"/>
      <c r="AQ1" s="153"/>
      <c r="AR1" s="153"/>
      <c r="AS1" s="153"/>
      <c r="AT1" s="153"/>
      <c r="AU1" s="153"/>
      <c r="AV1" s="153"/>
      <c r="AW1" s="153"/>
      <c r="AX1" s="153"/>
      <c r="AY1" s="153"/>
      <c r="AZ1" s="153"/>
      <c r="BA1" s="153"/>
      <c r="BB1" s="153"/>
      <c r="BC1" s="153"/>
      <c r="BD1" s="153"/>
      <c r="BE1" s="153"/>
      <c r="BF1" s="153"/>
      <c r="BG1" s="153"/>
      <c r="BH1" s="153"/>
      <c r="BI1" s="153"/>
      <c r="BJ1" s="153"/>
      <c r="BK1" s="153"/>
      <c r="BL1" s="153"/>
      <c r="BM1" s="153"/>
      <c r="BN1" s="153"/>
      <c r="BO1" s="153"/>
      <c r="BP1" s="153"/>
      <c r="BQ1" s="153"/>
      <c r="BR1" s="153"/>
    </row>
    <row r="2" spans="1:70" s="154" customFormat="1" ht="70.5" customHeight="1" x14ac:dyDescent="0.35">
      <c r="A2" s="428" t="s">
        <v>60</v>
      </c>
      <c r="B2" s="429"/>
      <c r="C2" s="429"/>
      <c r="D2" s="441" t="s">
        <v>110</v>
      </c>
      <c r="E2" s="442"/>
      <c r="F2" s="442"/>
      <c r="G2" s="442"/>
      <c r="H2" s="442"/>
      <c r="I2" s="442"/>
      <c r="J2" s="442"/>
      <c r="K2" s="442"/>
      <c r="L2" s="443"/>
      <c r="M2" s="430" t="s">
        <v>111</v>
      </c>
      <c r="N2" s="153"/>
      <c r="O2" s="153"/>
      <c r="P2" s="153"/>
      <c r="Q2" s="153"/>
      <c r="R2" s="153"/>
      <c r="S2" s="153"/>
      <c r="T2" s="153"/>
      <c r="U2" s="153"/>
      <c r="V2" s="153"/>
      <c r="W2" s="153"/>
      <c r="X2" s="153"/>
      <c r="Y2" s="153"/>
      <c r="Z2" s="153"/>
      <c r="AA2" s="153"/>
      <c r="AB2" s="153"/>
      <c r="AC2" s="153"/>
      <c r="AD2" s="153"/>
      <c r="AE2" s="153"/>
      <c r="AF2" s="153"/>
      <c r="AG2" s="153"/>
      <c r="AH2" s="153"/>
      <c r="AI2" s="153"/>
      <c r="AJ2" s="153"/>
      <c r="AK2" s="153"/>
      <c r="AL2" s="153"/>
      <c r="AM2" s="153"/>
      <c r="AN2" s="153"/>
      <c r="AO2" s="153"/>
      <c r="AP2" s="153"/>
      <c r="AQ2" s="153"/>
      <c r="AR2" s="153"/>
      <c r="AS2" s="153"/>
      <c r="AT2" s="153"/>
      <c r="AU2" s="153"/>
      <c r="AV2" s="153"/>
      <c r="AW2" s="153"/>
      <c r="AX2" s="153"/>
      <c r="AY2" s="153"/>
      <c r="AZ2" s="153"/>
      <c r="BA2" s="153"/>
      <c r="BB2" s="153"/>
      <c r="BC2" s="153"/>
      <c r="BD2" s="153"/>
      <c r="BE2" s="153"/>
      <c r="BF2" s="153"/>
      <c r="BG2" s="153"/>
      <c r="BH2" s="153"/>
      <c r="BI2" s="153"/>
      <c r="BJ2" s="153"/>
      <c r="BK2" s="153"/>
      <c r="BL2" s="153"/>
      <c r="BM2" s="153"/>
      <c r="BN2" s="153"/>
      <c r="BO2" s="153"/>
      <c r="BP2" s="153"/>
      <c r="BQ2" s="153"/>
      <c r="BR2" s="153"/>
    </row>
    <row r="3" spans="1:70" s="154" customFormat="1" ht="34.5" customHeight="1" x14ac:dyDescent="0.35">
      <c r="A3" s="432"/>
      <c r="B3" s="433"/>
      <c r="C3" s="433"/>
      <c r="D3" s="444" t="s">
        <v>63</v>
      </c>
      <c r="E3" s="445"/>
      <c r="F3" s="445"/>
      <c r="G3" s="445"/>
      <c r="H3" s="445"/>
      <c r="I3" s="445"/>
      <c r="J3" s="445"/>
      <c r="K3" s="445"/>
      <c r="L3" s="446"/>
      <c r="M3" s="431"/>
      <c r="N3" s="155"/>
      <c r="O3" s="155"/>
      <c r="P3" s="155"/>
      <c r="Q3" s="155"/>
      <c r="R3" s="155"/>
      <c r="S3" s="155"/>
      <c r="T3" s="155"/>
      <c r="X3" s="153"/>
      <c r="Y3" s="153"/>
      <c r="Z3" s="153"/>
      <c r="AA3" s="153"/>
      <c r="AB3" s="153"/>
      <c r="AC3" s="153"/>
      <c r="AD3" s="153"/>
      <c r="AE3" s="153"/>
      <c r="AF3" s="153"/>
      <c r="AG3" s="153"/>
      <c r="AH3" s="153"/>
      <c r="AI3" s="153"/>
      <c r="AJ3" s="153"/>
      <c r="AK3" s="153"/>
      <c r="AL3" s="153"/>
      <c r="AM3" s="153"/>
      <c r="AN3" s="153"/>
      <c r="AO3" s="153"/>
      <c r="AP3" s="153"/>
      <c r="AQ3" s="153"/>
      <c r="AR3" s="153"/>
      <c r="AS3" s="153"/>
      <c r="AT3" s="153"/>
      <c r="AU3" s="153"/>
      <c r="AV3" s="153"/>
      <c r="AW3" s="153"/>
      <c r="AX3" s="153"/>
      <c r="AY3" s="153"/>
      <c r="AZ3" s="153"/>
      <c r="BA3" s="153"/>
      <c r="BB3" s="153"/>
      <c r="BC3" s="153"/>
      <c r="BD3" s="153"/>
      <c r="BE3" s="153"/>
      <c r="BF3" s="153"/>
      <c r="BG3" s="153"/>
      <c r="BH3" s="153"/>
      <c r="BI3" s="153"/>
      <c r="BJ3" s="153"/>
      <c r="BK3" s="153"/>
      <c r="BL3" s="153"/>
      <c r="BM3" s="153"/>
      <c r="BN3" s="153"/>
      <c r="BO3" s="153"/>
      <c r="BP3" s="153"/>
      <c r="BQ3" s="153"/>
      <c r="BR3" s="153"/>
    </row>
    <row r="4" spans="1:70" s="154" customFormat="1" ht="34.5" customHeight="1" x14ac:dyDescent="0.35">
      <c r="A4" s="432"/>
      <c r="B4" s="433"/>
      <c r="C4" s="433"/>
      <c r="D4" s="447"/>
      <c r="E4" s="448"/>
      <c r="F4" s="448"/>
      <c r="G4" s="448"/>
      <c r="H4" s="448"/>
      <c r="I4" s="448"/>
      <c r="J4" s="448"/>
      <c r="K4" s="448"/>
      <c r="L4" s="449"/>
      <c r="M4" s="192" t="s">
        <v>64</v>
      </c>
      <c r="N4" s="153"/>
      <c r="P4" s="156"/>
      <c r="Q4" s="156"/>
      <c r="R4" s="156"/>
      <c r="S4" s="156"/>
      <c r="T4" s="156"/>
      <c r="U4" s="156"/>
      <c r="V4" s="156"/>
      <c r="W4" s="156"/>
      <c r="X4" s="153"/>
      <c r="Y4" s="153"/>
      <c r="Z4" s="153"/>
      <c r="AA4" s="153"/>
      <c r="AB4" s="153"/>
      <c r="AC4" s="153"/>
      <c r="AD4" s="153"/>
      <c r="AE4" s="153"/>
      <c r="AF4" s="153"/>
      <c r="AG4" s="153"/>
      <c r="AH4" s="153"/>
      <c r="AI4" s="153"/>
      <c r="AJ4" s="153"/>
      <c r="AK4" s="153"/>
      <c r="AL4" s="153"/>
      <c r="AM4" s="153"/>
      <c r="AN4" s="153"/>
      <c r="AO4" s="153"/>
      <c r="AP4" s="153"/>
      <c r="AQ4" s="153"/>
      <c r="AR4" s="153"/>
      <c r="AS4" s="153"/>
      <c r="AT4" s="153"/>
      <c r="AU4" s="153"/>
      <c r="AV4" s="153"/>
      <c r="AW4" s="153"/>
      <c r="AX4" s="153"/>
      <c r="AY4" s="153"/>
      <c r="AZ4" s="153"/>
      <c r="BA4" s="153"/>
      <c r="BB4" s="153"/>
      <c r="BC4" s="153"/>
      <c r="BD4" s="153"/>
      <c r="BE4" s="153"/>
      <c r="BF4" s="153"/>
      <c r="BG4" s="153"/>
      <c r="BH4" s="153"/>
      <c r="BI4" s="153"/>
      <c r="BJ4" s="153"/>
      <c r="BK4" s="153"/>
      <c r="BL4" s="153"/>
      <c r="BM4" s="153"/>
      <c r="BN4" s="153"/>
      <c r="BO4" s="153"/>
      <c r="BP4" s="153"/>
      <c r="BQ4" s="153"/>
      <c r="BR4" s="153"/>
    </row>
    <row r="5" spans="1:70" s="154" customFormat="1" ht="34.5" customHeight="1" x14ac:dyDescent="0.35">
      <c r="A5" s="432"/>
      <c r="B5" s="433"/>
      <c r="C5" s="433"/>
      <c r="D5" s="450" t="s">
        <v>65</v>
      </c>
      <c r="E5" s="451"/>
      <c r="F5" s="451"/>
      <c r="G5" s="451"/>
      <c r="H5" s="451"/>
      <c r="I5" s="451"/>
      <c r="J5" s="451"/>
      <c r="K5" s="451"/>
      <c r="L5" s="452"/>
      <c r="M5" s="192" t="s">
        <v>112</v>
      </c>
      <c r="N5" s="153"/>
      <c r="P5" s="156"/>
      <c r="Q5" s="156"/>
      <c r="R5" s="156"/>
      <c r="S5" s="156"/>
      <c r="T5" s="156"/>
      <c r="U5" s="156"/>
      <c r="V5" s="156"/>
      <c r="W5" s="156"/>
      <c r="X5" s="153"/>
      <c r="Y5" s="153"/>
      <c r="Z5" s="153"/>
      <c r="AA5" s="153"/>
      <c r="AB5" s="153"/>
      <c r="AC5" s="153"/>
      <c r="AD5" s="153"/>
      <c r="AE5" s="153"/>
      <c r="AF5" s="153"/>
      <c r="AG5" s="153"/>
      <c r="AH5" s="153"/>
      <c r="AI5" s="153"/>
      <c r="AJ5" s="153"/>
      <c r="AK5" s="153"/>
      <c r="AL5" s="153"/>
      <c r="AM5" s="153"/>
      <c r="AN5" s="153"/>
      <c r="AO5" s="153"/>
      <c r="AP5" s="153"/>
      <c r="AQ5" s="153"/>
      <c r="AR5" s="153"/>
      <c r="AS5" s="153"/>
      <c r="AT5" s="153"/>
      <c r="AU5" s="153"/>
      <c r="AV5" s="153"/>
      <c r="AW5" s="153"/>
      <c r="AX5" s="153"/>
      <c r="AY5" s="153"/>
      <c r="AZ5" s="153"/>
      <c r="BA5" s="153"/>
      <c r="BB5" s="153"/>
      <c r="BC5" s="153"/>
      <c r="BD5" s="153"/>
      <c r="BE5" s="153"/>
      <c r="BF5" s="153"/>
      <c r="BG5" s="153"/>
      <c r="BH5" s="153"/>
      <c r="BI5" s="153"/>
      <c r="BJ5" s="153"/>
      <c r="BK5" s="153"/>
      <c r="BL5" s="153"/>
      <c r="BM5" s="153"/>
      <c r="BN5" s="153"/>
      <c r="BO5" s="153"/>
      <c r="BP5" s="153"/>
      <c r="BQ5" s="153"/>
      <c r="BR5" s="153"/>
    </row>
    <row r="6" spans="1:70" s="154" customFormat="1" ht="34.5" customHeight="1" x14ac:dyDescent="0.35">
      <c r="A6" s="432"/>
      <c r="B6" s="433"/>
      <c r="C6" s="433"/>
      <c r="D6" s="453" t="s">
        <v>67</v>
      </c>
      <c r="E6" s="454"/>
      <c r="F6" s="454"/>
      <c r="G6" s="454"/>
      <c r="H6" s="454"/>
      <c r="I6" s="454"/>
      <c r="J6" s="454"/>
      <c r="K6" s="454"/>
      <c r="L6" s="455"/>
      <c r="M6" s="199" t="s">
        <v>68</v>
      </c>
      <c r="N6" s="153"/>
      <c r="P6" s="157"/>
      <c r="Q6" s="157"/>
      <c r="R6" s="157"/>
      <c r="S6" s="157"/>
      <c r="T6" s="157"/>
      <c r="U6" s="157"/>
      <c r="V6" s="157"/>
      <c r="W6" s="157"/>
      <c r="X6" s="153"/>
      <c r="Y6" s="153"/>
      <c r="Z6" s="153"/>
      <c r="AA6" s="153"/>
      <c r="AB6" s="153"/>
      <c r="AC6" s="153"/>
      <c r="AD6" s="153"/>
      <c r="AE6" s="153"/>
      <c r="AF6" s="153"/>
      <c r="AG6" s="153"/>
      <c r="AH6" s="153"/>
      <c r="AI6" s="153"/>
      <c r="AJ6" s="153"/>
      <c r="AK6" s="153"/>
      <c r="AL6" s="153"/>
      <c r="AM6" s="153"/>
      <c r="AN6" s="153"/>
      <c r="AO6" s="153"/>
      <c r="AP6" s="153"/>
      <c r="AQ6" s="153"/>
      <c r="AR6" s="153"/>
      <c r="AS6" s="153"/>
      <c r="AT6" s="153"/>
      <c r="AU6" s="153"/>
      <c r="AV6" s="153"/>
      <c r="AW6" s="153"/>
      <c r="AX6" s="153"/>
      <c r="AY6" s="153"/>
      <c r="AZ6" s="153"/>
      <c r="BA6" s="153"/>
      <c r="BB6" s="153"/>
      <c r="BC6" s="153"/>
      <c r="BD6" s="153"/>
      <c r="BE6" s="153"/>
      <c r="BF6" s="153"/>
      <c r="BG6" s="153"/>
      <c r="BH6" s="153"/>
      <c r="BI6" s="153"/>
      <c r="BJ6" s="153"/>
      <c r="BK6" s="153"/>
      <c r="BL6" s="153"/>
      <c r="BM6" s="153"/>
      <c r="BN6" s="153"/>
      <c r="BO6" s="153"/>
      <c r="BP6" s="153"/>
      <c r="BQ6" s="153"/>
      <c r="BR6" s="153"/>
    </row>
    <row r="7" spans="1:70" s="154" customFormat="1" ht="33" customHeight="1" thickBot="1" x14ac:dyDescent="0.4">
      <c r="A7" s="434"/>
      <c r="B7" s="435"/>
      <c r="C7" s="435"/>
      <c r="D7" s="435"/>
      <c r="E7" s="435"/>
      <c r="F7" s="435"/>
      <c r="G7" s="435"/>
      <c r="H7" s="435"/>
      <c r="I7" s="435"/>
      <c r="J7" s="435"/>
      <c r="K7" s="435"/>
      <c r="L7" s="435"/>
      <c r="M7" s="436"/>
      <c r="N7" s="153"/>
      <c r="O7" s="157"/>
      <c r="P7" s="157"/>
      <c r="Q7" s="157"/>
      <c r="R7" s="157"/>
      <c r="S7" s="157"/>
      <c r="T7" s="157"/>
      <c r="U7" s="157"/>
      <c r="V7" s="157"/>
      <c r="W7" s="157"/>
      <c r="X7" s="153"/>
      <c r="Y7" s="153"/>
      <c r="Z7" s="153"/>
      <c r="AA7" s="153"/>
      <c r="AB7" s="153"/>
      <c r="AC7" s="153"/>
      <c r="AD7" s="153"/>
      <c r="AE7" s="153"/>
      <c r="AF7" s="153"/>
      <c r="AG7" s="153"/>
      <c r="AH7" s="153"/>
      <c r="AI7" s="153"/>
      <c r="AJ7" s="153"/>
      <c r="AK7" s="153"/>
      <c r="AL7" s="153"/>
      <c r="AM7" s="153"/>
      <c r="AN7" s="153"/>
      <c r="AO7" s="153"/>
      <c r="AP7" s="153"/>
      <c r="AQ7" s="153"/>
      <c r="AR7" s="153"/>
      <c r="AS7" s="153"/>
      <c r="AT7" s="153"/>
      <c r="AU7" s="153"/>
      <c r="AV7" s="153"/>
      <c r="AW7" s="153"/>
      <c r="AX7" s="153"/>
      <c r="AY7" s="153"/>
      <c r="AZ7" s="153"/>
      <c r="BA7" s="153"/>
      <c r="BB7" s="153"/>
      <c r="BC7" s="153"/>
      <c r="BD7" s="153"/>
      <c r="BE7" s="153"/>
      <c r="BF7" s="153"/>
      <c r="BG7" s="153"/>
      <c r="BH7" s="153"/>
      <c r="BI7" s="153"/>
      <c r="BJ7" s="153"/>
      <c r="BK7" s="153"/>
      <c r="BL7" s="153"/>
      <c r="BM7" s="153"/>
      <c r="BN7" s="153"/>
      <c r="BO7" s="153"/>
      <c r="BP7" s="153"/>
      <c r="BQ7" s="153"/>
      <c r="BR7" s="153"/>
    </row>
    <row r="8" spans="1:70" s="154" customFormat="1" ht="29.25" customHeight="1" x14ac:dyDescent="0.35">
      <c r="A8" s="147"/>
      <c r="B8" s="148"/>
      <c r="C8" s="149"/>
      <c r="D8" s="149"/>
      <c r="E8" s="149"/>
      <c r="F8" s="149"/>
      <c r="G8" s="149"/>
      <c r="H8" s="149"/>
      <c r="I8" s="149"/>
      <c r="J8" s="149"/>
      <c r="K8" s="149"/>
      <c r="L8" s="149"/>
      <c r="M8" s="149"/>
      <c r="N8" s="153"/>
      <c r="O8" s="153"/>
      <c r="P8" s="153"/>
      <c r="Q8" s="153"/>
      <c r="R8" s="153"/>
      <c r="S8" s="153"/>
      <c r="T8" s="153"/>
      <c r="U8" s="153"/>
      <c r="V8" s="153"/>
      <c r="W8" s="153"/>
      <c r="X8" s="153"/>
      <c r="Y8" s="153"/>
      <c r="Z8" s="153"/>
      <c r="AA8" s="153"/>
      <c r="AB8" s="153"/>
      <c r="AC8" s="153"/>
      <c r="AD8" s="153"/>
      <c r="AE8" s="153"/>
      <c r="AF8" s="153"/>
      <c r="AG8" s="153"/>
      <c r="AH8" s="153"/>
      <c r="AI8" s="153"/>
      <c r="AJ8" s="153"/>
      <c r="AK8" s="153"/>
      <c r="AL8" s="153"/>
      <c r="AM8" s="153"/>
      <c r="AN8" s="153"/>
      <c r="AO8" s="153"/>
      <c r="AP8" s="153"/>
      <c r="AQ8" s="153"/>
      <c r="AR8" s="153"/>
      <c r="AS8" s="153"/>
      <c r="AT8" s="153"/>
      <c r="AU8" s="153"/>
      <c r="AV8" s="153"/>
      <c r="AW8" s="153"/>
      <c r="AX8" s="153"/>
      <c r="AY8" s="153"/>
      <c r="AZ8" s="153"/>
      <c r="BA8" s="153"/>
      <c r="BB8" s="153"/>
      <c r="BC8" s="153"/>
      <c r="BD8" s="153"/>
      <c r="BE8" s="153"/>
      <c r="BF8" s="153"/>
      <c r="BG8" s="153"/>
      <c r="BH8" s="153"/>
      <c r="BI8" s="153"/>
      <c r="BJ8" s="153"/>
      <c r="BK8" s="153"/>
      <c r="BL8" s="153"/>
      <c r="BM8" s="153"/>
      <c r="BN8" s="153"/>
      <c r="BO8" s="153"/>
      <c r="BP8" s="153"/>
      <c r="BQ8" s="153"/>
      <c r="BR8" s="153"/>
    </row>
    <row r="9" spans="1:70" s="154" customFormat="1" ht="175.5" customHeight="1" x14ac:dyDescent="0.35">
      <c r="A9" s="594" t="s">
        <v>163</v>
      </c>
      <c r="B9" s="595"/>
      <c r="C9" s="595"/>
      <c r="D9" s="595"/>
      <c r="E9" s="595"/>
      <c r="F9" s="595"/>
      <c r="G9" s="595"/>
      <c r="H9" s="595"/>
      <c r="I9" s="595"/>
      <c r="J9" s="595"/>
      <c r="K9" s="595"/>
      <c r="L9" s="595"/>
      <c r="M9" s="595"/>
      <c r="N9" s="153"/>
      <c r="O9" s="153"/>
      <c r="P9" s="153"/>
      <c r="Q9" s="153"/>
      <c r="R9" s="153"/>
      <c r="S9" s="153"/>
      <c r="T9" s="153"/>
      <c r="U9" s="153"/>
      <c r="V9" s="153"/>
      <c r="W9" s="153"/>
      <c r="X9" s="153"/>
      <c r="Y9" s="153"/>
      <c r="Z9" s="153"/>
      <c r="AA9" s="153"/>
      <c r="AB9" s="153"/>
      <c r="AC9" s="153"/>
      <c r="AD9" s="153"/>
      <c r="AE9" s="153"/>
      <c r="AF9" s="153"/>
      <c r="AG9" s="153"/>
      <c r="AH9" s="153"/>
      <c r="AI9" s="153"/>
      <c r="AJ9" s="153"/>
      <c r="AK9" s="153"/>
      <c r="AL9" s="153"/>
      <c r="AM9" s="153"/>
      <c r="AN9" s="153"/>
      <c r="AO9" s="153"/>
      <c r="AP9" s="153"/>
      <c r="AQ9" s="153"/>
      <c r="AR9" s="153"/>
      <c r="AS9" s="153"/>
      <c r="AT9" s="153"/>
      <c r="AU9" s="153"/>
      <c r="AV9" s="153"/>
      <c r="AW9" s="153"/>
      <c r="AX9" s="153"/>
      <c r="AY9" s="153"/>
      <c r="AZ9" s="153"/>
      <c r="BA9" s="153"/>
      <c r="BB9" s="153"/>
      <c r="BC9" s="153"/>
      <c r="BD9" s="153"/>
      <c r="BE9" s="153"/>
      <c r="BF9" s="153"/>
      <c r="BG9" s="153"/>
      <c r="BH9" s="153"/>
      <c r="BI9" s="153"/>
      <c r="BJ9" s="153"/>
      <c r="BK9" s="153"/>
      <c r="BL9" s="153"/>
      <c r="BM9" s="153"/>
      <c r="BN9" s="153"/>
      <c r="BO9" s="153"/>
      <c r="BP9" s="153"/>
      <c r="BQ9" s="153"/>
      <c r="BR9" s="153"/>
    </row>
    <row r="10" spans="1:70" s="154" customFormat="1" ht="89.25" customHeight="1" x14ac:dyDescent="0.35">
      <c r="A10" s="592" t="s">
        <v>114</v>
      </c>
      <c r="B10" s="592" t="s">
        <v>115</v>
      </c>
      <c r="C10" s="592"/>
      <c r="D10" s="592" t="s">
        <v>116</v>
      </c>
      <c r="E10" s="592" t="s">
        <v>117</v>
      </c>
      <c r="F10" s="592" t="s">
        <v>118</v>
      </c>
      <c r="G10" s="592"/>
      <c r="H10" s="592"/>
      <c r="I10" s="592"/>
      <c r="J10" s="592"/>
      <c r="K10" s="592"/>
      <c r="L10" s="592"/>
      <c r="M10" s="592"/>
      <c r="N10" s="153"/>
      <c r="O10" s="153"/>
      <c r="P10" s="153"/>
      <c r="Q10" s="153"/>
      <c r="R10" s="153"/>
      <c r="S10" s="153"/>
      <c r="T10" s="153"/>
      <c r="U10" s="153"/>
      <c r="V10" s="153"/>
      <c r="W10" s="153"/>
      <c r="X10" s="153"/>
      <c r="Y10" s="153"/>
      <c r="Z10" s="153"/>
      <c r="AA10" s="153"/>
      <c r="AB10" s="153"/>
      <c r="AC10" s="153"/>
      <c r="AD10" s="153"/>
      <c r="AE10" s="153"/>
      <c r="AF10" s="153"/>
      <c r="AG10" s="153"/>
      <c r="AH10" s="153"/>
      <c r="AI10" s="153"/>
      <c r="AJ10" s="153"/>
      <c r="AK10" s="153"/>
      <c r="AL10" s="153"/>
      <c r="AM10" s="153"/>
      <c r="AN10" s="153"/>
      <c r="AO10" s="153"/>
      <c r="AP10" s="153"/>
      <c r="AQ10" s="153"/>
      <c r="AR10" s="153"/>
      <c r="AS10" s="153"/>
      <c r="AT10" s="153"/>
      <c r="AU10" s="153"/>
      <c r="AV10" s="153"/>
      <c r="AW10" s="153"/>
      <c r="AX10" s="153"/>
      <c r="AY10" s="153"/>
      <c r="AZ10" s="153"/>
      <c r="BA10" s="153"/>
      <c r="BB10" s="153"/>
      <c r="BC10" s="153"/>
      <c r="BD10" s="153"/>
      <c r="BE10" s="153"/>
      <c r="BF10" s="153"/>
      <c r="BG10" s="153"/>
      <c r="BH10" s="153"/>
      <c r="BI10" s="153"/>
      <c r="BJ10" s="153"/>
      <c r="BK10" s="153"/>
      <c r="BL10" s="153"/>
      <c r="BM10" s="153"/>
      <c r="BN10" s="153"/>
      <c r="BO10" s="153"/>
      <c r="BP10" s="153"/>
      <c r="BQ10" s="153"/>
      <c r="BR10" s="153"/>
    </row>
    <row r="11" spans="1:70" s="154" customFormat="1" ht="189" customHeight="1" x14ac:dyDescent="0.35">
      <c r="A11" s="592"/>
      <c r="B11" s="173" t="s">
        <v>119</v>
      </c>
      <c r="C11" s="173" t="s">
        <v>21</v>
      </c>
      <c r="D11" s="592"/>
      <c r="E11" s="592"/>
      <c r="F11" s="173" t="s">
        <v>120</v>
      </c>
      <c r="G11" s="173" t="s">
        <v>121</v>
      </c>
      <c r="H11" s="173" t="s">
        <v>133</v>
      </c>
      <c r="I11" s="173" t="s">
        <v>164</v>
      </c>
      <c r="J11" s="173" t="s">
        <v>130</v>
      </c>
      <c r="K11" s="173" t="s">
        <v>95</v>
      </c>
      <c r="L11" s="173" t="s">
        <v>125</v>
      </c>
      <c r="M11" s="173" t="s">
        <v>126</v>
      </c>
      <c r="N11" s="153"/>
      <c r="O11" s="153"/>
      <c r="P11" s="153"/>
      <c r="Q11" s="153"/>
      <c r="R11" s="153"/>
      <c r="S11" s="153"/>
      <c r="T11" s="153"/>
      <c r="U11" s="153"/>
      <c r="V11" s="153"/>
      <c r="W11" s="153"/>
      <c r="X11" s="153"/>
      <c r="Y11" s="153"/>
      <c r="Z11" s="153"/>
      <c r="AA11" s="153"/>
      <c r="AB11" s="153"/>
      <c r="AC11" s="153"/>
      <c r="AD11" s="153"/>
      <c r="AE11" s="153"/>
      <c r="AF11" s="153"/>
      <c r="AG11" s="153"/>
      <c r="AH11" s="153"/>
      <c r="AI11" s="153"/>
      <c r="AJ11" s="153"/>
      <c r="AK11" s="153"/>
      <c r="AL11" s="153"/>
      <c r="AM11" s="153"/>
      <c r="AN11" s="153"/>
      <c r="AO11" s="153"/>
      <c r="AP11" s="153"/>
      <c r="AQ11" s="153"/>
      <c r="AR11" s="153"/>
      <c r="AS11" s="153"/>
      <c r="AT11" s="153"/>
      <c r="AU11" s="153"/>
      <c r="AV11" s="153"/>
      <c r="AW11" s="153"/>
      <c r="AX11" s="153"/>
      <c r="AY11" s="153"/>
      <c r="AZ11" s="153"/>
      <c r="BA11" s="153"/>
      <c r="BB11" s="153"/>
      <c r="BC11" s="153"/>
      <c r="BD11" s="153"/>
      <c r="BE11" s="153"/>
      <c r="BF11" s="153"/>
      <c r="BG11" s="153"/>
      <c r="BH11" s="153"/>
      <c r="BI11" s="153"/>
      <c r="BJ11" s="153"/>
      <c r="BK11" s="153"/>
      <c r="BL11" s="153"/>
      <c r="BM11" s="153"/>
      <c r="BN11" s="153"/>
      <c r="BO11" s="153"/>
      <c r="BP11" s="153"/>
      <c r="BQ11" s="153"/>
      <c r="BR11" s="153"/>
    </row>
    <row r="12" spans="1:70" s="159" customFormat="1" ht="48.75" customHeight="1" x14ac:dyDescent="0.3">
      <c r="A12" s="593" t="str">
        <f>A9</f>
        <v>MATRIZ DE MONITOREO DE RIESGOS IV CORTE
 (OCTUBRE - DICIEMBRE)</v>
      </c>
      <c r="B12" s="426" t="str">
        <f>'Mapa final'!B13</f>
        <v>GBG_02</v>
      </c>
      <c r="C12" s="427" t="str">
        <f>'Mapa final'!H13</f>
        <v>Posibilidad de afectación económica y reputacional por multas y sanciones, debido a la vinculación de personas naturales y/o jurídicas, sin considerar los lineamientos contemplados relacionado con conflictos de interés. (Política de Integridad).</v>
      </c>
      <c r="D12" s="421"/>
      <c r="E12" s="392"/>
      <c r="F12" s="389" t="str">
        <f t="shared" ref="F12:M12" si="0">IFERROR(IF($E12="","No",IF($E12="No","No"," "))," ")</f>
        <v>No</v>
      </c>
      <c r="G12" s="389" t="str">
        <f t="shared" si="0"/>
        <v>No</v>
      </c>
      <c r="H12" s="389" t="str">
        <f t="shared" si="0"/>
        <v>No</v>
      </c>
      <c r="I12" s="389" t="str">
        <f t="shared" si="0"/>
        <v>No</v>
      </c>
      <c r="J12" s="389" t="str">
        <f t="shared" si="0"/>
        <v>No</v>
      </c>
      <c r="K12" s="389" t="str">
        <f t="shared" si="0"/>
        <v>No</v>
      </c>
      <c r="L12" s="389" t="str">
        <f t="shared" si="0"/>
        <v>No</v>
      </c>
      <c r="M12" s="389" t="str">
        <f t="shared" si="0"/>
        <v>No</v>
      </c>
      <c r="N12" s="158"/>
      <c r="O12" s="158"/>
      <c r="P12" s="158"/>
      <c r="Q12" s="158"/>
      <c r="R12" s="158"/>
      <c r="S12" s="158"/>
      <c r="T12" s="158"/>
      <c r="U12" s="158"/>
      <c r="V12" s="158"/>
      <c r="W12" s="158"/>
      <c r="X12" s="158"/>
      <c r="Y12" s="158"/>
      <c r="Z12" s="158"/>
      <c r="AA12" s="158"/>
      <c r="AB12" s="158"/>
      <c r="AC12" s="158"/>
      <c r="AD12" s="158"/>
      <c r="AE12" s="158"/>
      <c r="AF12" s="158"/>
      <c r="AG12" s="158"/>
      <c r="AH12" s="158"/>
      <c r="AI12" s="158"/>
      <c r="AJ12" s="158"/>
      <c r="AK12" s="158"/>
      <c r="AL12" s="158"/>
      <c r="AM12" s="158"/>
      <c r="AN12" s="158"/>
      <c r="AO12" s="158"/>
      <c r="AP12" s="158"/>
      <c r="AQ12" s="158"/>
      <c r="AR12" s="158"/>
      <c r="AS12" s="158"/>
      <c r="AT12" s="158"/>
      <c r="AU12" s="158"/>
      <c r="AV12" s="158"/>
      <c r="AW12" s="158"/>
      <c r="AX12" s="158"/>
      <c r="AY12" s="158"/>
      <c r="AZ12" s="158"/>
      <c r="BA12" s="158"/>
      <c r="BB12" s="158"/>
      <c r="BC12" s="158"/>
      <c r="BD12" s="158"/>
      <c r="BE12" s="158"/>
      <c r="BF12" s="158"/>
      <c r="BG12" s="158"/>
      <c r="BH12" s="158"/>
      <c r="BI12" s="158"/>
      <c r="BJ12" s="158"/>
      <c r="BK12" s="158"/>
      <c r="BL12" s="158"/>
      <c r="BM12" s="158"/>
      <c r="BN12" s="158"/>
      <c r="BO12" s="158"/>
      <c r="BP12" s="158"/>
      <c r="BQ12" s="158"/>
      <c r="BR12" s="158"/>
    </row>
    <row r="13" spans="1:70" s="159" customFormat="1" ht="48.75" customHeight="1" x14ac:dyDescent="0.3">
      <c r="A13" s="593"/>
      <c r="B13" s="426"/>
      <c r="C13" s="427"/>
      <c r="D13" s="421"/>
      <c r="E13" s="392"/>
      <c r="F13" s="389"/>
      <c r="G13" s="389"/>
      <c r="H13" s="389"/>
      <c r="I13" s="389"/>
      <c r="J13" s="389"/>
      <c r="K13" s="389"/>
      <c r="L13" s="389"/>
      <c r="M13" s="389"/>
      <c r="N13" s="158"/>
      <c r="O13" s="158"/>
      <c r="P13" s="158"/>
      <c r="Q13" s="158"/>
      <c r="R13" s="158"/>
      <c r="S13" s="158"/>
      <c r="T13" s="158"/>
      <c r="U13" s="158"/>
      <c r="V13" s="158"/>
      <c r="W13" s="158"/>
      <c r="X13" s="158"/>
      <c r="Y13" s="158"/>
      <c r="Z13" s="158"/>
      <c r="AA13" s="158"/>
      <c r="AB13" s="158"/>
      <c r="AC13" s="158"/>
      <c r="AD13" s="158"/>
      <c r="AE13" s="158"/>
      <c r="AF13" s="158"/>
      <c r="AG13" s="158"/>
      <c r="AH13" s="158"/>
      <c r="AI13" s="158"/>
      <c r="AJ13" s="158"/>
      <c r="AK13" s="158"/>
      <c r="AL13" s="158"/>
      <c r="AM13" s="158"/>
      <c r="AN13" s="158"/>
      <c r="AO13" s="158"/>
      <c r="AP13" s="158"/>
      <c r="AQ13" s="158"/>
      <c r="AR13" s="158"/>
      <c r="AS13" s="158"/>
      <c r="AT13" s="158"/>
      <c r="AU13" s="158"/>
      <c r="AV13" s="158"/>
      <c r="AW13" s="158"/>
      <c r="AX13" s="158"/>
      <c r="AY13" s="158"/>
      <c r="AZ13" s="158"/>
      <c r="BA13" s="158"/>
      <c r="BB13" s="158"/>
      <c r="BC13" s="158"/>
      <c r="BD13" s="158"/>
      <c r="BE13" s="158"/>
      <c r="BF13" s="158"/>
      <c r="BG13" s="158"/>
      <c r="BH13" s="158"/>
      <c r="BI13" s="158"/>
      <c r="BJ13" s="158"/>
      <c r="BK13" s="158"/>
      <c r="BL13" s="158"/>
      <c r="BM13" s="158"/>
      <c r="BN13" s="158"/>
      <c r="BO13" s="158"/>
      <c r="BP13" s="158"/>
      <c r="BQ13" s="158"/>
      <c r="BR13" s="158"/>
    </row>
    <row r="14" spans="1:70" s="159" customFormat="1" ht="48.75" customHeight="1" x14ac:dyDescent="0.3">
      <c r="A14" s="593"/>
      <c r="B14" s="426"/>
      <c r="C14" s="427"/>
      <c r="D14" s="421"/>
      <c r="E14" s="392"/>
      <c r="F14" s="389"/>
      <c r="G14" s="389"/>
      <c r="H14" s="389"/>
      <c r="I14" s="389"/>
      <c r="J14" s="389"/>
      <c r="K14" s="389"/>
      <c r="L14" s="389"/>
      <c r="M14" s="389"/>
      <c r="N14" s="158"/>
      <c r="O14" s="158"/>
      <c r="P14" s="158"/>
      <c r="Q14" s="158"/>
      <c r="R14" s="158"/>
      <c r="S14" s="158"/>
      <c r="T14" s="158"/>
      <c r="U14" s="158"/>
      <c r="V14" s="158"/>
      <c r="W14" s="158"/>
      <c r="X14" s="158"/>
      <c r="Y14" s="158"/>
      <c r="Z14" s="158"/>
      <c r="AA14" s="158"/>
      <c r="AB14" s="158"/>
      <c r="AC14" s="158"/>
      <c r="AD14" s="158"/>
      <c r="AE14" s="158"/>
      <c r="AF14" s="158"/>
      <c r="AG14" s="158"/>
      <c r="AH14" s="158"/>
      <c r="AI14" s="158"/>
      <c r="AJ14" s="158"/>
      <c r="AK14" s="158"/>
      <c r="AL14" s="158"/>
      <c r="AM14" s="158"/>
      <c r="AN14" s="158"/>
      <c r="AO14" s="158"/>
      <c r="AP14" s="158"/>
      <c r="AQ14" s="158"/>
      <c r="AR14" s="158"/>
      <c r="AS14" s="158"/>
      <c r="AT14" s="158"/>
      <c r="AU14" s="158"/>
      <c r="AV14" s="158"/>
      <c r="AW14" s="158"/>
      <c r="AX14" s="158"/>
      <c r="AY14" s="158"/>
      <c r="AZ14" s="158"/>
      <c r="BA14" s="158"/>
      <c r="BB14" s="158"/>
      <c r="BC14" s="158"/>
      <c r="BD14" s="158"/>
      <c r="BE14" s="158"/>
      <c r="BF14" s="158"/>
      <c r="BG14" s="158"/>
      <c r="BH14" s="158"/>
      <c r="BI14" s="158"/>
      <c r="BJ14" s="158"/>
      <c r="BK14" s="158"/>
      <c r="BL14" s="158"/>
      <c r="BM14" s="158"/>
      <c r="BN14" s="158"/>
      <c r="BO14" s="158"/>
      <c r="BP14" s="158"/>
      <c r="BQ14" s="158"/>
      <c r="BR14" s="158"/>
    </row>
    <row r="15" spans="1:70" s="159" customFormat="1" ht="48.75" customHeight="1" x14ac:dyDescent="0.3">
      <c r="A15" s="593"/>
      <c r="B15" s="426" t="str">
        <f>'Mapa final'!B19</f>
        <v>GBG_03</v>
      </c>
      <c r="C15" s="427" t="str">
        <f>'Mapa final'!H19</f>
        <v>Posibilidad de afectación económica y reputacional por demandas legales y sanciones, debido a omitir la declaración de impedimento o recusación ante la posibilidad real o aparente de un conflicto de interés.</v>
      </c>
      <c r="D15" s="421"/>
      <c r="E15" s="392"/>
      <c r="F15" s="389" t="str">
        <f t="shared" ref="F15:M39" si="1">IFERROR(IF($E15="","No",IF($E15="No","No"," "))," ")</f>
        <v>No</v>
      </c>
      <c r="G15" s="389" t="str">
        <f t="shared" si="1"/>
        <v>No</v>
      </c>
      <c r="H15" s="389" t="str">
        <f t="shared" si="1"/>
        <v>No</v>
      </c>
      <c r="I15" s="389" t="str">
        <f t="shared" si="1"/>
        <v>No</v>
      </c>
      <c r="J15" s="389" t="str">
        <f t="shared" si="1"/>
        <v>No</v>
      </c>
      <c r="K15" s="389" t="str">
        <f t="shared" si="1"/>
        <v>No</v>
      </c>
      <c r="L15" s="389" t="str">
        <f t="shared" si="1"/>
        <v>No</v>
      </c>
      <c r="M15" s="389" t="str">
        <f t="shared" si="1"/>
        <v>No</v>
      </c>
      <c r="N15" s="158"/>
      <c r="O15" s="158"/>
      <c r="P15" s="158"/>
      <c r="Q15" s="158"/>
      <c r="R15" s="158"/>
      <c r="S15" s="158"/>
      <c r="T15" s="158"/>
      <c r="U15" s="158"/>
      <c r="V15" s="158"/>
      <c r="W15" s="158"/>
      <c r="X15" s="158"/>
      <c r="Y15" s="158"/>
      <c r="Z15" s="158"/>
      <c r="AA15" s="158"/>
      <c r="AB15" s="158"/>
      <c r="AC15" s="158"/>
      <c r="AD15" s="158"/>
      <c r="AE15" s="158"/>
      <c r="AF15" s="158"/>
      <c r="AG15" s="158"/>
      <c r="AH15" s="158"/>
      <c r="AI15" s="158"/>
      <c r="AJ15" s="158"/>
      <c r="AK15" s="158"/>
      <c r="AL15" s="158"/>
      <c r="AM15" s="158"/>
      <c r="AN15" s="158"/>
      <c r="AO15" s="158"/>
      <c r="AP15" s="158"/>
      <c r="AQ15" s="158"/>
      <c r="AR15" s="158"/>
      <c r="AS15" s="158"/>
      <c r="AT15" s="158"/>
      <c r="AU15" s="158"/>
      <c r="AV15" s="158"/>
      <c r="AW15" s="158"/>
      <c r="AX15" s="158"/>
      <c r="AY15" s="158"/>
      <c r="AZ15" s="158"/>
      <c r="BA15" s="158"/>
      <c r="BB15" s="158"/>
      <c r="BC15" s="158"/>
      <c r="BD15" s="158"/>
      <c r="BE15" s="158"/>
      <c r="BF15" s="158"/>
      <c r="BG15" s="158"/>
      <c r="BH15" s="158"/>
      <c r="BI15" s="158"/>
      <c r="BJ15" s="158"/>
      <c r="BK15" s="158"/>
      <c r="BL15" s="158"/>
      <c r="BM15" s="158"/>
      <c r="BN15" s="158"/>
      <c r="BO15" s="158"/>
      <c r="BP15" s="158"/>
      <c r="BQ15" s="158"/>
      <c r="BR15" s="158"/>
    </row>
    <row r="16" spans="1:70" s="159" customFormat="1" ht="48.75" customHeight="1" x14ac:dyDescent="0.3">
      <c r="A16" s="593"/>
      <c r="B16" s="426"/>
      <c r="C16" s="427"/>
      <c r="D16" s="421"/>
      <c r="E16" s="392"/>
      <c r="F16" s="389"/>
      <c r="G16" s="389"/>
      <c r="H16" s="389"/>
      <c r="I16" s="389"/>
      <c r="J16" s="389"/>
      <c r="K16" s="389"/>
      <c r="L16" s="389"/>
      <c r="M16" s="389"/>
      <c r="N16" s="158"/>
      <c r="O16" s="158"/>
      <c r="P16" s="158"/>
      <c r="Q16" s="158"/>
      <c r="R16" s="158"/>
      <c r="S16" s="158"/>
      <c r="T16" s="158"/>
      <c r="U16" s="158"/>
      <c r="V16" s="158"/>
      <c r="W16" s="158"/>
      <c r="X16" s="158"/>
      <c r="Y16" s="158"/>
      <c r="Z16" s="158"/>
      <c r="AA16" s="158"/>
      <c r="AB16" s="158"/>
      <c r="AC16" s="158"/>
      <c r="AD16" s="158"/>
      <c r="AE16" s="158"/>
      <c r="AF16" s="158"/>
      <c r="AG16" s="158"/>
      <c r="AH16" s="158"/>
      <c r="AI16" s="158"/>
      <c r="AJ16" s="158"/>
      <c r="AK16" s="158"/>
      <c r="AL16" s="158"/>
      <c r="AM16" s="158"/>
      <c r="AN16" s="158"/>
      <c r="AO16" s="158"/>
      <c r="AP16" s="158"/>
      <c r="AQ16" s="158"/>
      <c r="AR16" s="158"/>
      <c r="AS16" s="158"/>
      <c r="AT16" s="158"/>
      <c r="AU16" s="158"/>
      <c r="AV16" s="158"/>
      <c r="AW16" s="158"/>
      <c r="AX16" s="158"/>
      <c r="AY16" s="158"/>
      <c r="AZ16" s="158"/>
      <c r="BA16" s="158"/>
      <c r="BB16" s="158"/>
      <c r="BC16" s="158"/>
      <c r="BD16" s="158"/>
      <c r="BE16" s="158"/>
      <c r="BF16" s="158"/>
      <c r="BG16" s="158"/>
      <c r="BH16" s="158"/>
      <c r="BI16" s="158"/>
      <c r="BJ16" s="158"/>
      <c r="BK16" s="158"/>
      <c r="BL16" s="158"/>
      <c r="BM16" s="158"/>
      <c r="BN16" s="158"/>
      <c r="BO16" s="158"/>
      <c r="BP16" s="158"/>
      <c r="BQ16" s="158"/>
      <c r="BR16" s="158"/>
    </row>
    <row r="17" spans="1:70" s="159" customFormat="1" ht="48.75" customHeight="1" x14ac:dyDescent="0.3">
      <c r="A17" s="593"/>
      <c r="B17" s="426"/>
      <c r="C17" s="427"/>
      <c r="D17" s="421"/>
      <c r="E17" s="392"/>
      <c r="F17" s="389"/>
      <c r="G17" s="389"/>
      <c r="H17" s="389"/>
      <c r="I17" s="389"/>
      <c r="J17" s="389"/>
      <c r="K17" s="389"/>
      <c r="L17" s="389"/>
      <c r="M17" s="389"/>
      <c r="N17" s="158"/>
      <c r="O17" s="158"/>
      <c r="P17" s="158"/>
      <c r="Q17" s="158"/>
      <c r="R17" s="158"/>
      <c r="S17" s="158"/>
      <c r="T17" s="158"/>
      <c r="U17" s="158"/>
      <c r="V17" s="158"/>
      <c r="W17" s="158"/>
      <c r="X17" s="158"/>
      <c r="Y17" s="158"/>
      <c r="Z17" s="158"/>
      <c r="AA17" s="158"/>
      <c r="AB17" s="158"/>
      <c r="AC17" s="158"/>
      <c r="AD17" s="158"/>
      <c r="AE17" s="158"/>
      <c r="AF17" s="158"/>
      <c r="AG17" s="158"/>
      <c r="AH17" s="158"/>
      <c r="AI17" s="158"/>
      <c r="AJ17" s="158"/>
      <c r="AK17" s="158"/>
      <c r="AL17" s="158"/>
      <c r="AM17" s="158"/>
      <c r="AN17" s="158"/>
      <c r="AO17" s="158"/>
      <c r="AP17" s="158"/>
      <c r="AQ17" s="158"/>
      <c r="AR17" s="158"/>
      <c r="AS17" s="158"/>
      <c r="AT17" s="158"/>
      <c r="AU17" s="158"/>
      <c r="AV17" s="158"/>
      <c r="AW17" s="158"/>
      <c r="AX17" s="158"/>
      <c r="AY17" s="158"/>
      <c r="AZ17" s="158"/>
      <c r="BA17" s="158"/>
      <c r="BB17" s="158"/>
      <c r="BC17" s="158"/>
      <c r="BD17" s="158"/>
      <c r="BE17" s="158"/>
      <c r="BF17" s="158"/>
      <c r="BG17" s="158"/>
      <c r="BH17" s="158"/>
      <c r="BI17" s="158"/>
      <c r="BJ17" s="158"/>
      <c r="BK17" s="158"/>
      <c r="BL17" s="158"/>
      <c r="BM17" s="158"/>
      <c r="BN17" s="158"/>
      <c r="BO17" s="158"/>
      <c r="BP17" s="158"/>
      <c r="BQ17" s="158"/>
      <c r="BR17" s="158"/>
    </row>
    <row r="18" spans="1:70" s="159" customFormat="1" ht="48.75" customHeight="1" x14ac:dyDescent="0.3">
      <c r="A18" s="593"/>
      <c r="B18" s="426" t="str">
        <f>'Mapa final'!B25</f>
        <v>OAP_01</v>
      </c>
      <c r="C18" s="427" t="str">
        <f>'Mapa final'!H25</f>
        <v>Posibilidad de afectación económica por la no prestación integral de los servicios de salud a los usuarios del subsistema de las fuerzas militares, debido a la inedecuada identificación de necesidades para la adquisición de bienes y/o servicios.</v>
      </c>
      <c r="D18" s="421"/>
      <c r="E18" s="392"/>
      <c r="F18" s="389" t="str">
        <f t="shared" si="1"/>
        <v>No</v>
      </c>
      <c r="G18" s="389" t="str">
        <f t="shared" si="1"/>
        <v>No</v>
      </c>
      <c r="H18" s="389" t="str">
        <f t="shared" si="1"/>
        <v>No</v>
      </c>
      <c r="I18" s="389" t="str">
        <f t="shared" si="1"/>
        <v>No</v>
      </c>
      <c r="J18" s="389" t="str">
        <f t="shared" si="1"/>
        <v>No</v>
      </c>
      <c r="K18" s="389" t="str">
        <f t="shared" si="1"/>
        <v>No</v>
      </c>
      <c r="L18" s="389" t="str">
        <f t="shared" si="1"/>
        <v>No</v>
      </c>
      <c r="M18" s="389" t="str">
        <f t="shared" si="1"/>
        <v>No</v>
      </c>
      <c r="N18" s="158"/>
      <c r="O18" s="158"/>
      <c r="P18" s="158"/>
      <c r="Q18" s="158"/>
      <c r="R18" s="158"/>
      <c r="S18" s="158"/>
      <c r="T18" s="158"/>
      <c r="U18" s="158"/>
      <c r="V18" s="158"/>
      <c r="W18" s="158"/>
      <c r="X18" s="158"/>
      <c r="Y18" s="158"/>
      <c r="Z18" s="158"/>
      <c r="AA18" s="158"/>
      <c r="AB18" s="158"/>
      <c r="AC18" s="158"/>
      <c r="AD18" s="158"/>
      <c r="AE18" s="158"/>
      <c r="AF18" s="158"/>
      <c r="AG18" s="158"/>
      <c r="AH18" s="158"/>
      <c r="AI18" s="158"/>
      <c r="AJ18" s="158"/>
      <c r="AK18" s="158"/>
      <c r="AL18" s="158"/>
      <c r="AM18" s="158"/>
      <c r="AN18" s="158"/>
      <c r="AO18" s="158"/>
      <c r="AP18" s="158"/>
      <c r="AQ18" s="158"/>
      <c r="AR18" s="158"/>
      <c r="AS18" s="158"/>
      <c r="AT18" s="158"/>
      <c r="AU18" s="158"/>
      <c r="AV18" s="158"/>
      <c r="AW18" s="158"/>
      <c r="AX18" s="158"/>
      <c r="AY18" s="158"/>
      <c r="AZ18" s="158"/>
      <c r="BA18" s="158"/>
      <c r="BB18" s="158"/>
      <c r="BC18" s="158"/>
      <c r="BD18" s="158"/>
      <c r="BE18" s="158"/>
      <c r="BF18" s="158"/>
      <c r="BG18" s="158"/>
      <c r="BH18" s="158"/>
      <c r="BI18" s="158"/>
      <c r="BJ18" s="158"/>
      <c r="BK18" s="158"/>
      <c r="BL18" s="158"/>
      <c r="BM18" s="158"/>
      <c r="BN18" s="158"/>
      <c r="BO18" s="158"/>
      <c r="BP18" s="158"/>
      <c r="BQ18" s="158"/>
      <c r="BR18" s="158"/>
    </row>
    <row r="19" spans="1:70" s="159" customFormat="1" ht="48.75" customHeight="1" x14ac:dyDescent="0.3">
      <c r="A19" s="593"/>
      <c r="B19" s="426"/>
      <c r="C19" s="427"/>
      <c r="D19" s="421"/>
      <c r="E19" s="392"/>
      <c r="F19" s="389"/>
      <c r="G19" s="389"/>
      <c r="H19" s="389"/>
      <c r="I19" s="389"/>
      <c r="J19" s="389"/>
      <c r="K19" s="389"/>
      <c r="L19" s="389"/>
      <c r="M19" s="389"/>
      <c r="N19" s="158"/>
      <c r="O19" s="158"/>
      <c r="P19" s="158"/>
      <c r="Q19" s="158"/>
      <c r="R19" s="158"/>
      <c r="S19" s="158"/>
      <c r="T19" s="158"/>
      <c r="U19" s="158"/>
      <c r="V19" s="158"/>
      <c r="W19" s="158"/>
      <c r="X19" s="158"/>
      <c r="Y19" s="158"/>
      <c r="Z19" s="158"/>
      <c r="AA19" s="158"/>
      <c r="AB19" s="158"/>
      <c r="AC19" s="158"/>
      <c r="AD19" s="158"/>
      <c r="AE19" s="158"/>
      <c r="AF19" s="158"/>
      <c r="AG19" s="158"/>
      <c r="AH19" s="158"/>
      <c r="AI19" s="158"/>
      <c r="AJ19" s="158"/>
      <c r="AK19" s="158"/>
      <c r="AL19" s="158"/>
      <c r="AM19" s="158"/>
      <c r="AN19" s="158"/>
      <c r="AO19" s="158"/>
      <c r="AP19" s="158"/>
      <c r="AQ19" s="158"/>
      <c r="AR19" s="158"/>
      <c r="AS19" s="158"/>
      <c r="AT19" s="158"/>
      <c r="AU19" s="158"/>
      <c r="AV19" s="158"/>
      <c r="AW19" s="158"/>
      <c r="AX19" s="158"/>
      <c r="AY19" s="158"/>
      <c r="AZ19" s="158"/>
      <c r="BA19" s="158"/>
      <c r="BB19" s="158"/>
      <c r="BC19" s="158"/>
      <c r="BD19" s="158"/>
      <c r="BE19" s="158"/>
      <c r="BF19" s="158"/>
      <c r="BG19" s="158"/>
      <c r="BH19" s="158"/>
      <c r="BI19" s="158"/>
      <c r="BJ19" s="158"/>
      <c r="BK19" s="158"/>
      <c r="BL19" s="158"/>
      <c r="BM19" s="158"/>
      <c r="BN19" s="158"/>
      <c r="BO19" s="158"/>
      <c r="BP19" s="158"/>
      <c r="BQ19" s="158"/>
      <c r="BR19" s="158"/>
    </row>
    <row r="20" spans="1:70" s="159" customFormat="1" ht="48.75" customHeight="1" x14ac:dyDescent="0.3">
      <c r="A20" s="593"/>
      <c r="B20" s="426"/>
      <c r="C20" s="427"/>
      <c r="D20" s="421"/>
      <c r="E20" s="392"/>
      <c r="F20" s="389"/>
      <c r="G20" s="389"/>
      <c r="H20" s="389"/>
      <c r="I20" s="389"/>
      <c r="J20" s="389"/>
      <c r="K20" s="389"/>
      <c r="L20" s="389"/>
      <c r="M20" s="389"/>
      <c r="N20" s="158"/>
      <c r="O20" s="158"/>
      <c r="P20" s="158"/>
      <c r="Q20" s="158"/>
      <c r="R20" s="158"/>
      <c r="S20" s="158"/>
      <c r="T20" s="158"/>
      <c r="U20" s="158"/>
      <c r="V20" s="158"/>
      <c r="W20" s="158"/>
      <c r="X20" s="158"/>
      <c r="Y20" s="158"/>
      <c r="Z20" s="158"/>
      <c r="AA20" s="158"/>
      <c r="AB20" s="158"/>
      <c r="AC20" s="158"/>
      <c r="AD20" s="158"/>
      <c r="AE20" s="158"/>
      <c r="AF20" s="158"/>
      <c r="AG20" s="158"/>
      <c r="AH20" s="158"/>
      <c r="AI20" s="158"/>
      <c r="AJ20" s="158"/>
      <c r="AK20" s="158"/>
      <c r="AL20" s="158"/>
      <c r="AM20" s="158"/>
      <c r="AN20" s="158"/>
      <c r="AO20" s="158"/>
      <c r="AP20" s="158"/>
      <c r="AQ20" s="158"/>
      <c r="AR20" s="158"/>
      <c r="AS20" s="158"/>
      <c r="AT20" s="158"/>
      <c r="AU20" s="158"/>
      <c r="AV20" s="158"/>
      <c r="AW20" s="158"/>
      <c r="AX20" s="158"/>
      <c r="AY20" s="158"/>
      <c r="AZ20" s="158"/>
      <c r="BA20" s="158"/>
      <c r="BB20" s="158"/>
      <c r="BC20" s="158"/>
      <c r="BD20" s="158"/>
      <c r="BE20" s="158"/>
      <c r="BF20" s="158"/>
      <c r="BG20" s="158"/>
      <c r="BH20" s="158"/>
      <c r="BI20" s="158"/>
      <c r="BJ20" s="158"/>
      <c r="BK20" s="158"/>
      <c r="BL20" s="158"/>
      <c r="BM20" s="158"/>
      <c r="BN20" s="158"/>
      <c r="BO20" s="158"/>
      <c r="BP20" s="158"/>
      <c r="BQ20" s="158"/>
      <c r="BR20" s="158"/>
    </row>
    <row r="21" spans="1:70" s="159" customFormat="1" ht="48.75" customHeight="1" x14ac:dyDescent="0.3">
      <c r="A21" s="593"/>
      <c r="B21" s="426" t="str">
        <f>'Mapa final'!B31</f>
        <v>OAP_02</v>
      </c>
      <c r="C21" s="427" t="str">
        <f>'Mapa final'!H31</f>
        <v>Posibilidad de afectación económica y reputacional por multas, sanciones por parte de entes de control y desconfianza por parte de la ciudadanía, grupos de valor, usuarios internos y externos, debido a fallas en la verificación de la información reportada en el aplicativo (Suite Visión Empresarial) y errores en la transcripción y procesamiento de datos.</v>
      </c>
      <c r="D21" s="421"/>
      <c r="E21" s="392"/>
      <c r="F21" s="389" t="str">
        <f t="shared" si="1"/>
        <v>No</v>
      </c>
      <c r="G21" s="389" t="str">
        <f t="shared" si="1"/>
        <v>No</v>
      </c>
      <c r="H21" s="389" t="str">
        <f t="shared" si="1"/>
        <v>No</v>
      </c>
      <c r="I21" s="389" t="str">
        <f t="shared" si="1"/>
        <v>No</v>
      </c>
      <c r="J21" s="389" t="str">
        <f t="shared" si="1"/>
        <v>No</v>
      </c>
      <c r="K21" s="389" t="str">
        <f t="shared" si="1"/>
        <v>No</v>
      </c>
      <c r="L21" s="389" t="str">
        <f t="shared" si="1"/>
        <v>No</v>
      </c>
      <c r="M21" s="389" t="str">
        <f t="shared" si="1"/>
        <v>No</v>
      </c>
      <c r="N21" s="158"/>
      <c r="O21" s="158"/>
      <c r="P21" s="158"/>
      <c r="Q21" s="158"/>
      <c r="R21" s="158"/>
      <c r="S21" s="158"/>
      <c r="T21" s="158"/>
      <c r="U21" s="158"/>
      <c r="V21" s="158"/>
      <c r="W21" s="158"/>
      <c r="X21" s="158"/>
      <c r="Y21" s="158"/>
      <c r="Z21" s="158"/>
      <c r="AA21" s="158"/>
      <c r="AB21" s="158"/>
      <c r="AC21" s="158"/>
      <c r="AD21" s="158"/>
      <c r="AE21" s="158"/>
      <c r="AF21" s="158"/>
      <c r="AG21" s="158"/>
      <c r="AH21" s="158"/>
      <c r="AI21" s="158"/>
      <c r="AJ21" s="158"/>
      <c r="AK21" s="158"/>
      <c r="AL21" s="158"/>
      <c r="AM21" s="158"/>
      <c r="AN21" s="158"/>
      <c r="AO21" s="158"/>
      <c r="AP21" s="158"/>
      <c r="AQ21" s="158"/>
      <c r="AR21" s="158"/>
      <c r="AS21" s="158"/>
      <c r="AT21" s="158"/>
      <c r="AU21" s="158"/>
      <c r="AV21" s="158"/>
      <c r="AW21" s="158"/>
      <c r="AX21" s="158"/>
      <c r="AY21" s="158"/>
      <c r="AZ21" s="158"/>
      <c r="BA21" s="158"/>
      <c r="BB21" s="158"/>
      <c r="BC21" s="158"/>
      <c r="BD21" s="158"/>
      <c r="BE21" s="158"/>
      <c r="BF21" s="158"/>
      <c r="BG21" s="158"/>
      <c r="BH21" s="158"/>
      <c r="BI21" s="158"/>
      <c r="BJ21" s="158"/>
      <c r="BK21" s="158"/>
      <c r="BL21" s="158"/>
      <c r="BM21" s="158"/>
      <c r="BN21" s="158"/>
      <c r="BO21" s="158"/>
      <c r="BP21" s="158"/>
      <c r="BQ21" s="158"/>
      <c r="BR21" s="158"/>
    </row>
    <row r="22" spans="1:70" s="159" customFormat="1" ht="48.75" customHeight="1" x14ac:dyDescent="0.3">
      <c r="A22" s="593"/>
      <c r="B22" s="426"/>
      <c r="C22" s="427"/>
      <c r="D22" s="421"/>
      <c r="E22" s="392"/>
      <c r="F22" s="389"/>
      <c r="G22" s="389"/>
      <c r="H22" s="389"/>
      <c r="I22" s="389"/>
      <c r="J22" s="389"/>
      <c r="K22" s="389"/>
      <c r="L22" s="389"/>
      <c r="M22" s="389"/>
      <c r="N22" s="158"/>
      <c r="O22" s="158"/>
      <c r="P22" s="158"/>
      <c r="Q22" s="158"/>
      <c r="R22" s="158"/>
      <c r="S22" s="158"/>
      <c r="T22" s="158"/>
      <c r="U22" s="158"/>
      <c r="V22" s="158"/>
      <c r="W22" s="158"/>
      <c r="X22" s="158"/>
      <c r="Y22" s="158"/>
      <c r="Z22" s="158"/>
      <c r="AA22" s="158"/>
      <c r="AB22" s="158"/>
      <c r="AC22" s="158"/>
      <c r="AD22" s="158"/>
      <c r="AE22" s="158"/>
      <c r="AF22" s="158"/>
      <c r="AG22" s="158"/>
      <c r="AH22" s="158"/>
      <c r="AI22" s="158"/>
      <c r="AJ22" s="158"/>
      <c r="AK22" s="158"/>
      <c r="AL22" s="158"/>
      <c r="AM22" s="158"/>
      <c r="AN22" s="158"/>
      <c r="AO22" s="158"/>
      <c r="AP22" s="158"/>
      <c r="AQ22" s="158"/>
      <c r="AR22" s="158"/>
      <c r="AS22" s="158"/>
      <c r="AT22" s="158"/>
      <c r="AU22" s="158"/>
      <c r="AV22" s="158"/>
      <c r="AW22" s="158"/>
      <c r="AX22" s="158"/>
      <c r="AY22" s="158"/>
      <c r="AZ22" s="158"/>
      <c r="BA22" s="158"/>
      <c r="BB22" s="158"/>
      <c r="BC22" s="158"/>
      <c r="BD22" s="158"/>
      <c r="BE22" s="158"/>
      <c r="BF22" s="158"/>
      <c r="BG22" s="158"/>
      <c r="BH22" s="158"/>
      <c r="BI22" s="158"/>
      <c r="BJ22" s="158"/>
      <c r="BK22" s="158"/>
      <c r="BL22" s="158"/>
      <c r="BM22" s="158"/>
      <c r="BN22" s="158"/>
      <c r="BO22" s="158"/>
      <c r="BP22" s="158"/>
      <c r="BQ22" s="158"/>
      <c r="BR22" s="158"/>
    </row>
    <row r="23" spans="1:70" s="159" customFormat="1" ht="48.75" customHeight="1" x14ac:dyDescent="0.3">
      <c r="A23" s="593"/>
      <c r="B23" s="426"/>
      <c r="C23" s="427"/>
      <c r="D23" s="421"/>
      <c r="E23" s="392"/>
      <c r="F23" s="389"/>
      <c r="G23" s="389"/>
      <c r="H23" s="389"/>
      <c r="I23" s="389"/>
      <c r="J23" s="389"/>
      <c r="K23" s="389"/>
      <c r="L23" s="389"/>
      <c r="M23" s="389"/>
      <c r="N23" s="158"/>
      <c r="O23" s="158"/>
      <c r="P23" s="158"/>
      <c r="Q23" s="158"/>
      <c r="R23" s="158"/>
      <c r="S23" s="158"/>
      <c r="T23" s="158"/>
      <c r="U23" s="158"/>
      <c r="V23" s="158"/>
      <c r="W23" s="158"/>
      <c r="X23" s="158"/>
      <c r="Y23" s="158"/>
      <c r="Z23" s="158"/>
      <c r="AA23" s="158"/>
      <c r="AB23" s="158"/>
      <c r="AC23" s="158"/>
      <c r="AD23" s="158"/>
      <c r="AE23" s="158"/>
      <c r="AF23" s="158"/>
      <c r="AG23" s="158"/>
      <c r="AH23" s="158"/>
      <c r="AI23" s="158"/>
      <c r="AJ23" s="158"/>
      <c r="AK23" s="158"/>
      <c r="AL23" s="158"/>
      <c r="AM23" s="158"/>
      <c r="AN23" s="158"/>
      <c r="AO23" s="158"/>
      <c r="AP23" s="158"/>
      <c r="AQ23" s="158"/>
      <c r="AR23" s="158"/>
      <c r="AS23" s="158"/>
      <c r="AT23" s="158"/>
      <c r="AU23" s="158"/>
      <c r="AV23" s="158"/>
      <c r="AW23" s="158"/>
      <c r="AX23" s="158"/>
      <c r="AY23" s="158"/>
      <c r="AZ23" s="158"/>
      <c r="BA23" s="158"/>
      <c r="BB23" s="158"/>
      <c r="BC23" s="158"/>
      <c r="BD23" s="158"/>
      <c r="BE23" s="158"/>
      <c r="BF23" s="158"/>
      <c r="BG23" s="158"/>
      <c r="BH23" s="158"/>
      <c r="BI23" s="158"/>
      <c r="BJ23" s="158"/>
      <c r="BK23" s="158"/>
      <c r="BL23" s="158"/>
      <c r="BM23" s="158"/>
      <c r="BN23" s="158"/>
      <c r="BO23" s="158"/>
      <c r="BP23" s="158"/>
      <c r="BQ23" s="158"/>
      <c r="BR23" s="158"/>
    </row>
    <row r="24" spans="1:70" s="159" customFormat="1" ht="48.75" customHeight="1" x14ac:dyDescent="0.3">
      <c r="A24" s="593"/>
      <c r="B24" s="426" t="str">
        <f>'Mapa final'!B37</f>
        <v>OAP_03</v>
      </c>
      <c r="C24" s="427" t="str">
        <f>'Mapa final'!H37</f>
        <v>Posibilidad de afectación reputacional por pérdida de credibilidad y desconfianza por parte de la ciudadanía, grupos de valor y usuarios internos y externos, debido a respuestas inadecuadas o sin soportes en el Formulario Único de Avances de la Gestión - FURAG, por parte de las áreas y servicios de la entidad.</v>
      </c>
      <c r="D24" s="421"/>
      <c r="E24" s="392"/>
      <c r="F24" s="389" t="str">
        <f t="shared" si="1"/>
        <v>No</v>
      </c>
      <c r="G24" s="389" t="str">
        <f t="shared" si="1"/>
        <v>No</v>
      </c>
      <c r="H24" s="389" t="str">
        <f t="shared" si="1"/>
        <v>No</v>
      </c>
      <c r="I24" s="389" t="str">
        <f t="shared" si="1"/>
        <v>No</v>
      </c>
      <c r="J24" s="389" t="str">
        <f t="shared" si="1"/>
        <v>No</v>
      </c>
      <c r="K24" s="389" t="str">
        <f t="shared" si="1"/>
        <v>No</v>
      </c>
      <c r="L24" s="389" t="str">
        <f t="shared" si="1"/>
        <v>No</v>
      </c>
      <c r="M24" s="389" t="str">
        <f t="shared" si="1"/>
        <v>No</v>
      </c>
      <c r="N24" s="158"/>
      <c r="O24" s="158"/>
      <c r="P24" s="158"/>
      <c r="Q24" s="158"/>
      <c r="R24" s="158"/>
      <c r="S24" s="158"/>
      <c r="T24" s="158"/>
      <c r="U24" s="158"/>
      <c r="V24" s="158"/>
      <c r="W24" s="158"/>
      <c r="X24" s="158"/>
      <c r="Y24" s="158"/>
      <c r="Z24" s="158"/>
      <c r="AA24" s="158"/>
      <c r="AB24" s="158"/>
      <c r="AC24" s="158"/>
      <c r="AD24" s="158"/>
      <c r="AE24" s="158"/>
      <c r="AF24" s="158"/>
      <c r="AG24" s="158"/>
      <c r="AH24" s="158"/>
      <c r="AI24" s="158"/>
      <c r="AJ24" s="158"/>
      <c r="AK24" s="158"/>
      <c r="AL24" s="158"/>
      <c r="AM24" s="158"/>
      <c r="AN24" s="158"/>
      <c r="AO24" s="158"/>
      <c r="AP24" s="158"/>
      <c r="AQ24" s="158"/>
      <c r="AR24" s="158"/>
      <c r="AS24" s="158"/>
      <c r="AT24" s="158"/>
      <c r="AU24" s="158"/>
      <c r="AV24" s="158"/>
      <c r="AW24" s="158"/>
      <c r="AX24" s="158"/>
      <c r="AY24" s="158"/>
      <c r="AZ24" s="158"/>
      <c r="BA24" s="158"/>
      <c r="BB24" s="158"/>
      <c r="BC24" s="158"/>
      <c r="BD24" s="158"/>
      <c r="BE24" s="158"/>
      <c r="BF24" s="158"/>
      <c r="BG24" s="158"/>
      <c r="BH24" s="158"/>
      <c r="BI24" s="158"/>
      <c r="BJ24" s="158"/>
      <c r="BK24" s="158"/>
      <c r="BL24" s="158"/>
      <c r="BM24" s="158"/>
      <c r="BN24" s="158"/>
      <c r="BO24" s="158"/>
      <c r="BP24" s="158"/>
      <c r="BQ24" s="158"/>
      <c r="BR24" s="158"/>
    </row>
    <row r="25" spans="1:70" s="159" customFormat="1" ht="48.75" customHeight="1" x14ac:dyDescent="0.3">
      <c r="A25" s="593"/>
      <c r="B25" s="426"/>
      <c r="C25" s="427"/>
      <c r="D25" s="421"/>
      <c r="E25" s="392"/>
      <c r="F25" s="389"/>
      <c r="G25" s="389"/>
      <c r="H25" s="389"/>
      <c r="I25" s="389"/>
      <c r="J25" s="389"/>
      <c r="K25" s="389"/>
      <c r="L25" s="389"/>
      <c r="M25" s="389"/>
      <c r="N25" s="158"/>
      <c r="O25" s="158"/>
      <c r="P25" s="158"/>
      <c r="Q25" s="158"/>
      <c r="R25" s="158"/>
      <c r="S25" s="158"/>
      <c r="T25" s="158"/>
      <c r="U25" s="158"/>
      <c r="V25" s="158"/>
      <c r="W25" s="158"/>
      <c r="X25" s="158"/>
      <c r="Y25" s="158"/>
      <c r="Z25" s="158"/>
      <c r="AA25" s="158"/>
      <c r="AB25" s="158"/>
      <c r="AC25" s="158"/>
      <c r="AD25" s="158"/>
      <c r="AE25" s="158"/>
      <c r="AF25" s="158"/>
      <c r="AG25" s="158"/>
      <c r="AH25" s="158"/>
      <c r="AI25" s="158"/>
      <c r="AJ25" s="158"/>
      <c r="AK25" s="158"/>
      <c r="AL25" s="158"/>
      <c r="AM25" s="158"/>
      <c r="AN25" s="158"/>
      <c r="AO25" s="158"/>
      <c r="AP25" s="158"/>
      <c r="AQ25" s="158"/>
      <c r="AR25" s="158"/>
      <c r="AS25" s="158"/>
      <c r="AT25" s="158"/>
      <c r="AU25" s="158"/>
      <c r="AV25" s="158"/>
      <c r="AW25" s="158"/>
      <c r="AX25" s="158"/>
      <c r="AY25" s="158"/>
      <c r="AZ25" s="158"/>
      <c r="BA25" s="158"/>
      <c r="BB25" s="158"/>
      <c r="BC25" s="158"/>
      <c r="BD25" s="158"/>
      <c r="BE25" s="158"/>
      <c r="BF25" s="158"/>
      <c r="BG25" s="158"/>
      <c r="BH25" s="158"/>
      <c r="BI25" s="158"/>
      <c r="BJ25" s="158"/>
      <c r="BK25" s="158"/>
      <c r="BL25" s="158"/>
      <c r="BM25" s="158"/>
      <c r="BN25" s="158"/>
      <c r="BO25" s="158"/>
      <c r="BP25" s="158"/>
      <c r="BQ25" s="158"/>
      <c r="BR25" s="158"/>
    </row>
    <row r="26" spans="1:70" s="159" customFormat="1" ht="48.75" customHeight="1" x14ac:dyDescent="0.3">
      <c r="A26" s="593"/>
      <c r="B26" s="426"/>
      <c r="C26" s="427"/>
      <c r="D26" s="421"/>
      <c r="E26" s="392"/>
      <c r="F26" s="389"/>
      <c r="G26" s="389"/>
      <c r="H26" s="389"/>
      <c r="I26" s="389"/>
      <c r="J26" s="389"/>
      <c r="K26" s="389"/>
      <c r="L26" s="389"/>
      <c r="M26" s="389"/>
      <c r="N26" s="158"/>
      <c r="O26" s="158"/>
      <c r="P26" s="158"/>
      <c r="Q26" s="158"/>
      <c r="R26" s="158"/>
      <c r="S26" s="158"/>
      <c r="T26" s="158"/>
      <c r="U26" s="158"/>
      <c r="V26" s="158"/>
      <c r="W26" s="158"/>
      <c r="X26" s="158"/>
      <c r="Y26" s="158"/>
      <c r="Z26" s="158"/>
      <c r="AA26" s="158"/>
      <c r="AB26" s="158"/>
      <c r="AC26" s="158"/>
      <c r="AD26" s="158"/>
      <c r="AE26" s="158"/>
      <c r="AF26" s="158"/>
      <c r="AG26" s="158"/>
      <c r="AH26" s="158"/>
      <c r="AI26" s="158"/>
      <c r="AJ26" s="158"/>
      <c r="AK26" s="158"/>
      <c r="AL26" s="158"/>
      <c r="AM26" s="158"/>
      <c r="AN26" s="158"/>
      <c r="AO26" s="158"/>
      <c r="AP26" s="158"/>
      <c r="AQ26" s="158"/>
      <c r="AR26" s="158"/>
      <c r="AS26" s="158"/>
      <c r="AT26" s="158"/>
      <c r="AU26" s="158"/>
      <c r="AV26" s="158"/>
      <c r="AW26" s="158"/>
      <c r="AX26" s="158"/>
      <c r="AY26" s="158"/>
      <c r="AZ26" s="158"/>
      <c r="BA26" s="158"/>
      <c r="BB26" s="158"/>
      <c r="BC26" s="158"/>
      <c r="BD26" s="158"/>
      <c r="BE26" s="158"/>
      <c r="BF26" s="158"/>
      <c r="BG26" s="158"/>
      <c r="BH26" s="158"/>
      <c r="BI26" s="158"/>
      <c r="BJ26" s="158"/>
      <c r="BK26" s="158"/>
      <c r="BL26" s="158"/>
      <c r="BM26" s="158"/>
      <c r="BN26" s="158"/>
      <c r="BO26" s="158"/>
      <c r="BP26" s="158"/>
      <c r="BQ26" s="158"/>
      <c r="BR26" s="158"/>
    </row>
    <row r="27" spans="1:70" s="159" customFormat="1" ht="48.75" customHeight="1" x14ac:dyDescent="0.3">
      <c r="A27" s="593"/>
      <c r="B27" s="426" t="str">
        <f>'Mapa final'!B43</f>
        <v>OAP_04</v>
      </c>
      <c r="C27" s="427" t="str">
        <f>'Mapa final'!H43</f>
        <v>Posibilidad de afectación económica y reputacional por desarticulación de las partes interesadas en el desarrollo e implementacion del sistema de gestión basado en procesos, debido a la no implantación de  los sistemas de gestión de calidad en la organización.
Planificación  de los procesos.</v>
      </c>
      <c r="D27" s="421"/>
      <c r="E27" s="392"/>
      <c r="F27" s="389" t="str">
        <f t="shared" si="1"/>
        <v>No</v>
      </c>
      <c r="G27" s="389" t="str">
        <f t="shared" si="1"/>
        <v>No</v>
      </c>
      <c r="H27" s="389" t="str">
        <f t="shared" si="1"/>
        <v>No</v>
      </c>
      <c r="I27" s="389" t="str">
        <f t="shared" si="1"/>
        <v>No</v>
      </c>
      <c r="J27" s="389" t="str">
        <f t="shared" si="1"/>
        <v>No</v>
      </c>
      <c r="K27" s="389" t="str">
        <f t="shared" si="1"/>
        <v>No</v>
      </c>
      <c r="L27" s="389" t="str">
        <f t="shared" si="1"/>
        <v>No</v>
      </c>
      <c r="M27" s="389" t="str">
        <f t="shared" si="1"/>
        <v>No</v>
      </c>
      <c r="N27" s="158"/>
      <c r="O27" s="158"/>
      <c r="P27" s="158"/>
      <c r="Q27" s="158"/>
      <c r="R27" s="158"/>
      <c r="S27" s="158"/>
      <c r="T27" s="158"/>
      <c r="U27" s="158"/>
      <c r="V27" s="158"/>
      <c r="W27" s="158"/>
      <c r="X27" s="158"/>
      <c r="Y27" s="158"/>
      <c r="Z27" s="158"/>
      <c r="AA27" s="158"/>
      <c r="AB27" s="158"/>
      <c r="AC27" s="158"/>
      <c r="AD27" s="158"/>
      <c r="AE27" s="158"/>
      <c r="AF27" s="158"/>
      <c r="AG27" s="158"/>
      <c r="AH27" s="158"/>
      <c r="AI27" s="158"/>
      <c r="AJ27" s="158"/>
      <c r="AK27" s="158"/>
      <c r="AL27" s="158"/>
      <c r="AM27" s="158"/>
      <c r="AN27" s="158"/>
      <c r="AO27" s="158"/>
      <c r="AP27" s="158"/>
      <c r="AQ27" s="158"/>
      <c r="AR27" s="158"/>
      <c r="AS27" s="158"/>
      <c r="AT27" s="158"/>
      <c r="AU27" s="158"/>
      <c r="AV27" s="158"/>
      <c r="AW27" s="158"/>
      <c r="AX27" s="158"/>
      <c r="AY27" s="158"/>
      <c r="AZ27" s="158"/>
      <c r="BA27" s="158"/>
      <c r="BB27" s="158"/>
      <c r="BC27" s="158"/>
      <c r="BD27" s="158"/>
      <c r="BE27" s="158"/>
      <c r="BF27" s="158"/>
      <c r="BG27" s="158"/>
      <c r="BH27" s="158"/>
      <c r="BI27" s="158"/>
      <c r="BJ27" s="158"/>
      <c r="BK27" s="158"/>
      <c r="BL27" s="158"/>
      <c r="BM27" s="158"/>
      <c r="BN27" s="158"/>
      <c r="BO27" s="158"/>
      <c r="BP27" s="158"/>
      <c r="BQ27" s="158"/>
      <c r="BR27" s="158"/>
    </row>
    <row r="28" spans="1:70" s="159" customFormat="1" ht="48.75" customHeight="1" x14ac:dyDescent="0.3">
      <c r="A28" s="593"/>
      <c r="B28" s="426"/>
      <c r="C28" s="427"/>
      <c r="D28" s="421"/>
      <c r="E28" s="392"/>
      <c r="F28" s="389"/>
      <c r="G28" s="389"/>
      <c r="H28" s="389"/>
      <c r="I28" s="389"/>
      <c r="J28" s="389"/>
      <c r="K28" s="389"/>
      <c r="L28" s="389"/>
      <c r="M28" s="389"/>
      <c r="N28" s="158"/>
      <c r="O28" s="158"/>
      <c r="P28" s="158"/>
      <c r="Q28" s="158"/>
      <c r="R28" s="158"/>
      <c r="S28" s="158"/>
      <c r="T28" s="158"/>
      <c r="U28" s="158"/>
      <c r="V28" s="158"/>
      <c r="W28" s="158"/>
      <c r="X28" s="158"/>
      <c r="Y28" s="158"/>
      <c r="Z28" s="158"/>
      <c r="AA28" s="158"/>
      <c r="AB28" s="158"/>
      <c r="AC28" s="158"/>
      <c r="AD28" s="158"/>
      <c r="AE28" s="158"/>
      <c r="AF28" s="158"/>
      <c r="AG28" s="158"/>
      <c r="AH28" s="158"/>
      <c r="AI28" s="158"/>
      <c r="AJ28" s="158"/>
      <c r="AK28" s="158"/>
      <c r="AL28" s="158"/>
      <c r="AM28" s="158"/>
      <c r="AN28" s="158"/>
      <c r="AO28" s="158"/>
      <c r="AP28" s="158"/>
      <c r="AQ28" s="158"/>
      <c r="AR28" s="158"/>
      <c r="AS28" s="158"/>
      <c r="AT28" s="158"/>
      <c r="AU28" s="158"/>
      <c r="AV28" s="158"/>
      <c r="AW28" s="158"/>
      <c r="AX28" s="158"/>
      <c r="AY28" s="158"/>
      <c r="AZ28" s="158"/>
      <c r="BA28" s="158"/>
      <c r="BB28" s="158"/>
      <c r="BC28" s="158"/>
      <c r="BD28" s="158"/>
      <c r="BE28" s="158"/>
      <c r="BF28" s="158"/>
      <c r="BG28" s="158"/>
      <c r="BH28" s="158"/>
      <c r="BI28" s="158"/>
      <c r="BJ28" s="158"/>
      <c r="BK28" s="158"/>
      <c r="BL28" s="158"/>
      <c r="BM28" s="158"/>
      <c r="BN28" s="158"/>
      <c r="BO28" s="158"/>
      <c r="BP28" s="158"/>
      <c r="BQ28" s="158"/>
      <c r="BR28" s="158"/>
    </row>
    <row r="29" spans="1:70" s="159" customFormat="1" ht="48.75" customHeight="1" x14ac:dyDescent="0.3">
      <c r="A29" s="593"/>
      <c r="B29" s="426"/>
      <c r="C29" s="427"/>
      <c r="D29" s="421"/>
      <c r="E29" s="392"/>
      <c r="F29" s="389"/>
      <c r="G29" s="389"/>
      <c r="H29" s="389"/>
      <c r="I29" s="389"/>
      <c r="J29" s="389"/>
      <c r="K29" s="389"/>
      <c r="L29" s="389"/>
      <c r="M29" s="389"/>
      <c r="N29" s="158"/>
      <c r="O29" s="158"/>
      <c r="P29" s="158"/>
      <c r="Q29" s="158"/>
      <c r="R29" s="158"/>
      <c r="S29" s="158"/>
      <c r="T29" s="158"/>
      <c r="U29" s="158"/>
      <c r="V29" s="158"/>
      <c r="W29" s="158"/>
      <c r="X29" s="158"/>
      <c r="Y29" s="158"/>
      <c r="Z29" s="158"/>
      <c r="AA29" s="158"/>
      <c r="AB29" s="158"/>
      <c r="AC29" s="158"/>
      <c r="AD29" s="158"/>
      <c r="AE29" s="158"/>
      <c r="AF29" s="158"/>
      <c r="AG29" s="158"/>
      <c r="AH29" s="158"/>
      <c r="AI29" s="158"/>
      <c r="AJ29" s="158"/>
      <c r="AK29" s="158"/>
      <c r="AL29" s="158"/>
      <c r="AM29" s="158"/>
      <c r="AN29" s="158"/>
      <c r="AO29" s="158"/>
      <c r="AP29" s="158"/>
      <c r="AQ29" s="158"/>
      <c r="AR29" s="158"/>
      <c r="AS29" s="158"/>
      <c r="AT29" s="158"/>
      <c r="AU29" s="158"/>
      <c r="AV29" s="158"/>
      <c r="AW29" s="158"/>
      <c r="AX29" s="158"/>
      <c r="AY29" s="158"/>
      <c r="AZ29" s="158"/>
      <c r="BA29" s="158"/>
      <c r="BB29" s="158"/>
      <c r="BC29" s="158"/>
      <c r="BD29" s="158"/>
      <c r="BE29" s="158"/>
      <c r="BF29" s="158"/>
      <c r="BG29" s="158"/>
      <c r="BH29" s="158"/>
      <c r="BI29" s="158"/>
      <c r="BJ29" s="158"/>
      <c r="BK29" s="158"/>
      <c r="BL29" s="158"/>
      <c r="BM29" s="158"/>
      <c r="BN29" s="158"/>
      <c r="BO29" s="158"/>
      <c r="BP29" s="158"/>
      <c r="BQ29" s="158"/>
      <c r="BR29" s="158"/>
    </row>
    <row r="30" spans="1:70" s="159" customFormat="1" ht="48.75" customHeight="1" x14ac:dyDescent="0.3">
      <c r="A30" s="593"/>
      <c r="B30" s="426" t="str">
        <f>'Mapa final'!B49</f>
        <v>OAP_05</v>
      </c>
      <c r="C30" s="427" t="str">
        <f>'Mapa final'!H49</f>
        <v xml:space="preserve">Posibilidad de afectación económica y reputacional por incumplimiento normativo, multas y sanciones por parte de entes de control, debido a atenciones inseguras que generan percepción desfavorable de la entidad a los usuarios y los entes reguladores.
</v>
      </c>
      <c r="D30" s="421"/>
      <c r="E30" s="392"/>
      <c r="F30" s="389" t="str">
        <f t="shared" si="1"/>
        <v>No</v>
      </c>
      <c r="G30" s="389" t="str">
        <f t="shared" si="1"/>
        <v>No</v>
      </c>
      <c r="H30" s="389" t="str">
        <f t="shared" si="1"/>
        <v>No</v>
      </c>
      <c r="I30" s="389" t="str">
        <f t="shared" si="1"/>
        <v>No</v>
      </c>
      <c r="J30" s="389" t="str">
        <f t="shared" si="1"/>
        <v>No</v>
      </c>
      <c r="K30" s="389" t="str">
        <f t="shared" si="1"/>
        <v>No</v>
      </c>
      <c r="L30" s="389" t="str">
        <f t="shared" si="1"/>
        <v>No</v>
      </c>
      <c r="M30" s="389" t="str">
        <f t="shared" si="1"/>
        <v>No</v>
      </c>
      <c r="N30" s="158"/>
      <c r="O30" s="158"/>
      <c r="P30" s="158"/>
      <c r="Q30" s="158"/>
      <c r="R30" s="158"/>
      <c r="S30" s="158"/>
      <c r="T30" s="158"/>
      <c r="U30" s="158"/>
      <c r="V30" s="158"/>
      <c r="W30" s="158"/>
      <c r="X30" s="158"/>
      <c r="Y30" s="158"/>
      <c r="Z30" s="158"/>
      <c r="AA30" s="158"/>
      <c r="AB30" s="158"/>
      <c r="AC30" s="158"/>
      <c r="AD30" s="158"/>
      <c r="AE30" s="158"/>
      <c r="AF30" s="158"/>
      <c r="AG30" s="158"/>
      <c r="AH30" s="158"/>
      <c r="AI30" s="158"/>
      <c r="AJ30" s="158"/>
      <c r="AK30" s="158"/>
      <c r="AL30" s="158"/>
      <c r="AM30" s="158"/>
      <c r="AN30" s="158"/>
      <c r="AO30" s="158"/>
      <c r="AP30" s="158"/>
      <c r="AQ30" s="158"/>
      <c r="AR30" s="158"/>
      <c r="AS30" s="158"/>
      <c r="AT30" s="158"/>
      <c r="AU30" s="158"/>
      <c r="AV30" s="158"/>
      <c r="AW30" s="158"/>
      <c r="AX30" s="158"/>
      <c r="AY30" s="158"/>
      <c r="AZ30" s="158"/>
      <c r="BA30" s="158"/>
      <c r="BB30" s="158"/>
      <c r="BC30" s="158"/>
      <c r="BD30" s="158"/>
      <c r="BE30" s="158"/>
      <c r="BF30" s="158"/>
      <c r="BG30" s="158"/>
      <c r="BH30" s="158"/>
      <c r="BI30" s="158"/>
      <c r="BJ30" s="158"/>
      <c r="BK30" s="158"/>
      <c r="BL30" s="158"/>
      <c r="BM30" s="158"/>
      <c r="BN30" s="158"/>
      <c r="BO30" s="158"/>
      <c r="BP30" s="158"/>
      <c r="BQ30" s="158"/>
      <c r="BR30" s="158"/>
    </row>
    <row r="31" spans="1:70" s="159" customFormat="1" ht="48.75" customHeight="1" x14ac:dyDescent="0.3">
      <c r="A31" s="593"/>
      <c r="B31" s="426"/>
      <c r="C31" s="427"/>
      <c r="D31" s="421"/>
      <c r="E31" s="392"/>
      <c r="F31" s="389"/>
      <c r="G31" s="389"/>
      <c r="H31" s="389"/>
      <c r="I31" s="389"/>
      <c r="J31" s="389"/>
      <c r="K31" s="389"/>
      <c r="L31" s="389"/>
      <c r="M31" s="389"/>
      <c r="N31" s="158"/>
      <c r="O31" s="158"/>
      <c r="P31" s="158"/>
      <c r="Q31" s="158"/>
      <c r="R31" s="158"/>
      <c r="S31" s="158"/>
      <c r="T31" s="158"/>
      <c r="U31" s="158"/>
      <c r="V31" s="158"/>
      <c r="W31" s="158"/>
      <c r="X31" s="158"/>
      <c r="Y31" s="158"/>
      <c r="Z31" s="158"/>
      <c r="AA31" s="158"/>
      <c r="AB31" s="158"/>
      <c r="AC31" s="158"/>
      <c r="AD31" s="158"/>
      <c r="AE31" s="158"/>
      <c r="AF31" s="158"/>
      <c r="AG31" s="158"/>
      <c r="AH31" s="158"/>
      <c r="AI31" s="158"/>
      <c r="AJ31" s="158"/>
      <c r="AK31" s="158"/>
      <c r="AL31" s="158"/>
      <c r="AM31" s="158"/>
      <c r="AN31" s="158"/>
      <c r="AO31" s="158"/>
      <c r="AP31" s="158"/>
      <c r="AQ31" s="158"/>
      <c r="AR31" s="158"/>
      <c r="AS31" s="158"/>
      <c r="AT31" s="158"/>
      <c r="AU31" s="158"/>
      <c r="AV31" s="158"/>
      <c r="AW31" s="158"/>
      <c r="AX31" s="158"/>
      <c r="AY31" s="158"/>
      <c r="AZ31" s="158"/>
      <c r="BA31" s="158"/>
      <c r="BB31" s="158"/>
      <c r="BC31" s="158"/>
      <c r="BD31" s="158"/>
      <c r="BE31" s="158"/>
      <c r="BF31" s="158"/>
      <c r="BG31" s="158"/>
      <c r="BH31" s="158"/>
      <c r="BI31" s="158"/>
      <c r="BJ31" s="158"/>
      <c r="BK31" s="158"/>
      <c r="BL31" s="158"/>
      <c r="BM31" s="158"/>
      <c r="BN31" s="158"/>
      <c r="BO31" s="158"/>
      <c r="BP31" s="158"/>
      <c r="BQ31" s="158"/>
      <c r="BR31" s="158"/>
    </row>
    <row r="32" spans="1:70" s="159" customFormat="1" ht="48.75" customHeight="1" x14ac:dyDescent="0.3">
      <c r="A32" s="593"/>
      <c r="B32" s="426"/>
      <c r="C32" s="427"/>
      <c r="D32" s="421"/>
      <c r="E32" s="392"/>
      <c r="F32" s="389"/>
      <c r="G32" s="389"/>
      <c r="H32" s="389"/>
      <c r="I32" s="389"/>
      <c r="J32" s="389"/>
      <c r="K32" s="389"/>
      <c r="L32" s="389"/>
      <c r="M32" s="389"/>
      <c r="N32" s="158"/>
      <c r="O32" s="158"/>
      <c r="P32" s="158"/>
      <c r="Q32" s="158"/>
      <c r="R32" s="158"/>
      <c r="S32" s="158"/>
      <c r="T32" s="158"/>
      <c r="U32" s="158"/>
      <c r="V32" s="158"/>
      <c r="W32" s="158"/>
      <c r="X32" s="158"/>
      <c r="Y32" s="158"/>
      <c r="Z32" s="158"/>
      <c r="AA32" s="158"/>
      <c r="AB32" s="158"/>
      <c r="AC32" s="158"/>
      <c r="AD32" s="158"/>
      <c r="AE32" s="158"/>
      <c r="AF32" s="158"/>
      <c r="AG32" s="158"/>
      <c r="AH32" s="158"/>
      <c r="AI32" s="158"/>
      <c r="AJ32" s="158"/>
      <c r="AK32" s="158"/>
      <c r="AL32" s="158"/>
      <c r="AM32" s="158"/>
      <c r="AN32" s="158"/>
      <c r="AO32" s="158"/>
      <c r="AP32" s="158"/>
      <c r="AQ32" s="158"/>
      <c r="AR32" s="158"/>
      <c r="AS32" s="158"/>
      <c r="AT32" s="158"/>
      <c r="AU32" s="158"/>
      <c r="AV32" s="158"/>
      <c r="AW32" s="158"/>
      <c r="AX32" s="158"/>
      <c r="AY32" s="158"/>
      <c r="AZ32" s="158"/>
      <c r="BA32" s="158"/>
      <c r="BB32" s="158"/>
      <c r="BC32" s="158"/>
      <c r="BD32" s="158"/>
      <c r="BE32" s="158"/>
      <c r="BF32" s="158"/>
      <c r="BG32" s="158"/>
      <c r="BH32" s="158"/>
      <c r="BI32" s="158"/>
      <c r="BJ32" s="158"/>
      <c r="BK32" s="158"/>
      <c r="BL32" s="158"/>
      <c r="BM32" s="158"/>
      <c r="BN32" s="158"/>
      <c r="BO32" s="158"/>
      <c r="BP32" s="158"/>
      <c r="BQ32" s="158"/>
      <c r="BR32" s="158"/>
    </row>
    <row r="33" spans="1:70" s="159" customFormat="1" ht="48.75" customHeight="1" x14ac:dyDescent="0.3">
      <c r="A33" s="593"/>
      <c r="B33" s="426" t="str">
        <f>'Mapa final'!B55</f>
        <v>TIN_01</v>
      </c>
      <c r="C33" s="427" t="str">
        <f>'Mapa final'!H55</f>
        <v xml:space="preserve">
Posibilidad de afectación económica y reputacional por la no disponibilidad del registro oportuno del estado de salud y la atención brindada en la historia clínica, debido a la interrupción en la prestación de los servicios tecnológicos de la entidad.</v>
      </c>
      <c r="D33" s="421"/>
      <c r="E33" s="392"/>
      <c r="F33" s="389" t="str">
        <f t="shared" si="1"/>
        <v>No</v>
      </c>
      <c r="G33" s="389" t="str">
        <f t="shared" si="1"/>
        <v>No</v>
      </c>
      <c r="H33" s="389" t="str">
        <f t="shared" si="1"/>
        <v>No</v>
      </c>
      <c r="I33" s="389" t="str">
        <f t="shared" si="1"/>
        <v>No</v>
      </c>
      <c r="J33" s="389" t="str">
        <f t="shared" si="1"/>
        <v>No</v>
      </c>
      <c r="K33" s="389" t="str">
        <f t="shared" si="1"/>
        <v>No</v>
      </c>
      <c r="L33" s="389" t="str">
        <f t="shared" si="1"/>
        <v>No</v>
      </c>
      <c r="M33" s="389" t="str">
        <f t="shared" si="1"/>
        <v>No</v>
      </c>
      <c r="N33" s="158"/>
      <c r="O33" s="158"/>
      <c r="P33" s="158"/>
      <c r="Q33" s="158"/>
      <c r="R33" s="158"/>
      <c r="S33" s="158"/>
      <c r="T33" s="158"/>
      <c r="U33" s="158"/>
      <c r="V33" s="158"/>
      <c r="W33" s="158"/>
      <c r="X33" s="158"/>
      <c r="Y33" s="158"/>
      <c r="Z33" s="158"/>
      <c r="AA33" s="158"/>
      <c r="AB33" s="158"/>
      <c r="AC33" s="158"/>
      <c r="AD33" s="158"/>
      <c r="AE33" s="158"/>
      <c r="AF33" s="158"/>
      <c r="AG33" s="158"/>
      <c r="AH33" s="158"/>
      <c r="AI33" s="158"/>
      <c r="AJ33" s="158"/>
      <c r="AK33" s="158"/>
      <c r="AL33" s="158"/>
      <c r="AM33" s="158"/>
      <c r="AN33" s="158"/>
      <c r="AO33" s="158"/>
      <c r="AP33" s="158"/>
      <c r="AQ33" s="158"/>
      <c r="AR33" s="158"/>
      <c r="AS33" s="158"/>
      <c r="AT33" s="158"/>
      <c r="AU33" s="158"/>
      <c r="AV33" s="158"/>
      <c r="AW33" s="158"/>
      <c r="AX33" s="158"/>
      <c r="AY33" s="158"/>
      <c r="AZ33" s="158"/>
      <c r="BA33" s="158"/>
      <c r="BB33" s="158"/>
      <c r="BC33" s="158"/>
      <c r="BD33" s="158"/>
      <c r="BE33" s="158"/>
      <c r="BF33" s="158"/>
      <c r="BG33" s="158"/>
      <c r="BH33" s="158"/>
      <c r="BI33" s="158"/>
      <c r="BJ33" s="158"/>
      <c r="BK33" s="158"/>
      <c r="BL33" s="158"/>
      <c r="BM33" s="158"/>
      <c r="BN33" s="158"/>
      <c r="BO33" s="158"/>
      <c r="BP33" s="158"/>
      <c r="BQ33" s="158"/>
      <c r="BR33" s="158"/>
    </row>
    <row r="34" spans="1:70" s="159" customFormat="1" ht="48.75" customHeight="1" x14ac:dyDescent="0.3">
      <c r="A34" s="593"/>
      <c r="B34" s="426"/>
      <c r="C34" s="427"/>
      <c r="D34" s="421"/>
      <c r="E34" s="392"/>
      <c r="F34" s="389"/>
      <c r="G34" s="389"/>
      <c r="H34" s="389"/>
      <c r="I34" s="389"/>
      <c r="J34" s="389"/>
      <c r="K34" s="389"/>
      <c r="L34" s="389"/>
      <c r="M34" s="389"/>
      <c r="N34" s="158"/>
      <c r="O34" s="158"/>
      <c r="P34" s="158"/>
      <c r="Q34" s="158"/>
      <c r="R34" s="158"/>
      <c r="S34" s="158"/>
      <c r="T34" s="158"/>
      <c r="U34" s="158"/>
      <c r="V34" s="158"/>
      <c r="W34" s="158"/>
      <c r="X34" s="158"/>
      <c r="Y34" s="158"/>
      <c r="Z34" s="158"/>
      <c r="AA34" s="158"/>
      <c r="AB34" s="158"/>
      <c r="AC34" s="158"/>
      <c r="AD34" s="158"/>
      <c r="AE34" s="158"/>
      <c r="AF34" s="158"/>
      <c r="AG34" s="158"/>
      <c r="AH34" s="158"/>
      <c r="AI34" s="158"/>
      <c r="AJ34" s="158"/>
      <c r="AK34" s="158"/>
      <c r="AL34" s="158"/>
      <c r="AM34" s="158"/>
      <c r="AN34" s="158"/>
      <c r="AO34" s="158"/>
      <c r="AP34" s="158"/>
      <c r="AQ34" s="158"/>
      <c r="AR34" s="158"/>
      <c r="AS34" s="158"/>
      <c r="AT34" s="158"/>
      <c r="AU34" s="158"/>
      <c r="AV34" s="158"/>
      <c r="AW34" s="158"/>
      <c r="AX34" s="158"/>
      <c r="AY34" s="158"/>
      <c r="AZ34" s="158"/>
      <c r="BA34" s="158"/>
      <c r="BB34" s="158"/>
      <c r="BC34" s="158"/>
      <c r="BD34" s="158"/>
      <c r="BE34" s="158"/>
      <c r="BF34" s="158"/>
      <c r="BG34" s="158"/>
      <c r="BH34" s="158"/>
      <c r="BI34" s="158"/>
      <c r="BJ34" s="158"/>
      <c r="BK34" s="158"/>
      <c r="BL34" s="158"/>
      <c r="BM34" s="158"/>
      <c r="BN34" s="158"/>
      <c r="BO34" s="158"/>
      <c r="BP34" s="158"/>
      <c r="BQ34" s="158"/>
      <c r="BR34" s="158"/>
    </row>
    <row r="35" spans="1:70" s="159" customFormat="1" ht="48.75" customHeight="1" x14ac:dyDescent="0.3">
      <c r="A35" s="593"/>
      <c r="B35" s="426"/>
      <c r="C35" s="427"/>
      <c r="D35" s="421"/>
      <c r="E35" s="392"/>
      <c r="F35" s="389"/>
      <c r="G35" s="389"/>
      <c r="H35" s="389"/>
      <c r="I35" s="389"/>
      <c r="J35" s="389"/>
      <c r="K35" s="389"/>
      <c r="L35" s="389"/>
      <c r="M35" s="389"/>
      <c r="N35" s="158"/>
      <c r="O35" s="158"/>
      <c r="P35" s="158"/>
      <c r="Q35" s="158"/>
      <c r="R35" s="158"/>
      <c r="S35" s="158"/>
      <c r="T35" s="158"/>
      <c r="U35" s="158"/>
      <c r="V35" s="158"/>
      <c r="W35" s="158"/>
      <c r="X35" s="158"/>
      <c r="Y35" s="158"/>
      <c r="Z35" s="158"/>
      <c r="AA35" s="158"/>
      <c r="AB35" s="158"/>
      <c r="AC35" s="158"/>
      <c r="AD35" s="158"/>
      <c r="AE35" s="158"/>
      <c r="AF35" s="158"/>
      <c r="AG35" s="158"/>
      <c r="AH35" s="158"/>
      <c r="AI35" s="158"/>
      <c r="AJ35" s="158"/>
      <c r="AK35" s="158"/>
      <c r="AL35" s="158"/>
      <c r="AM35" s="158"/>
      <c r="AN35" s="158"/>
      <c r="AO35" s="158"/>
      <c r="AP35" s="158"/>
      <c r="AQ35" s="158"/>
      <c r="AR35" s="158"/>
      <c r="AS35" s="158"/>
      <c r="AT35" s="158"/>
      <c r="AU35" s="158"/>
      <c r="AV35" s="158"/>
      <c r="AW35" s="158"/>
      <c r="AX35" s="158"/>
      <c r="AY35" s="158"/>
      <c r="AZ35" s="158"/>
      <c r="BA35" s="158"/>
      <c r="BB35" s="158"/>
      <c r="BC35" s="158"/>
      <c r="BD35" s="158"/>
      <c r="BE35" s="158"/>
      <c r="BF35" s="158"/>
      <c r="BG35" s="158"/>
      <c r="BH35" s="158"/>
      <c r="BI35" s="158"/>
      <c r="BJ35" s="158"/>
      <c r="BK35" s="158"/>
      <c r="BL35" s="158"/>
      <c r="BM35" s="158"/>
      <c r="BN35" s="158"/>
      <c r="BO35" s="158"/>
      <c r="BP35" s="158"/>
      <c r="BQ35" s="158"/>
      <c r="BR35" s="158"/>
    </row>
    <row r="36" spans="1:70" s="159" customFormat="1" ht="48.75" customHeight="1" x14ac:dyDescent="0.3">
      <c r="A36" s="593"/>
      <c r="B36" s="426" t="str">
        <f>'Mapa final'!B61</f>
        <v>TIN_02</v>
      </c>
      <c r="C36" s="427" t="str">
        <f>'Mapa final'!H61</f>
        <v xml:space="preserve">
Posibilidad de afectación reputacional y perdida de la confidencialidad por el acceso a  información clasificada o reservada de los usuarios del subsistema de salud de las fuerzas militares, debido a falta de control del ciclo de vida de las credenciales de acceso a la infraestructura tecnológica de la entidad. </v>
      </c>
      <c r="D36" s="421"/>
      <c r="E36" s="392"/>
      <c r="F36" s="389" t="str">
        <f t="shared" si="1"/>
        <v>No</v>
      </c>
      <c r="G36" s="389" t="str">
        <f t="shared" si="1"/>
        <v>No</v>
      </c>
      <c r="H36" s="389" t="str">
        <f t="shared" si="1"/>
        <v>No</v>
      </c>
      <c r="I36" s="389" t="str">
        <f t="shared" si="1"/>
        <v>No</v>
      </c>
      <c r="J36" s="389" t="str">
        <f t="shared" si="1"/>
        <v>No</v>
      </c>
      <c r="K36" s="389" t="str">
        <f t="shared" si="1"/>
        <v>No</v>
      </c>
      <c r="L36" s="389" t="str">
        <f t="shared" si="1"/>
        <v>No</v>
      </c>
      <c r="M36" s="389" t="str">
        <f t="shared" si="1"/>
        <v>No</v>
      </c>
      <c r="N36" s="158"/>
      <c r="O36" s="158"/>
      <c r="P36" s="158"/>
      <c r="Q36" s="158"/>
      <c r="R36" s="158"/>
      <c r="S36" s="158"/>
      <c r="T36" s="158"/>
      <c r="U36" s="158"/>
      <c r="V36" s="158"/>
      <c r="W36" s="158"/>
      <c r="X36" s="158"/>
      <c r="Y36" s="158"/>
      <c r="Z36" s="158"/>
      <c r="AA36" s="158"/>
      <c r="AB36" s="158"/>
      <c r="AC36" s="158"/>
      <c r="AD36" s="158"/>
      <c r="AE36" s="158"/>
      <c r="AF36" s="158"/>
      <c r="AG36" s="158"/>
      <c r="AH36" s="158"/>
      <c r="AI36" s="158"/>
      <c r="AJ36" s="158"/>
      <c r="AK36" s="158"/>
      <c r="AL36" s="158"/>
      <c r="AM36" s="158"/>
      <c r="AN36" s="158"/>
      <c r="AO36" s="158"/>
      <c r="AP36" s="158"/>
      <c r="AQ36" s="158"/>
      <c r="AR36" s="158"/>
      <c r="AS36" s="158"/>
      <c r="AT36" s="158"/>
      <c r="AU36" s="158"/>
      <c r="AV36" s="158"/>
      <c r="AW36" s="158"/>
      <c r="AX36" s="158"/>
      <c r="AY36" s="158"/>
      <c r="AZ36" s="158"/>
      <c r="BA36" s="158"/>
      <c r="BB36" s="158"/>
      <c r="BC36" s="158"/>
      <c r="BD36" s="158"/>
      <c r="BE36" s="158"/>
      <c r="BF36" s="158"/>
      <c r="BG36" s="158"/>
      <c r="BH36" s="158"/>
      <c r="BI36" s="158"/>
      <c r="BJ36" s="158"/>
      <c r="BK36" s="158"/>
      <c r="BL36" s="158"/>
      <c r="BM36" s="158"/>
      <c r="BN36" s="158"/>
      <c r="BO36" s="158"/>
      <c r="BP36" s="158"/>
      <c r="BQ36" s="158"/>
      <c r="BR36" s="158"/>
    </row>
    <row r="37" spans="1:70" s="159" customFormat="1" ht="48.75" customHeight="1" x14ac:dyDescent="0.3">
      <c r="A37" s="593"/>
      <c r="B37" s="426"/>
      <c r="C37" s="427"/>
      <c r="D37" s="421"/>
      <c r="E37" s="392"/>
      <c r="F37" s="389"/>
      <c r="G37" s="389"/>
      <c r="H37" s="389"/>
      <c r="I37" s="389"/>
      <c r="J37" s="389"/>
      <c r="K37" s="389"/>
      <c r="L37" s="389"/>
      <c r="M37" s="389"/>
      <c r="N37" s="158"/>
      <c r="O37" s="158"/>
      <c r="P37" s="158"/>
      <c r="Q37" s="158"/>
      <c r="R37" s="158"/>
      <c r="S37" s="158"/>
      <c r="T37" s="158"/>
      <c r="U37" s="158"/>
      <c r="V37" s="158"/>
      <c r="W37" s="158"/>
      <c r="X37" s="158"/>
      <c r="Y37" s="158"/>
      <c r="Z37" s="158"/>
      <c r="AA37" s="158"/>
      <c r="AB37" s="158"/>
      <c r="AC37" s="158"/>
      <c r="AD37" s="158"/>
      <c r="AE37" s="158"/>
      <c r="AF37" s="158"/>
      <c r="AG37" s="158"/>
      <c r="AH37" s="158"/>
      <c r="AI37" s="158"/>
      <c r="AJ37" s="158"/>
      <c r="AK37" s="158"/>
      <c r="AL37" s="158"/>
      <c r="AM37" s="158"/>
      <c r="AN37" s="158"/>
      <c r="AO37" s="158"/>
      <c r="AP37" s="158"/>
      <c r="AQ37" s="158"/>
      <c r="AR37" s="158"/>
      <c r="AS37" s="158"/>
      <c r="AT37" s="158"/>
      <c r="AU37" s="158"/>
      <c r="AV37" s="158"/>
      <c r="AW37" s="158"/>
      <c r="AX37" s="158"/>
      <c r="AY37" s="158"/>
      <c r="AZ37" s="158"/>
      <c r="BA37" s="158"/>
      <c r="BB37" s="158"/>
      <c r="BC37" s="158"/>
      <c r="BD37" s="158"/>
      <c r="BE37" s="158"/>
      <c r="BF37" s="158"/>
      <c r="BG37" s="158"/>
      <c r="BH37" s="158"/>
      <c r="BI37" s="158"/>
      <c r="BJ37" s="158"/>
      <c r="BK37" s="158"/>
      <c r="BL37" s="158"/>
      <c r="BM37" s="158"/>
      <c r="BN37" s="158"/>
      <c r="BO37" s="158"/>
      <c r="BP37" s="158"/>
      <c r="BQ37" s="158"/>
      <c r="BR37" s="158"/>
    </row>
    <row r="38" spans="1:70" s="159" customFormat="1" ht="48.75" customHeight="1" x14ac:dyDescent="0.3">
      <c r="A38" s="593"/>
      <c r="B38" s="426"/>
      <c r="C38" s="427"/>
      <c r="D38" s="421"/>
      <c r="E38" s="392"/>
      <c r="F38" s="389"/>
      <c r="G38" s="389"/>
      <c r="H38" s="389"/>
      <c r="I38" s="389"/>
      <c r="J38" s="389"/>
      <c r="K38" s="389"/>
      <c r="L38" s="389"/>
      <c r="M38" s="389"/>
      <c r="N38" s="158"/>
      <c r="O38" s="158"/>
      <c r="P38" s="158"/>
      <c r="Q38" s="158"/>
      <c r="R38" s="158"/>
      <c r="S38" s="158"/>
      <c r="T38" s="158"/>
      <c r="U38" s="158"/>
      <c r="V38" s="158"/>
      <c r="W38" s="158"/>
      <c r="X38" s="158"/>
      <c r="Y38" s="158"/>
      <c r="Z38" s="158"/>
      <c r="AA38" s="158"/>
      <c r="AB38" s="158"/>
      <c r="AC38" s="158"/>
      <c r="AD38" s="158"/>
      <c r="AE38" s="158"/>
      <c r="AF38" s="158"/>
      <c r="AG38" s="158"/>
      <c r="AH38" s="158"/>
      <c r="AI38" s="158"/>
      <c r="AJ38" s="158"/>
      <c r="AK38" s="158"/>
      <c r="AL38" s="158"/>
      <c r="AM38" s="158"/>
      <c r="AN38" s="158"/>
      <c r="AO38" s="158"/>
      <c r="AP38" s="158"/>
      <c r="AQ38" s="158"/>
      <c r="AR38" s="158"/>
      <c r="AS38" s="158"/>
      <c r="AT38" s="158"/>
      <c r="AU38" s="158"/>
      <c r="AV38" s="158"/>
      <c r="AW38" s="158"/>
      <c r="AX38" s="158"/>
      <c r="AY38" s="158"/>
      <c r="AZ38" s="158"/>
      <c r="BA38" s="158"/>
      <c r="BB38" s="158"/>
      <c r="BC38" s="158"/>
      <c r="BD38" s="158"/>
      <c r="BE38" s="158"/>
      <c r="BF38" s="158"/>
      <c r="BG38" s="158"/>
      <c r="BH38" s="158"/>
      <c r="BI38" s="158"/>
      <c r="BJ38" s="158"/>
      <c r="BK38" s="158"/>
      <c r="BL38" s="158"/>
      <c r="BM38" s="158"/>
      <c r="BN38" s="158"/>
      <c r="BO38" s="158"/>
      <c r="BP38" s="158"/>
      <c r="BQ38" s="158"/>
      <c r="BR38" s="158"/>
    </row>
    <row r="39" spans="1:70" s="159" customFormat="1" ht="48.75" customHeight="1" x14ac:dyDescent="0.3">
      <c r="A39" s="593"/>
      <c r="B39" s="426" t="str">
        <f>'Mapa final'!B67</f>
        <v>TIN_03</v>
      </c>
      <c r="C39" s="427" t="str">
        <f>'Mapa final'!H67</f>
        <v xml:space="preserve">
Posibilidad de afectación económica por no disponibilidad de la información clínica  de los usuarios del Subsistema de Salud de las Fuerzas Militares, debido a falta de respaldo (copias de seguridad) de la información.</v>
      </c>
      <c r="D39" s="421"/>
      <c r="E39" s="392"/>
      <c r="F39" s="389" t="str">
        <f t="shared" si="1"/>
        <v>No</v>
      </c>
      <c r="G39" s="389" t="str">
        <f t="shared" si="1"/>
        <v>No</v>
      </c>
      <c r="H39" s="389" t="str">
        <f t="shared" si="1"/>
        <v>No</v>
      </c>
      <c r="I39" s="389" t="str">
        <f t="shared" si="1"/>
        <v>No</v>
      </c>
      <c r="J39" s="389" t="str">
        <f t="shared" si="1"/>
        <v>No</v>
      </c>
      <c r="K39" s="389" t="str">
        <f t="shared" si="1"/>
        <v>No</v>
      </c>
      <c r="L39" s="389" t="str">
        <f t="shared" si="1"/>
        <v>No</v>
      </c>
      <c r="M39" s="389" t="str">
        <f t="shared" si="1"/>
        <v>No</v>
      </c>
      <c r="N39" s="158"/>
      <c r="O39" s="158"/>
      <c r="P39" s="158"/>
      <c r="Q39" s="158"/>
      <c r="R39" s="158"/>
      <c r="S39" s="158"/>
      <c r="T39" s="158"/>
      <c r="U39" s="158"/>
      <c r="V39" s="158"/>
      <c r="W39" s="158"/>
      <c r="X39" s="158"/>
      <c r="Y39" s="158"/>
      <c r="Z39" s="158"/>
      <c r="AA39" s="158"/>
      <c r="AB39" s="158"/>
      <c r="AC39" s="158"/>
      <c r="AD39" s="158"/>
      <c r="AE39" s="158"/>
      <c r="AF39" s="158"/>
      <c r="AG39" s="158"/>
      <c r="AH39" s="158"/>
      <c r="AI39" s="158"/>
      <c r="AJ39" s="158"/>
      <c r="AK39" s="158"/>
      <c r="AL39" s="158"/>
      <c r="AM39" s="158"/>
      <c r="AN39" s="158"/>
      <c r="AO39" s="158"/>
      <c r="AP39" s="158"/>
      <c r="AQ39" s="158"/>
      <c r="AR39" s="158"/>
      <c r="AS39" s="158"/>
      <c r="AT39" s="158"/>
      <c r="AU39" s="158"/>
      <c r="AV39" s="158"/>
      <c r="AW39" s="158"/>
      <c r="AX39" s="158"/>
      <c r="AY39" s="158"/>
      <c r="AZ39" s="158"/>
      <c r="BA39" s="158"/>
      <c r="BB39" s="158"/>
      <c r="BC39" s="158"/>
      <c r="BD39" s="158"/>
      <c r="BE39" s="158"/>
      <c r="BF39" s="158"/>
      <c r="BG39" s="158"/>
      <c r="BH39" s="158"/>
      <c r="BI39" s="158"/>
      <c r="BJ39" s="158"/>
      <c r="BK39" s="158"/>
      <c r="BL39" s="158"/>
      <c r="BM39" s="158"/>
      <c r="BN39" s="158"/>
      <c r="BO39" s="158"/>
      <c r="BP39" s="158"/>
      <c r="BQ39" s="158"/>
      <c r="BR39" s="158"/>
    </row>
    <row r="40" spans="1:70" s="159" customFormat="1" ht="48.75" customHeight="1" x14ac:dyDescent="0.3">
      <c r="A40" s="593"/>
      <c r="B40" s="426"/>
      <c r="C40" s="427"/>
      <c r="D40" s="421"/>
      <c r="E40" s="392"/>
      <c r="F40" s="389"/>
      <c r="G40" s="389"/>
      <c r="H40" s="389"/>
      <c r="I40" s="389"/>
      <c r="J40" s="389"/>
      <c r="K40" s="389"/>
      <c r="L40" s="389"/>
      <c r="M40" s="389"/>
      <c r="N40" s="158"/>
      <c r="O40" s="158"/>
      <c r="P40" s="158"/>
      <c r="Q40" s="158"/>
      <c r="R40" s="158"/>
      <c r="S40" s="158"/>
      <c r="T40" s="158"/>
      <c r="U40" s="158"/>
      <c r="V40" s="158"/>
      <c r="W40" s="158"/>
      <c r="X40" s="158"/>
      <c r="Y40" s="158"/>
      <c r="Z40" s="158"/>
      <c r="AA40" s="158"/>
      <c r="AB40" s="158"/>
      <c r="AC40" s="158"/>
      <c r="AD40" s="158"/>
      <c r="AE40" s="158"/>
      <c r="AF40" s="158"/>
      <c r="AG40" s="158"/>
      <c r="AH40" s="158"/>
      <c r="AI40" s="158"/>
      <c r="AJ40" s="158"/>
      <c r="AK40" s="158"/>
      <c r="AL40" s="158"/>
      <c r="AM40" s="158"/>
      <c r="AN40" s="158"/>
      <c r="AO40" s="158"/>
      <c r="AP40" s="158"/>
      <c r="AQ40" s="158"/>
      <c r="AR40" s="158"/>
      <c r="AS40" s="158"/>
      <c r="AT40" s="158"/>
      <c r="AU40" s="158"/>
      <c r="AV40" s="158"/>
      <c r="AW40" s="158"/>
      <c r="AX40" s="158"/>
      <c r="AY40" s="158"/>
      <c r="AZ40" s="158"/>
      <c r="BA40" s="158"/>
      <c r="BB40" s="158"/>
      <c r="BC40" s="158"/>
      <c r="BD40" s="158"/>
      <c r="BE40" s="158"/>
      <c r="BF40" s="158"/>
      <c r="BG40" s="158"/>
      <c r="BH40" s="158"/>
      <c r="BI40" s="158"/>
      <c r="BJ40" s="158"/>
      <c r="BK40" s="158"/>
      <c r="BL40" s="158"/>
      <c r="BM40" s="158"/>
      <c r="BN40" s="158"/>
      <c r="BO40" s="158"/>
      <c r="BP40" s="158"/>
      <c r="BQ40" s="158"/>
      <c r="BR40" s="158"/>
    </row>
    <row r="41" spans="1:70" s="159" customFormat="1" ht="48.75" customHeight="1" x14ac:dyDescent="0.3">
      <c r="A41" s="593"/>
      <c r="B41" s="426"/>
      <c r="C41" s="427"/>
      <c r="D41" s="421"/>
      <c r="E41" s="392"/>
      <c r="F41" s="389"/>
      <c r="G41" s="389"/>
      <c r="H41" s="389"/>
      <c r="I41" s="389"/>
      <c r="J41" s="389"/>
      <c r="K41" s="389"/>
      <c r="L41" s="389"/>
      <c r="M41" s="389"/>
      <c r="N41" s="158"/>
      <c r="O41" s="158"/>
      <c r="P41" s="158"/>
      <c r="Q41" s="158"/>
      <c r="R41" s="158"/>
      <c r="S41" s="158"/>
      <c r="T41" s="158"/>
      <c r="U41" s="158"/>
      <c r="V41" s="158"/>
      <c r="W41" s="158"/>
      <c r="X41" s="158"/>
      <c r="Y41" s="158"/>
      <c r="Z41" s="158"/>
      <c r="AA41" s="158"/>
      <c r="AB41" s="158"/>
      <c r="AC41" s="158"/>
      <c r="AD41" s="158"/>
      <c r="AE41" s="158"/>
      <c r="AF41" s="158"/>
      <c r="AG41" s="158"/>
      <c r="AH41" s="158"/>
      <c r="AI41" s="158"/>
      <c r="AJ41" s="158"/>
      <c r="AK41" s="158"/>
      <c r="AL41" s="158"/>
      <c r="AM41" s="158"/>
      <c r="AN41" s="158"/>
      <c r="AO41" s="158"/>
      <c r="AP41" s="158"/>
      <c r="AQ41" s="158"/>
      <c r="AR41" s="158"/>
      <c r="AS41" s="158"/>
      <c r="AT41" s="158"/>
      <c r="AU41" s="158"/>
      <c r="AV41" s="158"/>
      <c r="AW41" s="158"/>
      <c r="AX41" s="158"/>
      <c r="AY41" s="158"/>
      <c r="AZ41" s="158"/>
      <c r="BA41" s="158"/>
      <c r="BB41" s="158"/>
      <c r="BC41" s="158"/>
      <c r="BD41" s="158"/>
      <c r="BE41" s="158"/>
      <c r="BF41" s="158"/>
      <c r="BG41" s="158"/>
      <c r="BH41" s="158"/>
      <c r="BI41" s="158"/>
      <c r="BJ41" s="158"/>
      <c r="BK41" s="158"/>
      <c r="BL41" s="158"/>
      <c r="BM41" s="158"/>
      <c r="BN41" s="158"/>
      <c r="BO41" s="158"/>
      <c r="BP41" s="158"/>
      <c r="BQ41" s="158"/>
      <c r="BR41" s="158"/>
    </row>
    <row r="42" spans="1:70" ht="48.75" customHeight="1" x14ac:dyDescent="0.3">
      <c r="A42" s="593"/>
      <c r="B42" s="426" t="str">
        <f>'Mapa final'!B73</f>
        <v>TIN_04</v>
      </c>
      <c r="C42" s="427" t="str">
        <f>'Mapa final'!H73</f>
        <v xml:space="preserve">
Posibilidad de afectación económica y reputacional por perdida de la disponibilidad de la Historia Clínica por fallas en el funcionamiento del sistema de información clínico Dinámica Gerencial Hospitalaria por el Indebido control de cambios en la implementación de nuevas versiones del aplicativo de Historias Clínicas Electrónicas.</v>
      </c>
      <c r="D42" s="421"/>
      <c r="E42" s="392"/>
      <c r="F42" s="389" t="str">
        <f t="shared" ref="F42:M57" si="2">IFERROR(IF($E42="","No",IF($E42="No","No"," "))," ")</f>
        <v>No</v>
      </c>
      <c r="G42" s="389" t="str">
        <f t="shared" si="2"/>
        <v>No</v>
      </c>
      <c r="H42" s="389" t="str">
        <f t="shared" si="2"/>
        <v>No</v>
      </c>
      <c r="I42" s="389" t="str">
        <f t="shared" si="2"/>
        <v>No</v>
      </c>
      <c r="J42" s="389" t="str">
        <f t="shared" si="2"/>
        <v>No</v>
      </c>
      <c r="K42" s="389" t="str">
        <f t="shared" si="2"/>
        <v>No</v>
      </c>
      <c r="L42" s="389" t="str">
        <f t="shared" si="2"/>
        <v>No</v>
      </c>
      <c r="M42" s="389" t="str">
        <f t="shared" si="2"/>
        <v>No</v>
      </c>
      <c r="N42" s="160"/>
      <c r="O42" s="160"/>
      <c r="P42" s="160"/>
      <c r="Q42" s="160"/>
      <c r="R42" s="160"/>
      <c r="S42" s="160"/>
      <c r="T42" s="160"/>
      <c r="U42" s="160"/>
      <c r="V42" s="160"/>
      <c r="W42" s="160"/>
      <c r="X42" s="160"/>
      <c r="Y42" s="160"/>
      <c r="Z42" s="160"/>
      <c r="AA42" s="160"/>
      <c r="AB42" s="160"/>
      <c r="AC42" s="160"/>
      <c r="AD42" s="160"/>
      <c r="AE42" s="160"/>
      <c r="AF42" s="160"/>
      <c r="AG42" s="160"/>
      <c r="AH42" s="160"/>
      <c r="AI42" s="160"/>
      <c r="AJ42" s="160"/>
      <c r="AK42" s="160"/>
      <c r="AL42" s="160"/>
      <c r="AM42" s="160"/>
      <c r="AN42" s="160"/>
      <c r="AO42" s="160"/>
      <c r="AP42" s="160"/>
      <c r="AQ42" s="160"/>
      <c r="AR42" s="160"/>
      <c r="AS42" s="160"/>
      <c r="AT42" s="160"/>
      <c r="AU42" s="160"/>
      <c r="AV42" s="160"/>
      <c r="AW42" s="160"/>
      <c r="AX42" s="160"/>
      <c r="AY42" s="160"/>
      <c r="AZ42" s="160"/>
      <c r="BA42" s="160"/>
      <c r="BB42" s="160"/>
      <c r="BC42" s="160"/>
      <c r="BD42" s="160"/>
      <c r="BE42" s="160"/>
      <c r="BF42" s="160"/>
      <c r="BG42" s="160"/>
      <c r="BH42" s="160"/>
      <c r="BI42" s="160"/>
      <c r="BJ42" s="160"/>
      <c r="BK42" s="160"/>
      <c r="BL42" s="160"/>
      <c r="BM42" s="160"/>
      <c r="BN42" s="160"/>
      <c r="BO42" s="160"/>
      <c r="BP42" s="160"/>
      <c r="BQ42" s="160"/>
      <c r="BR42" s="160"/>
    </row>
    <row r="43" spans="1:70" ht="48.75" customHeight="1" x14ac:dyDescent="0.3">
      <c r="A43" s="593"/>
      <c r="B43" s="426"/>
      <c r="C43" s="427"/>
      <c r="D43" s="421"/>
      <c r="E43" s="392"/>
      <c r="F43" s="389"/>
      <c r="G43" s="389"/>
      <c r="H43" s="389"/>
      <c r="I43" s="389"/>
      <c r="J43" s="389"/>
      <c r="K43" s="389"/>
      <c r="L43" s="389"/>
      <c r="M43" s="389"/>
      <c r="N43" s="160"/>
      <c r="O43" s="160"/>
      <c r="P43" s="160"/>
      <c r="Q43" s="160"/>
      <c r="R43" s="160"/>
      <c r="S43" s="160"/>
      <c r="T43" s="160"/>
      <c r="U43" s="160"/>
      <c r="V43" s="160"/>
      <c r="W43" s="160"/>
      <c r="X43" s="160"/>
      <c r="Y43" s="160"/>
      <c r="Z43" s="160"/>
      <c r="AA43" s="160"/>
      <c r="AB43" s="160"/>
      <c r="AC43" s="160"/>
      <c r="AD43" s="160"/>
      <c r="AE43" s="160"/>
      <c r="AF43" s="160"/>
      <c r="AG43" s="160"/>
      <c r="AH43" s="160"/>
      <c r="AI43" s="160"/>
      <c r="AJ43" s="160"/>
      <c r="AK43" s="160"/>
      <c r="AL43" s="160"/>
      <c r="AM43" s="160"/>
      <c r="AN43" s="160"/>
      <c r="AO43" s="160"/>
      <c r="AP43" s="160"/>
      <c r="AQ43" s="160"/>
      <c r="AR43" s="160"/>
      <c r="AS43" s="160"/>
      <c r="AT43" s="160"/>
      <c r="AU43" s="160"/>
      <c r="AV43" s="160"/>
      <c r="AW43" s="160"/>
      <c r="AX43" s="160"/>
      <c r="AY43" s="160"/>
      <c r="AZ43" s="160"/>
      <c r="BA43" s="160"/>
      <c r="BB43" s="160"/>
      <c r="BC43" s="160"/>
      <c r="BD43" s="160"/>
      <c r="BE43" s="160"/>
      <c r="BF43" s="160"/>
      <c r="BG43" s="160"/>
      <c r="BH43" s="160"/>
      <c r="BI43" s="160"/>
      <c r="BJ43" s="160"/>
      <c r="BK43" s="160"/>
      <c r="BL43" s="160"/>
      <c r="BM43" s="160"/>
      <c r="BN43" s="160"/>
      <c r="BO43" s="160"/>
      <c r="BP43" s="160"/>
      <c r="BQ43" s="160"/>
      <c r="BR43" s="160"/>
    </row>
    <row r="44" spans="1:70" ht="48.75" customHeight="1" x14ac:dyDescent="0.3">
      <c r="A44" s="593"/>
      <c r="B44" s="426"/>
      <c r="C44" s="427"/>
      <c r="D44" s="421"/>
      <c r="E44" s="392"/>
      <c r="F44" s="389"/>
      <c r="G44" s="389"/>
      <c r="H44" s="389"/>
      <c r="I44" s="389"/>
      <c r="J44" s="389"/>
      <c r="K44" s="389"/>
      <c r="L44" s="389"/>
      <c r="M44" s="389"/>
      <c r="N44" s="160"/>
      <c r="O44" s="160"/>
      <c r="P44" s="160"/>
      <c r="Q44" s="160"/>
      <c r="R44" s="160"/>
      <c r="S44" s="160"/>
      <c r="T44" s="160"/>
      <c r="U44" s="160"/>
      <c r="V44" s="160"/>
      <c r="W44" s="160"/>
      <c r="X44" s="160"/>
      <c r="Y44" s="160"/>
      <c r="Z44" s="160"/>
      <c r="AA44" s="160"/>
      <c r="AB44" s="160"/>
      <c r="AC44" s="160"/>
      <c r="AD44" s="160"/>
      <c r="AE44" s="160"/>
      <c r="AF44" s="160"/>
      <c r="AG44" s="160"/>
      <c r="AH44" s="160"/>
      <c r="AI44" s="160"/>
      <c r="AJ44" s="160"/>
      <c r="AK44" s="160"/>
      <c r="AL44" s="160"/>
      <c r="AM44" s="160"/>
      <c r="AN44" s="160"/>
      <c r="AO44" s="160"/>
      <c r="AP44" s="160"/>
      <c r="AQ44" s="160"/>
      <c r="AR44" s="160"/>
      <c r="AS44" s="160"/>
      <c r="AT44" s="160"/>
      <c r="AU44" s="160"/>
      <c r="AV44" s="160"/>
      <c r="AW44" s="160"/>
      <c r="AX44" s="160"/>
      <c r="AY44" s="160"/>
      <c r="AZ44" s="160"/>
      <c r="BA44" s="160"/>
      <c r="BB44" s="160"/>
      <c r="BC44" s="160"/>
      <c r="BD44" s="160"/>
      <c r="BE44" s="160"/>
      <c r="BF44" s="160"/>
      <c r="BG44" s="160"/>
      <c r="BH44" s="160"/>
      <c r="BI44" s="160"/>
      <c r="BJ44" s="160"/>
      <c r="BK44" s="160"/>
      <c r="BL44" s="160"/>
      <c r="BM44" s="160"/>
      <c r="BN44" s="160"/>
      <c r="BO44" s="160"/>
      <c r="BP44" s="160"/>
      <c r="BQ44" s="160"/>
      <c r="BR44" s="160"/>
    </row>
    <row r="45" spans="1:70" ht="48.75" customHeight="1" x14ac:dyDescent="0.3">
      <c r="A45" s="593"/>
      <c r="B45" s="426" t="str">
        <f>'Mapa final'!B79</f>
        <v>CAU_01</v>
      </c>
      <c r="C45" s="427" t="str">
        <f>'Mapa final'!H79</f>
        <v>Posibilidad de afectación reputacional por pérdida de credibilidad e impacto negativo en la imagen externa de la entidad debido a confusión y errores en los procesos como consecuencia de información errada, no verás o susceptible de mala interpretación</v>
      </c>
      <c r="D45" s="421"/>
      <c r="E45" s="392"/>
      <c r="F45" s="389" t="str">
        <f t="shared" si="2"/>
        <v>No</v>
      </c>
      <c r="G45" s="389" t="str">
        <f t="shared" si="2"/>
        <v>No</v>
      </c>
      <c r="H45" s="389" t="str">
        <f t="shared" si="2"/>
        <v>No</v>
      </c>
      <c r="I45" s="389" t="str">
        <f t="shared" si="2"/>
        <v>No</v>
      </c>
      <c r="J45" s="389" t="str">
        <f t="shared" si="2"/>
        <v>No</v>
      </c>
      <c r="K45" s="389" t="str">
        <f t="shared" si="2"/>
        <v>No</v>
      </c>
      <c r="L45" s="389" t="str">
        <f t="shared" si="2"/>
        <v>No</v>
      </c>
      <c r="M45" s="389" t="str">
        <f t="shared" si="2"/>
        <v>No</v>
      </c>
      <c r="N45" s="160"/>
      <c r="O45" s="160"/>
      <c r="P45" s="160"/>
      <c r="Q45" s="160"/>
      <c r="R45" s="160"/>
      <c r="S45" s="160"/>
      <c r="T45" s="160"/>
      <c r="U45" s="160"/>
      <c r="V45" s="160"/>
      <c r="W45" s="160"/>
      <c r="X45" s="160"/>
      <c r="Y45" s="160"/>
      <c r="Z45" s="160"/>
      <c r="AA45" s="160"/>
      <c r="AB45" s="160"/>
      <c r="AC45" s="160"/>
      <c r="AD45" s="160"/>
      <c r="AE45" s="160"/>
      <c r="AF45" s="160"/>
      <c r="AG45" s="160"/>
      <c r="AH45" s="160"/>
      <c r="AI45" s="160"/>
      <c r="AJ45" s="160"/>
      <c r="AK45" s="160"/>
      <c r="AL45" s="160"/>
      <c r="AM45" s="160"/>
      <c r="AN45" s="160"/>
      <c r="AO45" s="160"/>
      <c r="AP45" s="160"/>
      <c r="AQ45" s="160"/>
      <c r="AR45" s="160"/>
      <c r="AS45" s="160"/>
      <c r="AT45" s="160"/>
      <c r="AU45" s="160"/>
      <c r="AV45" s="160"/>
      <c r="AW45" s="160"/>
      <c r="AX45" s="160"/>
      <c r="AY45" s="160"/>
      <c r="AZ45" s="160"/>
      <c r="BA45" s="160"/>
      <c r="BB45" s="160"/>
      <c r="BC45" s="160"/>
      <c r="BD45" s="160"/>
      <c r="BE45" s="160"/>
      <c r="BF45" s="160"/>
      <c r="BG45" s="160"/>
      <c r="BH45" s="160"/>
      <c r="BI45" s="160"/>
      <c r="BJ45" s="160"/>
      <c r="BK45" s="160"/>
      <c r="BL45" s="160"/>
      <c r="BM45" s="160"/>
      <c r="BN45" s="160"/>
      <c r="BO45" s="160"/>
      <c r="BP45" s="160"/>
      <c r="BQ45" s="160"/>
      <c r="BR45" s="160"/>
    </row>
    <row r="46" spans="1:70" ht="48.75" customHeight="1" x14ac:dyDescent="0.3">
      <c r="A46" s="593"/>
      <c r="B46" s="426"/>
      <c r="C46" s="427"/>
      <c r="D46" s="421"/>
      <c r="E46" s="392"/>
      <c r="F46" s="389"/>
      <c r="G46" s="389"/>
      <c r="H46" s="389"/>
      <c r="I46" s="389"/>
      <c r="J46" s="389"/>
      <c r="K46" s="389"/>
      <c r="L46" s="389"/>
      <c r="M46" s="389"/>
      <c r="N46" s="160"/>
      <c r="O46" s="160"/>
      <c r="P46" s="160"/>
      <c r="Q46" s="160"/>
      <c r="R46" s="160"/>
      <c r="S46" s="160"/>
      <c r="T46" s="160"/>
      <c r="U46" s="160"/>
      <c r="V46" s="160"/>
      <c r="W46" s="160"/>
      <c r="X46" s="160"/>
      <c r="Y46" s="160"/>
      <c r="Z46" s="160"/>
      <c r="AA46" s="160"/>
      <c r="AB46" s="160"/>
      <c r="AC46" s="160"/>
      <c r="AD46" s="160"/>
      <c r="AE46" s="160"/>
      <c r="AF46" s="160"/>
      <c r="AG46" s="160"/>
      <c r="AH46" s="160"/>
      <c r="AI46" s="160"/>
      <c r="AJ46" s="160"/>
      <c r="AK46" s="160"/>
      <c r="AL46" s="160"/>
      <c r="AM46" s="160"/>
      <c r="AN46" s="160"/>
      <c r="AO46" s="160"/>
      <c r="AP46" s="160"/>
      <c r="AQ46" s="160"/>
      <c r="AR46" s="160"/>
      <c r="AS46" s="160"/>
      <c r="AT46" s="160"/>
      <c r="AU46" s="160"/>
      <c r="AV46" s="160"/>
      <c r="AW46" s="160"/>
      <c r="AX46" s="160"/>
      <c r="AY46" s="160"/>
      <c r="AZ46" s="160"/>
      <c r="BA46" s="160"/>
      <c r="BB46" s="160"/>
      <c r="BC46" s="160"/>
      <c r="BD46" s="160"/>
      <c r="BE46" s="160"/>
      <c r="BF46" s="160"/>
      <c r="BG46" s="160"/>
      <c r="BH46" s="160"/>
      <c r="BI46" s="160"/>
      <c r="BJ46" s="160"/>
      <c r="BK46" s="160"/>
      <c r="BL46" s="160"/>
      <c r="BM46" s="160"/>
      <c r="BN46" s="160"/>
      <c r="BO46" s="160"/>
      <c r="BP46" s="160"/>
      <c r="BQ46" s="160"/>
      <c r="BR46" s="160"/>
    </row>
    <row r="47" spans="1:70" ht="48.75" customHeight="1" x14ac:dyDescent="0.3">
      <c r="A47" s="593"/>
      <c r="B47" s="426"/>
      <c r="C47" s="427"/>
      <c r="D47" s="421"/>
      <c r="E47" s="392"/>
      <c r="F47" s="389"/>
      <c r="G47" s="389"/>
      <c r="H47" s="389"/>
      <c r="I47" s="389"/>
      <c r="J47" s="389"/>
      <c r="K47" s="389"/>
      <c r="L47" s="389"/>
      <c r="M47" s="389"/>
      <c r="N47" s="160"/>
      <c r="O47" s="160"/>
      <c r="P47" s="160"/>
      <c r="Q47" s="160"/>
      <c r="R47" s="160"/>
      <c r="S47" s="160"/>
      <c r="T47" s="160"/>
      <c r="U47" s="160"/>
      <c r="V47" s="160"/>
      <c r="W47" s="160"/>
      <c r="X47" s="160"/>
      <c r="Y47" s="160"/>
      <c r="Z47" s="160"/>
      <c r="AA47" s="160"/>
      <c r="AB47" s="160"/>
      <c r="AC47" s="160"/>
      <c r="AD47" s="160"/>
      <c r="AE47" s="160"/>
      <c r="AF47" s="160"/>
      <c r="AG47" s="160"/>
      <c r="AH47" s="160"/>
      <c r="AI47" s="160"/>
      <c r="AJ47" s="160"/>
      <c r="AK47" s="160"/>
      <c r="AL47" s="160"/>
      <c r="AM47" s="160"/>
      <c r="AN47" s="160"/>
      <c r="AO47" s="160"/>
      <c r="AP47" s="160"/>
      <c r="AQ47" s="160"/>
      <c r="AR47" s="160"/>
      <c r="AS47" s="160"/>
      <c r="AT47" s="160"/>
      <c r="AU47" s="160"/>
      <c r="AV47" s="160"/>
      <c r="AW47" s="160"/>
      <c r="AX47" s="160"/>
      <c r="AY47" s="160"/>
      <c r="AZ47" s="160"/>
      <c r="BA47" s="160"/>
      <c r="BB47" s="160"/>
      <c r="BC47" s="160"/>
      <c r="BD47" s="160"/>
      <c r="BE47" s="160"/>
      <c r="BF47" s="160"/>
      <c r="BG47" s="160"/>
      <c r="BH47" s="160"/>
      <c r="BI47" s="160"/>
      <c r="BJ47" s="160"/>
      <c r="BK47" s="160"/>
      <c r="BL47" s="160"/>
      <c r="BM47" s="160"/>
      <c r="BN47" s="160"/>
      <c r="BO47" s="160"/>
      <c r="BP47" s="160"/>
      <c r="BQ47" s="160"/>
      <c r="BR47" s="160"/>
    </row>
    <row r="48" spans="1:70" ht="48.75" customHeight="1" x14ac:dyDescent="0.3">
      <c r="A48" s="593"/>
      <c r="B48" s="426" t="str">
        <f>'Mapa final'!B85</f>
        <v>CAU_02</v>
      </c>
      <c r="C48" s="427" t="str">
        <f>'Mapa final'!H85</f>
        <v>Posibilidad de afectación reputacional por pérdida de credibilidad e impacto negativo en la imagen interna de la entidad debido a confusión y errores en los procesos como consecuencia de información errada, no verás o susceptible de mala interpretación</v>
      </c>
      <c r="D48" s="421"/>
      <c r="E48" s="392"/>
      <c r="F48" s="389" t="str">
        <f t="shared" si="2"/>
        <v>No</v>
      </c>
      <c r="G48" s="389" t="str">
        <f t="shared" si="2"/>
        <v>No</v>
      </c>
      <c r="H48" s="389" t="str">
        <f t="shared" si="2"/>
        <v>No</v>
      </c>
      <c r="I48" s="389" t="str">
        <f t="shared" si="2"/>
        <v>No</v>
      </c>
      <c r="J48" s="389" t="str">
        <f t="shared" si="2"/>
        <v>No</v>
      </c>
      <c r="K48" s="389" t="str">
        <f t="shared" si="2"/>
        <v>No</v>
      </c>
      <c r="L48" s="389" t="str">
        <f t="shared" si="2"/>
        <v>No</v>
      </c>
      <c r="M48" s="389" t="str">
        <f t="shared" si="2"/>
        <v>No</v>
      </c>
      <c r="N48" s="160"/>
      <c r="O48" s="160"/>
      <c r="P48" s="160"/>
      <c r="Q48" s="160"/>
      <c r="R48" s="160"/>
      <c r="S48" s="160"/>
      <c r="T48" s="160"/>
      <c r="U48" s="160"/>
      <c r="V48" s="160"/>
      <c r="W48" s="160"/>
      <c r="X48" s="160"/>
      <c r="Y48" s="160"/>
      <c r="Z48" s="160"/>
      <c r="AA48" s="160"/>
      <c r="AB48" s="160"/>
      <c r="AC48" s="160"/>
      <c r="AD48" s="160"/>
      <c r="AE48" s="160"/>
      <c r="AF48" s="160"/>
      <c r="AG48" s="160"/>
      <c r="AH48" s="160"/>
      <c r="AI48" s="160"/>
      <c r="AJ48" s="160"/>
      <c r="AK48" s="160"/>
      <c r="AL48" s="160"/>
      <c r="AM48" s="160"/>
      <c r="AN48" s="160"/>
      <c r="AO48" s="160"/>
      <c r="AP48" s="160"/>
      <c r="AQ48" s="160"/>
      <c r="AR48" s="160"/>
      <c r="AS48" s="160"/>
      <c r="AT48" s="160"/>
      <c r="AU48" s="160"/>
      <c r="AV48" s="160"/>
      <c r="AW48" s="160"/>
      <c r="AX48" s="160"/>
      <c r="AY48" s="160"/>
      <c r="AZ48" s="160"/>
      <c r="BA48" s="160"/>
      <c r="BB48" s="160"/>
      <c r="BC48" s="160"/>
      <c r="BD48" s="160"/>
      <c r="BE48" s="160"/>
      <c r="BF48" s="160"/>
      <c r="BG48" s="160"/>
      <c r="BH48" s="160"/>
      <c r="BI48" s="160"/>
      <c r="BJ48" s="160"/>
      <c r="BK48" s="160"/>
      <c r="BL48" s="160"/>
      <c r="BM48" s="160"/>
      <c r="BN48" s="160"/>
      <c r="BO48" s="160"/>
      <c r="BP48" s="160"/>
      <c r="BQ48" s="160"/>
      <c r="BR48" s="160"/>
    </row>
    <row r="49" spans="1:70" ht="48.75" customHeight="1" x14ac:dyDescent="0.3">
      <c r="A49" s="593"/>
      <c r="B49" s="426"/>
      <c r="C49" s="427"/>
      <c r="D49" s="421"/>
      <c r="E49" s="392"/>
      <c r="F49" s="389"/>
      <c r="G49" s="389"/>
      <c r="H49" s="389"/>
      <c r="I49" s="389"/>
      <c r="J49" s="389"/>
      <c r="K49" s="389"/>
      <c r="L49" s="389"/>
      <c r="M49" s="389"/>
      <c r="N49" s="160"/>
      <c r="O49" s="160"/>
      <c r="P49" s="160"/>
      <c r="Q49" s="160"/>
      <c r="R49" s="160"/>
      <c r="S49" s="160"/>
      <c r="T49" s="160"/>
      <c r="U49" s="160"/>
      <c r="V49" s="160"/>
      <c r="W49" s="160"/>
      <c r="X49" s="160"/>
      <c r="Y49" s="160"/>
      <c r="Z49" s="160"/>
      <c r="AA49" s="160"/>
      <c r="AB49" s="160"/>
      <c r="AC49" s="160"/>
      <c r="AD49" s="160"/>
      <c r="AE49" s="160"/>
      <c r="AF49" s="160"/>
      <c r="AG49" s="160"/>
      <c r="AH49" s="160"/>
      <c r="AI49" s="160"/>
      <c r="AJ49" s="160"/>
      <c r="AK49" s="160"/>
      <c r="AL49" s="160"/>
      <c r="AM49" s="160"/>
      <c r="AN49" s="160"/>
      <c r="AO49" s="160"/>
      <c r="AP49" s="160"/>
      <c r="AQ49" s="160"/>
      <c r="AR49" s="160"/>
      <c r="AS49" s="160"/>
      <c r="AT49" s="160"/>
      <c r="AU49" s="160"/>
      <c r="AV49" s="160"/>
      <c r="AW49" s="160"/>
      <c r="AX49" s="160"/>
      <c r="AY49" s="160"/>
      <c r="AZ49" s="160"/>
      <c r="BA49" s="160"/>
      <c r="BB49" s="160"/>
      <c r="BC49" s="160"/>
      <c r="BD49" s="160"/>
      <c r="BE49" s="160"/>
      <c r="BF49" s="160"/>
      <c r="BG49" s="160"/>
      <c r="BH49" s="160"/>
      <c r="BI49" s="160"/>
      <c r="BJ49" s="160"/>
      <c r="BK49" s="160"/>
      <c r="BL49" s="160"/>
      <c r="BM49" s="160"/>
      <c r="BN49" s="160"/>
      <c r="BO49" s="160"/>
      <c r="BP49" s="160"/>
      <c r="BQ49" s="160"/>
      <c r="BR49" s="160"/>
    </row>
    <row r="50" spans="1:70" ht="48.75" customHeight="1" x14ac:dyDescent="0.3">
      <c r="A50" s="593"/>
      <c r="B50" s="426"/>
      <c r="C50" s="427"/>
      <c r="D50" s="421"/>
      <c r="E50" s="392"/>
      <c r="F50" s="389"/>
      <c r="G50" s="389"/>
      <c r="H50" s="389"/>
      <c r="I50" s="389"/>
      <c r="J50" s="389"/>
      <c r="K50" s="389"/>
      <c r="L50" s="389"/>
      <c r="M50" s="389"/>
      <c r="N50" s="160"/>
      <c r="O50" s="160"/>
      <c r="P50" s="160"/>
      <c r="Q50" s="160"/>
      <c r="R50" s="160"/>
      <c r="S50" s="160"/>
      <c r="T50" s="160"/>
      <c r="U50" s="160"/>
      <c r="V50" s="160"/>
      <c r="W50" s="160"/>
      <c r="X50" s="160"/>
      <c r="Y50" s="160"/>
      <c r="Z50" s="160"/>
      <c r="AA50" s="160"/>
      <c r="AB50" s="160"/>
      <c r="AC50" s="160"/>
      <c r="AD50" s="160"/>
      <c r="AE50" s="160"/>
      <c r="AF50" s="160"/>
      <c r="AG50" s="160"/>
      <c r="AH50" s="160"/>
      <c r="AI50" s="160"/>
      <c r="AJ50" s="160"/>
      <c r="AK50" s="160"/>
      <c r="AL50" s="160"/>
      <c r="AM50" s="160"/>
      <c r="AN50" s="160"/>
      <c r="AO50" s="160"/>
      <c r="AP50" s="160"/>
      <c r="AQ50" s="160"/>
      <c r="AR50" s="160"/>
      <c r="AS50" s="160"/>
      <c r="AT50" s="160"/>
      <c r="AU50" s="160"/>
      <c r="AV50" s="160"/>
      <c r="AW50" s="160"/>
      <c r="AX50" s="160"/>
      <c r="AY50" s="160"/>
      <c r="AZ50" s="160"/>
      <c r="BA50" s="160"/>
      <c r="BB50" s="160"/>
      <c r="BC50" s="160"/>
      <c r="BD50" s="160"/>
      <c r="BE50" s="160"/>
      <c r="BF50" s="160"/>
      <c r="BG50" s="160"/>
      <c r="BH50" s="160"/>
      <c r="BI50" s="160"/>
      <c r="BJ50" s="160"/>
      <c r="BK50" s="160"/>
      <c r="BL50" s="160"/>
      <c r="BM50" s="160"/>
      <c r="BN50" s="160"/>
      <c r="BO50" s="160"/>
      <c r="BP50" s="160"/>
      <c r="BQ50" s="160"/>
      <c r="BR50" s="160"/>
    </row>
    <row r="51" spans="1:70" ht="48.75" customHeight="1" x14ac:dyDescent="0.3">
      <c r="A51" s="593"/>
      <c r="B51" s="426" t="str">
        <f>'Mapa final'!B91</f>
        <v>CAU_03</v>
      </c>
      <c r="C51" s="427" t="str">
        <f>'Mapa final'!H91</f>
        <v>Posibilidad de afectación reputacional por incumplimiento de los periodos de tiempo de respuesta establecidos en la ley a las PQRS y posibles tutelas, debido a demoras en las proyecciones de respuesta y/o respuesta superficiales por parte de los servicios, errores en el direccionamiento interno y recepcion de peticiones incompletas o con falta de soportes para tramitarlas</v>
      </c>
      <c r="D51" s="421"/>
      <c r="E51" s="392"/>
      <c r="F51" s="389" t="str">
        <f t="shared" si="2"/>
        <v>No</v>
      </c>
      <c r="G51" s="389" t="str">
        <f t="shared" si="2"/>
        <v>No</v>
      </c>
      <c r="H51" s="389" t="str">
        <f t="shared" si="2"/>
        <v>No</v>
      </c>
      <c r="I51" s="389" t="str">
        <f t="shared" si="2"/>
        <v>No</v>
      </c>
      <c r="J51" s="389" t="str">
        <f t="shared" si="2"/>
        <v>No</v>
      </c>
      <c r="K51" s="389" t="str">
        <f t="shared" si="2"/>
        <v>No</v>
      </c>
      <c r="L51" s="389" t="str">
        <f t="shared" si="2"/>
        <v>No</v>
      </c>
      <c r="M51" s="389" t="str">
        <f t="shared" si="2"/>
        <v>No</v>
      </c>
      <c r="N51" s="160"/>
      <c r="O51" s="160"/>
      <c r="P51" s="160"/>
      <c r="Q51" s="160"/>
      <c r="R51" s="160"/>
      <c r="S51" s="160"/>
      <c r="T51" s="160"/>
      <c r="U51" s="160"/>
      <c r="V51" s="160"/>
      <c r="W51" s="160"/>
      <c r="X51" s="160"/>
      <c r="Y51" s="160"/>
      <c r="Z51" s="160"/>
      <c r="AA51" s="160"/>
      <c r="AB51" s="160"/>
      <c r="AC51" s="160"/>
      <c r="AD51" s="160"/>
      <c r="AE51" s="160"/>
      <c r="AF51" s="160"/>
      <c r="AG51" s="160"/>
      <c r="AH51" s="160"/>
      <c r="AI51" s="160"/>
      <c r="AJ51" s="160"/>
      <c r="AK51" s="160"/>
      <c r="AL51" s="160"/>
      <c r="AM51" s="160"/>
      <c r="AN51" s="160"/>
      <c r="AO51" s="160"/>
      <c r="AP51" s="160"/>
      <c r="AQ51" s="160"/>
      <c r="AR51" s="160"/>
      <c r="AS51" s="160"/>
      <c r="AT51" s="160"/>
      <c r="AU51" s="160"/>
      <c r="AV51" s="160"/>
      <c r="AW51" s="160"/>
      <c r="AX51" s="160"/>
      <c r="AY51" s="160"/>
      <c r="AZ51" s="160"/>
      <c r="BA51" s="160"/>
      <c r="BB51" s="160"/>
      <c r="BC51" s="160"/>
      <c r="BD51" s="160"/>
      <c r="BE51" s="160"/>
      <c r="BF51" s="160"/>
      <c r="BG51" s="160"/>
      <c r="BH51" s="160"/>
      <c r="BI51" s="160"/>
      <c r="BJ51" s="160"/>
      <c r="BK51" s="160"/>
      <c r="BL51" s="160"/>
      <c r="BM51" s="160"/>
      <c r="BN51" s="160"/>
      <c r="BO51" s="160"/>
      <c r="BP51" s="160"/>
      <c r="BQ51" s="160"/>
      <c r="BR51" s="160"/>
    </row>
    <row r="52" spans="1:70" ht="48.75" customHeight="1" x14ac:dyDescent="0.3">
      <c r="A52" s="593"/>
      <c r="B52" s="426"/>
      <c r="C52" s="427"/>
      <c r="D52" s="421"/>
      <c r="E52" s="392"/>
      <c r="F52" s="389"/>
      <c r="G52" s="389"/>
      <c r="H52" s="389"/>
      <c r="I52" s="389"/>
      <c r="J52" s="389"/>
      <c r="K52" s="389"/>
      <c r="L52" s="389"/>
      <c r="M52" s="389"/>
      <c r="N52" s="160"/>
      <c r="O52" s="160"/>
      <c r="P52" s="160"/>
      <c r="Q52" s="160"/>
      <c r="R52" s="160"/>
      <c r="S52" s="160"/>
      <c r="T52" s="160"/>
      <c r="U52" s="160"/>
      <c r="V52" s="160"/>
      <c r="W52" s="160"/>
      <c r="X52" s="160"/>
      <c r="Y52" s="160"/>
      <c r="Z52" s="160"/>
      <c r="AA52" s="160"/>
      <c r="AB52" s="160"/>
      <c r="AC52" s="160"/>
      <c r="AD52" s="160"/>
      <c r="AE52" s="160"/>
      <c r="AF52" s="160"/>
      <c r="AG52" s="160"/>
      <c r="AH52" s="160"/>
      <c r="AI52" s="160"/>
      <c r="AJ52" s="160"/>
      <c r="AK52" s="160"/>
      <c r="AL52" s="160"/>
      <c r="AM52" s="160"/>
      <c r="AN52" s="160"/>
      <c r="AO52" s="160"/>
      <c r="AP52" s="160"/>
      <c r="AQ52" s="160"/>
      <c r="AR52" s="160"/>
      <c r="AS52" s="160"/>
      <c r="AT52" s="160"/>
      <c r="AU52" s="160"/>
      <c r="AV52" s="160"/>
      <c r="AW52" s="160"/>
      <c r="AX52" s="160"/>
      <c r="AY52" s="160"/>
      <c r="AZ52" s="160"/>
      <c r="BA52" s="160"/>
      <c r="BB52" s="160"/>
      <c r="BC52" s="160"/>
      <c r="BD52" s="160"/>
      <c r="BE52" s="160"/>
      <c r="BF52" s="160"/>
      <c r="BG52" s="160"/>
      <c r="BH52" s="160"/>
      <c r="BI52" s="160"/>
      <c r="BJ52" s="160"/>
      <c r="BK52" s="160"/>
      <c r="BL52" s="160"/>
      <c r="BM52" s="160"/>
      <c r="BN52" s="160"/>
      <c r="BO52" s="160"/>
      <c r="BP52" s="160"/>
      <c r="BQ52" s="160"/>
      <c r="BR52" s="160"/>
    </row>
    <row r="53" spans="1:70" ht="48.75" customHeight="1" x14ac:dyDescent="0.3">
      <c r="A53" s="593"/>
      <c r="B53" s="426"/>
      <c r="C53" s="427"/>
      <c r="D53" s="421"/>
      <c r="E53" s="392"/>
      <c r="F53" s="389"/>
      <c r="G53" s="389"/>
      <c r="H53" s="389"/>
      <c r="I53" s="389"/>
      <c r="J53" s="389"/>
      <c r="K53" s="389"/>
      <c r="L53" s="389"/>
      <c r="M53" s="389"/>
      <c r="N53" s="160"/>
      <c r="O53" s="160"/>
      <c r="P53" s="160"/>
      <c r="Q53" s="160"/>
      <c r="R53" s="160"/>
      <c r="S53" s="160"/>
      <c r="T53" s="160"/>
      <c r="U53" s="160"/>
      <c r="V53" s="160"/>
      <c r="W53" s="160"/>
      <c r="X53" s="160"/>
      <c r="Y53" s="160"/>
      <c r="Z53" s="160"/>
      <c r="AA53" s="160"/>
      <c r="AB53" s="160"/>
      <c r="AC53" s="160"/>
      <c r="AD53" s="160"/>
      <c r="AE53" s="160"/>
      <c r="AF53" s="160"/>
      <c r="AG53" s="160"/>
      <c r="AH53" s="160"/>
      <c r="AI53" s="160"/>
      <c r="AJ53" s="160"/>
      <c r="AK53" s="160"/>
      <c r="AL53" s="160"/>
      <c r="AM53" s="160"/>
      <c r="AN53" s="160"/>
      <c r="AO53" s="160"/>
      <c r="AP53" s="160"/>
      <c r="AQ53" s="160"/>
      <c r="AR53" s="160"/>
      <c r="AS53" s="160"/>
      <c r="AT53" s="160"/>
      <c r="AU53" s="160"/>
      <c r="AV53" s="160"/>
      <c r="AW53" s="160"/>
      <c r="AX53" s="160"/>
      <c r="AY53" s="160"/>
      <c r="AZ53" s="160"/>
      <c r="BA53" s="160"/>
      <c r="BB53" s="160"/>
      <c r="BC53" s="160"/>
      <c r="BD53" s="160"/>
      <c r="BE53" s="160"/>
      <c r="BF53" s="160"/>
      <c r="BG53" s="160"/>
      <c r="BH53" s="160"/>
      <c r="BI53" s="160"/>
      <c r="BJ53" s="160"/>
      <c r="BK53" s="160"/>
      <c r="BL53" s="160"/>
      <c r="BM53" s="160"/>
      <c r="BN53" s="160"/>
      <c r="BO53" s="160"/>
      <c r="BP53" s="160"/>
      <c r="BQ53" s="160"/>
      <c r="BR53" s="160"/>
    </row>
    <row r="54" spans="1:70" ht="48.75" customHeight="1" x14ac:dyDescent="0.3">
      <c r="A54" s="593"/>
      <c r="B54" s="426" t="str">
        <f>'Mapa final'!B97</f>
        <v>CAU_04</v>
      </c>
      <c r="C54" s="427" t="str">
        <f>'Mapa final'!H97</f>
        <v>Posibilidad de afectación reputaciónal por insatisfacción de los usuarios del subsistema de salud de las Fuerzas Militares, debido a la inadecuada asignación de citas en el  Contac Center.</v>
      </c>
      <c r="D54" s="421"/>
      <c r="E54" s="392"/>
      <c r="F54" s="389" t="str">
        <f t="shared" si="2"/>
        <v>No</v>
      </c>
      <c r="G54" s="389" t="str">
        <f t="shared" si="2"/>
        <v>No</v>
      </c>
      <c r="H54" s="389" t="str">
        <f t="shared" si="2"/>
        <v>No</v>
      </c>
      <c r="I54" s="389" t="str">
        <f t="shared" si="2"/>
        <v>No</v>
      </c>
      <c r="J54" s="389" t="str">
        <f t="shared" si="2"/>
        <v>No</v>
      </c>
      <c r="K54" s="389" t="str">
        <f t="shared" si="2"/>
        <v>No</v>
      </c>
      <c r="L54" s="389" t="str">
        <f t="shared" si="2"/>
        <v>No</v>
      </c>
      <c r="M54" s="389" t="str">
        <f t="shared" si="2"/>
        <v>No</v>
      </c>
      <c r="N54" s="160"/>
      <c r="O54" s="160"/>
      <c r="P54" s="160"/>
      <c r="Q54" s="160"/>
      <c r="R54" s="160"/>
      <c r="S54" s="160"/>
      <c r="T54" s="160"/>
      <c r="U54" s="160"/>
      <c r="V54" s="160"/>
      <c r="W54" s="160"/>
      <c r="X54" s="160"/>
      <c r="Y54" s="160"/>
      <c r="Z54" s="160"/>
      <c r="AA54" s="160"/>
      <c r="AB54" s="160"/>
      <c r="AC54" s="160"/>
      <c r="AD54" s="160"/>
      <c r="AE54" s="160"/>
      <c r="AF54" s="160"/>
      <c r="AG54" s="160"/>
      <c r="AH54" s="160"/>
      <c r="AI54" s="160"/>
      <c r="AJ54" s="160"/>
      <c r="AK54" s="160"/>
      <c r="AL54" s="160"/>
      <c r="AM54" s="160"/>
      <c r="AN54" s="160"/>
      <c r="AO54" s="160"/>
      <c r="AP54" s="160"/>
      <c r="AQ54" s="160"/>
      <c r="AR54" s="160"/>
      <c r="AS54" s="160"/>
      <c r="AT54" s="160"/>
      <c r="AU54" s="160"/>
      <c r="AV54" s="160"/>
      <c r="AW54" s="160"/>
      <c r="AX54" s="160"/>
      <c r="AY54" s="160"/>
      <c r="AZ54" s="160"/>
      <c r="BA54" s="160"/>
      <c r="BB54" s="160"/>
      <c r="BC54" s="160"/>
      <c r="BD54" s="160"/>
      <c r="BE54" s="160"/>
      <c r="BF54" s="160"/>
      <c r="BG54" s="160"/>
      <c r="BH54" s="160"/>
      <c r="BI54" s="160"/>
      <c r="BJ54" s="160"/>
      <c r="BK54" s="160"/>
      <c r="BL54" s="160"/>
      <c r="BM54" s="160"/>
      <c r="BN54" s="160"/>
      <c r="BO54" s="160"/>
      <c r="BP54" s="160"/>
      <c r="BQ54" s="160"/>
      <c r="BR54" s="160"/>
    </row>
    <row r="55" spans="1:70" ht="48.75" customHeight="1" x14ac:dyDescent="0.3">
      <c r="A55" s="593"/>
      <c r="B55" s="426"/>
      <c r="C55" s="427"/>
      <c r="D55" s="421"/>
      <c r="E55" s="392"/>
      <c r="F55" s="389"/>
      <c r="G55" s="389"/>
      <c r="H55" s="389"/>
      <c r="I55" s="389"/>
      <c r="J55" s="389"/>
      <c r="K55" s="389"/>
      <c r="L55" s="389"/>
      <c r="M55" s="389"/>
      <c r="N55" s="160"/>
      <c r="O55" s="160"/>
      <c r="P55" s="160"/>
      <c r="Q55" s="160"/>
      <c r="R55" s="160"/>
      <c r="S55" s="160"/>
      <c r="T55" s="160"/>
      <c r="U55" s="160"/>
      <c r="V55" s="160"/>
      <c r="W55" s="160"/>
      <c r="X55" s="160"/>
      <c r="Y55" s="160"/>
      <c r="Z55" s="160"/>
      <c r="AA55" s="160"/>
      <c r="AB55" s="160"/>
      <c r="AC55" s="160"/>
      <c r="AD55" s="160"/>
      <c r="AE55" s="160"/>
      <c r="AF55" s="160"/>
      <c r="AG55" s="160"/>
      <c r="AH55" s="160"/>
      <c r="AI55" s="160"/>
      <c r="AJ55" s="160"/>
      <c r="AK55" s="160"/>
      <c r="AL55" s="160"/>
      <c r="AM55" s="160"/>
      <c r="AN55" s="160"/>
      <c r="AO55" s="160"/>
      <c r="AP55" s="160"/>
      <c r="AQ55" s="160"/>
      <c r="AR55" s="160"/>
      <c r="AS55" s="160"/>
      <c r="AT55" s="160"/>
      <c r="AU55" s="160"/>
      <c r="AV55" s="160"/>
      <c r="AW55" s="160"/>
      <c r="AX55" s="160"/>
      <c r="AY55" s="160"/>
      <c r="AZ55" s="160"/>
      <c r="BA55" s="160"/>
      <c r="BB55" s="160"/>
      <c r="BC55" s="160"/>
      <c r="BD55" s="160"/>
      <c r="BE55" s="160"/>
      <c r="BF55" s="160"/>
      <c r="BG55" s="160"/>
      <c r="BH55" s="160"/>
      <c r="BI55" s="160"/>
      <c r="BJ55" s="160"/>
      <c r="BK55" s="160"/>
      <c r="BL55" s="160"/>
      <c r="BM55" s="160"/>
      <c r="BN55" s="160"/>
      <c r="BO55" s="160"/>
      <c r="BP55" s="160"/>
      <c r="BQ55" s="160"/>
      <c r="BR55" s="160"/>
    </row>
    <row r="56" spans="1:70" ht="48.75" customHeight="1" x14ac:dyDescent="0.3">
      <c r="A56" s="593"/>
      <c r="B56" s="426"/>
      <c r="C56" s="427"/>
      <c r="D56" s="421"/>
      <c r="E56" s="392"/>
      <c r="F56" s="389"/>
      <c r="G56" s="389"/>
      <c r="H56" s="389"/>
      <c r="I56" s="389"/>
      <c r="J56" s="389"/>
      <c r="K56" s="389"/>
      <c r="L56" s="389"/>
      <c r="M56" s="389"/>
      <c r="N56" s="160"/>
      <c r="O56" s="160"/>
      <c r="P56" s="160"/>
      <c r="Q56" s="160"/>
      <c r="R56" s="160"/>
      <c r="S56" s="160"/>
      <c r="T56" s="160"/>
      <c r="U56" s="160"/>
      <c r="V56" s="160"/>
      <c r="W56" s="160"/>
      <c r="X56" s="160"/>
      <c r="Y56" s="160"/>
      <c r="Z56" s="160"/>
      <c r="AA56" s="160"/>
      <c r="AB56" s="160"/>
      <c r="AC56" s="160"/>
      <c r="AD56" s="160"/>
      <c r="AE56" s="160"/>
      <c r="AF56" s="160"/>
      <c r="AG56" s="160"/>
      <c r="AH56" s="160"/>
      <c r="AI56" s="160"/>
      <c r="AJ56" s="160"/>
      <c r="AK56" s="160"/>
      <c r="AL56" s="160"/>
      <c r="AM56" s="160"/>
      <c r="AN56" s="160"/>
      <c r="AO56" s="160"/>
      <c r="AP56" s="160"/>
      <c r="AQ56" s="160"/>
      <c r="AR56" s="160"/>
      <c r="AS56" s="160"/>
      <c r="AT56" s="160"/>
      <c r="AU56" s="160"/>
      <c r="AV56" s="160"/>
      <c r="AW56" s="160"/>
      <c r="AX56" s="160"/>
      <c r="AY56" s="160"/>
      <c r="AZ56" s="160"/>
      <c r="BA56" s="160"/>
      <c r="BB56" s="160"/>
      <c r="BC56" s="160"/>
      <c r="BD56" s="160"/>
      <c r="BE56" s="160"/>
      <c r="BF56" s="160"/>
      <c r="BG56" s="160"/>
      <c r="BH56" s="160"/>
      <c r="BI56" s="160"/>
      <c r="BJ56" s="160"/>
      <c r="BK56" s="160"/>
      <c r="BL56" s="160"/>
      <c r="BM56" s="160"/>
      <c r="BN56" s="160"/>
      <c r="BO56" s="160"/>
      <c r="BP56" s="160"/>
      <c r="BQ56" s="160"/>
      <c r="BR56" s="160"/>
    </row>
    <row r="57" spans="1:70" ht="48.75" customHeight="1" x14ac:dyDescent="0.3">
      <c r="A57" s="593"/>
      <c r="B57" s="426" t="str">
        <f>'Mapa final'!B103</f>
        <v>GAAF_01</v>
      </c>
      <c r="C57" s="427" t="str">
        <f>'Mapa final'!H103</f>
        <v>Posibilidad de afectación económica por diferencias en los inventarios de medicamentos, dispositivos médicos, reactivos e insumos asociadas a pérdidas, sobrantes y faltantes debido a posibles fallas en los procesos (Recepción de medicamentos y control de inventarios)</v>
      </c>
      <c r="D57" s="421"/>
      <c r="E57" s="392"/>
      <c r="F57" s="389" t="str">
        <f t="shared" si="2"/>
        <v>No</v>
      </c>
      <c r="G57" s="389" t="str">
        <f t="shared" si="2"/>
        <v>No</v>
      </c>
      <c r="H57" s="389" t="str">
        <f t="shared" si="2"/>
        <v>No</v>
      </c>
      <c r="I57" s="389" t="str">
        <f t="shared" si="2"/>
        <v>No</v>
      </c>
      <c r="J57" s="389" t="str">
        <f t="shared" si="2"/>
        <v>No</v>
      </c>
      <c r="K57" s="389" t="str">
        <f t="shared" si="2"/>
        <v>No</v>
      </c>
      <c r="L57" s="389" t="str">
        <f t="shared" si="2"/>
        <v>No</v>
      </c>
      <c r="M57" s="389" t="str">
        <f t="shared" si="2"/>
        <v>No</v>
      </c>
      <c r="N57" s="160"/>
      <c r="O57" s="160"/>
      <c r="P57" s="160"/>
      <c r="Q57" s="160"/>
      <c r="R57" s="160"/>
      <c r="S57" s="160"/>
      <c r="T57" s="160"/>
      <c r="U57" s="160"/>
      <c r="V57" s="160"/>
      <c r="W57" s="160"/>
      <c r="X57" s="160"/>
      <c r="Y57" s="160"/>
      <c r="Z57" s="160"/>
      <c r="AA57" s="160"/>
      <c r="AB57" s="160"/>
      <c r="AC57" s="160"/>
      <c r="AD57" s="160"/>
      <c r="AE57" s="160"/>
      <c r="AF57" s="160"/>
      <c r="AG57" s="160"/>
      <c r="AH57" s="160"/>
      <c r="AI57" s="160"/>
      <c r="AJ57" s="160"/>
      <c r="AK57" s="160"/>
      <c r="AL57" s="160"/>
      <c r="AM57" s="160"/>
      <c r="AN57" s="160"/>
      <c r="AO57" s="160"/>
      <c r="AP57" s="160"/>
      <c r="AQ57" s="160"/>
      <c r="AR57" s="160"/>
      <c r="AS57" s="160"/>
      <c r="AT57" s="160"/>
      <c r="AU57" s="160"/>
      <c r="AV57" s="160"/>
      <c r="AW57" s="160"/>
      <c r="AX57" s="160"/>
      <c r="AY57" s="160"/>
      <c r="AZ57" s="160"/>
      <c r="BA57" s="160"/>
      <c r="BB57" s="160"/>
      <c r="BC57" s="160"/>
      <c r="BD57" s="160"/>
      <c r="BE57" s="160"/>
      <c r="BF57" s="160"/>
      <c r="BG57" s="160"/>
      <c r="BH57" s="160"/>
      <c r="BI57" s="160"/>
      <c r="BJ57" s="160"/>
      <c r="BK57" s="160"/>
      <c r="BL57" s="160"/>
      <c r="BM57" s="160"/>
      <c r="BN57" s="160"/>
      <c r="BO57" s="160"/>
      <c r="BP57" s="160"/>
      <c r="BQ57" s="160"/>
      <c r="BR57" s="160"/>
    </row>
    <row r="58" spans="1:70" ht="48.75" customHeight="1" x14ac:dyDescent="0.3">
      <c r="A58" s="593"/>
      <c r="B58" s="426"/>
      <c r="C58" s="427"/>
      <c r="D58" s="421"/>
      <c r="E58" s="392"/>
      <c r="F58" s="389"/>
      <c r="G58" s="389"/>
      <c r="H58" s="389"/>
      <c r="I58" s="389"/>
      <c r="J58" s="389"/>
      <c r="K58" s="389"/>
      <c r="L58" s="389"/>
      <c r="M58" s="389"/>
      <c r="N58" s="160"/>
      <c r="O58" s="160"/>
      <c r="P58" s="160"/>
      <c r="Q58" s="160"/>
      <c r="R58" s="160"/>
      <c r="S58" s="160"/>
      <c r="T58" s="160"/>
      <c r="U58" s="160"/>
      <c r="V58" s="160"/>
      <c r="W58" s="160"/>
      <c r="X58" s="160"/>
      <c r="Y58" s="160"/>
      <c r="Z58" s="160"/>
      <c r="AA58" s="160"/>
      <c r="AB58" s="160"/>
      <c r="AC58" s="160"/>
      <c r="AD58" s="160"/>
      <c r="AE58" s="160"/>
      <c r="AF58" s="160"/>
      <c r="AG58" s="160"/>
      <c r="AH58" s="160"/>
      <c r="AI58" s="160"/>
      <c r="AJ58" s="160"/>
      <c r="AK58" s="160"/>
      <c r="AL58" s="160"/>
      <c r="AM58" s="160"/>
      <c r="AN58" s="160"/>
      <c r="AO58" s="160"/>
      <c r="AP58" s="160"/>
      <c r="AQ58" s="160"/>
      <c r="AR58" s="160"/>
      <c r="AS58" s="160"/>
      <c r="AT58" s="160"/>
      <c r="AU58" s="160"/>
      <c r="AV58" s="160"/>
      <c r="AW58" s="160"/>
      <c r="AX58" s="160"/>
      <c r="AY58" s="160"/>
      <c r="AZ58" s="160"/>
      <c r="BA58" s="160"/>
      <c r="BB58" s="160"/>
      <c r="BC58" s="160"/>
      <c r="BD58" s="160"/>
      <c r="BE58" s="160"/>
      <c r="BF58" s="160"/>
      <c r="BG58" s="160"/>
      <c r="BH58" s="160"/>
      <c r="BI58" s="160"/>
      <c r="BJ58" s="160"/>
      <c r="BK58" s="160"/>
      <c r="BL58" s="160"/>
      <c r="BM58" s="160"/>
      <c r="BN58" s="160"/>
      <c r="BO58" s="160"/>
      <c r="BP58" s="160"/>
      <c r="BQ58" s="160"/>
      <c r="BR58" s="160"/>
    </row>
    <row r="59" spans="1:70" ht="48.75" customHeight="1" x14ac:dyDescent="0.3">
      <c r="A59" s="593"/>
      <c r="B59" s="426"/>
      <c r="C59" s="427"/>
      <c r="D59" s="421"/>
      <c r="E59" s="392"/>
      <c r="F59" s="389"/>
      <c r="G59" s="389"/>
      <c r="H59" s="389"/>
      <c r="I59" s="389"/>
      <c r="J59" s="389"/>
      <c r="K59" s="389"/>
      <c r="L59" s="389"/>
      <c r="M59" s="389"/>
      <c r="N59" s="160"/>
      <c r="O59" s="160"/>
      <c r="P59" s="160"/>
      <c r="Q59" s="160"/>
      <c r="R59" s="160"/>
      <c r="S59" s="160"/>
      <c r="T59" s="160"/>
      <c r="U59" s="160"/>
      <c r="V59" s="160"/>
      <c r="W59" s="160"/>
      <c r="X59" s="160"/>
      <c r="Y59" s="160"/>
      <c r="Z59" s="160"/>
      <c r="AA59" s="160"/>
      <c r="AB59" s="160"/>
      <c r="AC59" s="160"/>
      <c r="AD59" s="160"/>
      <c r="AE59" s="160"/>
      <c r="AF59" s="160"/>
      <c r="AG59" s="160"/>
      <c r="AH59" s="160"/>
      <c r="AI59" s="160"/>
      <c r="AJ59" s="160"/>
      <c r="AK59" s="160"/>
      <c r="AL59" s="160"/>
      <c r="AM59" s="160"/>
      <c r="AN59" s="160"/>
      <c r="AO59" s="160"/>
      <c r="AP59" s="160"/>
      <c r="AQ59" s="160"/>
      <c r="AR59" s="160"/>
      <c r="AS59" s="160"/>
      <c r="AT59" s="160"/>
      <c r="AU59" s="160"/>
      <c r="AV59" s="160"/>
      <c r="AW59" s="160"/>
      <c r="AX59" s="160"/>
      <c r="AY59" s="160"/>
      <c r="AZ59" s="160"/>
      <c r="BA59" s="160"/>
      <c r="BB59" s="160"/>
      <c r="BC59" s="160"/>
      <c r="BD59" s="160"/>
      <c r="BE59" s="160"/>
      <c r="BF59" s="160"/>
      <c r="BG59" s="160"/>
      <c r="BH59" s="160"/>
      <c r="BI59" s="160"/>
      <c r="BJ59" s="160"/>
      <c r="BK59" s="160"/>
      <c r="BL59" s="160"/>
      <c r="BM59" s="160"/>
      <c r="BN59" s="160"/>
      <c r="BO59" s="160"/>
      <c r="BP59" s="160"/>
      <c r="BQ59" s="160"/>
      <c r="BR59" s="160"/>
    </row>
    <row r="60" spans="1:70" ht="48.75" customHeight="1" x14ac:dyDescent="0.3">
      <c r="A60" s="593"/>
      <c r="B60" s="426" t="str">
        <f>'Mapa final'!B109</f>
        <v>GAAF_02</v>
      </c>
      <c r="C60" s="427" t="str">
        <f>'Mapa final'!H109</f>
        <v>Posibilidad de afectación económica por desactualización en los inventarios de medicamentos, dispositivos médicos, reactivos e insumos, debido a registros tardíos y/o extemporáneos de la salida de tecnologías en salud a pacientes y otras áreas de servicio.</v>
      </c>
      <c r="D60" s="421"/>
      <c r="E60" s="392"/>
      <c r="F60" s="389" t="str">
        <f t="shared" ref="F60:F69" si="3">IFERROR(IF($E60="","No",IF($E60="No","No"," "))," ")</f>
        <v>No</v>
      </c>
      <c r="G60" s="389" t="str">
        <f t="shared" ref="G60:M60" si="4">IFERROR(IF($E60="","No",IF($E60="No","No"," "))," ")</f>
        <v>No</v>
      </c>
      <c r="H60" s="389" t="str">
        <f t="shared" si="4"/>
        <v>No</v>
      </c>
      <c r="I60" s="389" t="str">
        <f t="shared" si="4"/>
        <v>No</v>
      </c>
      <c r="J60" s="389" t="str">
        <f t="shared" si="4"/>
        <v>No</v>
      </c>
      <c r="K60" s="389" t="str">
        <f t="shared" si="4"/>
        <v>No</v>
      </c>
      <c r="L60" s="389" t="str">
        <f t="shared" si="4"/>
        <v>No</v>
      </c>
      <c r="M60" s="389" t="str">
        <f t="shared" si="4"/>
        <v>No</v>
      </c>
      <c r="N60" s="160"/>
      <c r="O60" s="160"/>
      <c r="P60" s="160"/>
      <c r="Q60" s="160"/>
      <c r="R60" s="160"/>
      <c r="S60" s="160"/>
      <c r="T60" s="160"/>
      <c r="U60" s="160"/>
      <c r="V60" s="160"/>
      <c r="W60" s="160"/>
      <c r="X60" s="160"/>
      <c r="Y60" s="160"/>
      <c r="Z60" s="160"/>
      <c r="AA60" s="160"/>
      <c r="AB60" s="160"/>
      <c r="AC60" s="160"/>
      <c r="AD60" s="160"/>
      <c r="AE60" s="160"/>
      <c r="AF60" s="160"/>
      <c r="AG60" s="160"/>
      <c r="AH60" s="160"/>
      <c r="AI60" s="160"/>
      <c r="AJ60" s="160"/>
      <c r="AK60" s="160"/>
      <c r="AL60" s="160"/>
      <c r="AM60" s="160"/>
      <c r="AN60" s="160"/>
      <c r="AO60" s="160"/>
      <c r="AP60" s="160"/>
      <c r="AQ60" s="160"/>
      <c r="AR60" s="160"/>
      <c r="AS60" s="160"/>
      <c r="AT60" s="160"/>
      <c r="AU60" s="160"/>
      <c r="AV60" s="160"/>
      <c r="AW60" s="160"/>
      <c r="AX60" s="160"/>
      <c r="AY60" s="160"/>
      <c r="AZ60" s="160"/>
      <c r="BA60" s="160"/>
      <c r="BB60" s="160"/>
      <c r="BC60" s="160"/>
      <c r="BD60" s="160"/>
      <c r="BE60" s="160"/>
      <c r="BF60" s="160"/>
      <c r="BG60" s="160"/>
      <c r="BH60" s="160"/>
      <c r="BI60" s="160"/>
      <c r="BJ60" s="160"/>
      <c r="BK60" s="160"/>
      <c r="BL60" s="160"/>
      <c r="BM60" s="160"/>
      <c r="BN60" s="160"/>
      <c r="BO60" s="160"/>
      <c r="BP60" s="160"/>
      <c r="BQ60" s="160"/>
      <c r="BR60" s="160"/>
    </row>
    <row r="61" spans="1:70" ht="48.75" customHeight="1" x14ac:dyDescent="0.3">
      <c r="A61" s="593"/>
      <c r="B61" s="426"/>
      <c r="C61" s="427"/>
      <c r="D61" s="421"/>
      <c r="E61" s="392"/>
      <c r="F61" s="389"/>
      <c r="G61" s="389"/>
      <c r="H61" s="389"/>
      <c r="I61" s="389"/>
      <c r="J61" s="389"/>
      <c r="K61" s="389"/>
      <c r="L61" s="389"/>
      <c r="M61" s="389"/>
      <c r="N61" s="160"/>
      <c r="O61" s="160"/>
      <c r="P61" s="160"/>
      <c r="Q61" s="160"/>
      <c r="R61" s="160"/>
      <c r="S61" s="160"/>
      <c r="T61" s="160"/>
      <c r="U61" s="160"/>
      <c r="V61" s="160"/>
      <c r="W61" s="160"/>
      <c r="X61" s="160"/>
      <c r="Y61" s="160"/>
      <c r="Z61" s="160"/>
      <c r="AA61" s="160"/>
      <c r="AB61" s="160"/>
      <c r="AC61" s="160"/>
      <c r="AD61" s="160"/>
      <c r="AE61" s="160"/>
      <c r="AF61" s="160"/>
      <c r="AG61" s="160"/>
      <c r="AH61" s="160"/>
      <c r="AI61" s="160"/>
      <c r="AJ61" s="160"/>
      <c r="AK61" s="160"/>
      <c r="AL61" s="160"/>
      <c r="AM61" s="160"/>
      <c r="AN61" s="160"/>
      <c r="AO61" s="160"/>
      <c r="AP61" s="160"/>
      <c r="AQ61" s="160"/>
      <c r="AR61" s="160"/>
      <c r="AS61" s="160"/>
      <c r="AT61" s="160"/>
      <c r="AU61" s="160"/>
      <c r="AV61" s="160"/>
      <c r="AW61" s="160"/>
      <c r="AX61" s="160"/>
      <c r="AY61" s="160"/>
      <c r="AZ61" s="160"/>
      <c r="BA61" s="160"/>
      <c r="BB61" s="160"/>
      <c r="BC61" s="160"/>
      <c r="BD61" s="160"/>
      <c r="BE61" s="160"/>
      <c r="BF61" s="160"/>
      <c r="BG61" s="160"/>
      <c r="BH61" s="160"/>
      <c r="BI61" s="160"/>
      <c r="BJ61" s="160"/>
      <c r="BK61" s="160"/>
      <c r="BL61" s="160"/>
      <c r="BM61" s="160"/>
      <c r="BN61" s="160"/>
      <c r="BO61" s="160"/>
      <c r="BP61" s="160"/>
      <c r="BQ61" s="160"/>
      <c r="BR61" s="160"/>
    </row>
    <row r="62" spans="1:70" ht="48.75" customHeight="1" x14ac:dyDescent="0.3">
      <c r="A62" s="593"/>
      <c r="B62" s="426"/>
      <c r="C62" s="427"/>
      <c r="D62" s="421"/>
      <c r="E62" s="392"/>
      <c r="F62" s="389"/>
      <c r="G62" s="389"/>
      <c r="H62" s="389"/>
      <c r="I62" s="389"/>
      <c r="J62" s="389"/>
      <c r="K62" s="389"/>
      <c r="L62" s="389"/>
      <c r="M62" s="389"/>
      <c r="N62" s="160"/>
      <c r="O62" s="160"/>
      <c r="P62" s="160"/>
      <c r="Q62" s="160"/>
      <c r="R62" s="160"/>
      <c r="S62" s="160"/>
      <c r="T62" s="160"/>
      <c r="U62" s="160"/>
      <c r="V62" s="160"/>
      <c r="W62" s="160"/>
      <c r="X62" s="160"/>
      <c r="Y62" s="160"/>
      <c r="Z62" s="160"/>
      <c r="AA62" s="160"/>
      <c r="AB62" s="160"/>
      <c r="AC62" s="160"/>
      <c r="AD62" s="160"/>
      <c r="AE62" s="160"/>
      <c r="AF62" s="160"/>
      <c r="AG62" s="160"/>
      <c r="AH62" s="160"/>
      <c r="AI62" s="160"/>
      <c r="AJ62" s="160"/>
      <c r="AK62" s="160"/>
      <c r="AL62" s="160"/>
      <c r="AM62" s="160"/>
      <c r="AN62" s="160"/>
      <c r="AO62" s="160"/>
      <c r="AP62" s="160"/>
      <c r="AQ62" s="160"/>
      <c r="AR62" s="160"/>
      <c r="AS62" s="160"/>
      <c r="AT62" s="160"/>
      <c r="AU62" s="160"/>
      <c r="AV62" s="160"/>
      <c r="AW62" s="160"/>
      <c r="AX62" s="160"/>
      <c r="AY62" s="160"/>
      <c r="AZ62" s="160"/>
      <c r="BA62" s="160"/>
      <c r="BB62" s="160"/>
      <c r="BC62" s="160"/>
      <c r="BD62" s="160"/>
      <c r="BE62" s="160"/>
      <c r="BF62" s="160"/>
      <c r="BG62" s="160"/>
      <c r="BH62" s="160"/>
      <c r="BI62" s="160"/>
      <c r="BJ62" s="160"/>
      <c r="BK62" s="160"/>
      <c r="BL62" s="160"/>
      <c r="BM62" s="160"/>
      <c r="BN62" s="160"/>
      <c r="BO62" s="160"/>
      <c r="BP62" s="160"/>
      <c r="BQ62" s="160"/>
      <c r="BR62" s="160"/>
    </row>
    <row r="63" spans="1:70" ht="48.75" customHeight="1" x14ac:dyDescent="0.3">
      <c r="A63" s="593"/>
      <c r="B63" s="426" t="str">
        <f>'Mapa final'!B115</f>
        <v>GAAF_03</v>
      </c>
      <c r="C63" s="427" t="str">
        <f>'Mapa final'!H115</f>
        <v>Posibilidad de afectación reputacional por el retraso en el inicio o continuidad de la farmacoterapia de los usuarios del subsistema de las Fuerzas Militares, debido a la no disponibilidad de medicamentos en el mercado o la solicitud inoportuna de los mismos.</v>
      </c>
      <c r="D63" s="421"/>
      <c r="E63" s="392"/>
      <c r="F63" s="389" t="str">
        <f t="shared" si="3"/>
        <v>No</v>
      </c>
      <c r="G63" s="389" t="str">
        <f t="shared" ref="G63:M63" si="5">IFERROR(IF($E63="","No",IF($E63="No","No"," "))," ")</f>
        <v>No</v>
      </c>
      <c r="H63" s="389" t="str">
        <f t="shared" si="5"/>
        <v>No</v>
      </c>
      <c r="I63" s="389" t="str">
        <f t="shared" si="5"/>
        <v>No</v>
      </c>
      <c r="J63" s="389" t="str">
        <f t="shared" si="5"/>
        <v>No</v>
      </c>
      <c r="K63" s="389" t="str">
        <f t="shared" si="5"/>
        <v>No</v>
      </c>
      <c r="L63" s="389" t="str">
        <f t="shared" si="5"/>
        <v>No</v>
      </c>
      <c r="M63" s="389" t="str">
        <f t="shared" si="5"/>
        <v>No</v>
      </c>
      <c r="N63" s="160"/>
      <c r="O63" s="160"/>
      <c r="P63" s="160"/>
      <c r="Q63" s="160"/>
      <c r="R63" s="160"/>
      <c r="S63" s="160"/>
      <c r="T63" s="160"/>
      <c r="U63" s="160"/>
      <c r="V63" s="160"/>
      <c r="W63" s="160"/>
      <c r="X63" s="160"/>
      <c r="Y63" s="160"/>
      <c r="Z63" s="160"/>
      <c r="AA63" s="160"/>
      <c r="AB63" s="160"/>
      <c r="AC63" s="160"/>
      <c r="AD63" s="160"/>
      <c r="AE63" s="160"/>
      <c r="AF63" s="160"/>
      <c r="AG63" s="160"/>
      <c r="AH63" s="160"/>
      <c r="AI63" s="160"/>
      <c r="AJ63" s="160"/>
      <c r="AK63" s="160"/>
      <c r="AL63" s="160"/>
      <c r="AM63" s="160"/>
      <c r="AN63" s="160"/>
      <c r="AO63" s="160"/>
      <c r="AP63" s="160"/>
      <c r="AQ63" s="160"/>
      <c r="AR63" s="160"/>
      <c r="AS63" s="160"/>
      <c r="AT63" s="160"/>
      <c r="AU63" s="160"/>
      <c r="AV63" s="160"/>
      <c r="AW63" s="160"/>
      <c r="AX63" s="160"/>
      <c r="AY63" s="160"/>
      <c r="AZ63" s="160"/>
      <c r="BA63" s="160"/>
      <c r="BB63" s="160"/>
      <c r="BC63" s="160"/>
      <c r="BD63" s="160"/>
      <c r="BE63" s="160"/>
      <c r="BF63" s="160"/>
      <c r="BG63" s="160"/>
      <c r="BH63" s="160"/>
      <c r="BI63" s="160"/>
      <c r="BJ63" s="160"/>
      <c r="BK63" s="160"/>
      <c r="BL63" s="160"/>
      <c r="BM63" s="160"/>
      <c r="BN63" s="160"/>
      <c r="BO63" s="160"/>
      <c r="BP63" s="160"/>
      <c r="BQ63" s="160"/>
      <c r="BR63" s="160"/>
    </row>
    <row r="64" spans="1:70" ht="48.75" customHeight="1" x14ac:dyDescent="0.3">
      <c r="A64" s="593"/>
      <c r="B64" s="426"/>
      <c r="C64" s="427"/>
      <c r="D64" s="421"/>
      <c r="E64" s="392"/>
      <c r="F64" s="389"/>
      <c r="G64" s="389"/>
      <c r="H64" s="389"/>
      <c r="I64" s="389"/>
      <c r="J64" s="389"/>
      <c r="K64" s="389"/>
      <c r="L64" s="389"/>
      <c r="M64" s="389"/>
      <c r="N64" s="160"/>
      <c r="O64" s="160"/>
      <c r="P64" s="160"/>
      <c r="Q64" s="160"/>
      <c r="R64" s="160"/>
      <c r="S64" s="160"/>
      <c r="T64" s="160"/>
      <c r="U64" s="160"/>
      <c r="V64" s="160"/>
      <c r="W64" s="160"/>
      <c r="X64" s="160"/>
      <c r="Y64" s="160"/>
      <c r="Z64" s="160"/>
      <c r="AA64" s="160"/>
      <c r="AB64" s="160"/>
      <c r="AC64" s="160"/>
      <c r="AD64" s="160"/>
      <c r="AE64" s="160"/>
      <c r="AF64" s="160"/>
      <c r="AG64" s="160"/>
      <c r="AH64" s="160"/>
      <c r="AI64" s="160"/>
      <c r="AJ64" s="160"/>
      <c r="AK64" s="160"/>
      <c r="AL64" s="160"/>
      <c r="AM64" s="160"/>
      <c r="AN64" s="160"/>
      <c r="AO64" s="160"/>
      <c r="AP64" s="160"/>
      <c r="AQ64" s="160"/>
      <c r="AR64" s="160"/>
      <c r="AS64" s="160"/>
      <c r="AT64" s="160"/>
      <c r="AU64" s="160"/>
      <c r="AV64" s="160"/>
      <c r="AW64" s="160"/>
      <c r="AX64" s="160"/>
      <c r="AY64" s="160"/>
      <c r="AZ64" s="160"/>
      <c r="BA64" s="160"/>
      <c r="BB64" s="160"/>
      <c r="BC64" s="160"/>
      <c r="BD64" s="160"/>
      <c r="BE64" s="160"/>
      <c r="BF64" s="160"/>
      <c r="BG64" s="160"/>
      <c r="BH64" s="160"/>
      <c r="BI64" s="160"/>
      <c r="BJ64" s="160"/>
      <c r="BK64" s="160"/>
      <c r="BL64" s="160"/>
      <c r="BM64" s="160"/>
      <c r="BN64" s="160"/>
      <c r="BO64" s="160"/>
      <c r="BP64" s="160"/>
      <c r="BQ64" s="160"/>
      <c r="BR64" s="160"/>
    </row>
    <row r="65" spans="1:70" ht="48.75" customHeight="1" x14ac:dyDescent="0.3">
      <c r="A65" s="593"/>
      <c r="B65" s="426"/>
      <c r="C65" s="427"/>
      <c r="D65" s="421"/>
      <c r="E65" s="392"/>
      <c r="F65" s="389"/>
      <c r="G65" s="389"/>
      <c r="H65" s="389"/>
      <c r="I65" s="389"/>
      <c r="J65" s="389"/>
      <c r="K65" s="389"/>
      <c r="L65" s="389"/>
      <c r="M65" s="389"/>
      <c r="N65" s="160"/>
      <c r="O65" s="160"/>
      <c r="P65" s="160"/>
      <c r="Q65" s="160"/>
      <c r="R65" s="160"/>
      <c r="S65" s="160"/>
      <c r="T65" s="160"/>
      <c r="U65" s="160"/>
      <c r="V65" s="160"/>
      <c r="W65" s="160"/>
      <c r="X65" s="160"/>
      <c r="Y65" s="160"/>
      <c r="Z65" s="160"/>
      <c r="AA65" s="160"/>
      <c r="AB65" s="160"/>
      <c r="AC65" s="160"/>
      <c r="AD65" s="160"/>
      <c r="AE65" s="160"/>
      <c r="AF65" s="160"/>
      <c r="AG65" s="160"/>
      <c r="AH65" s="160"/>
      <c r="AI65" s="160"/>
      <c r="AJ65" s="160"/>
      <c r="AK65" s="160"/>
      <c r="AL65" s="160"/>
      <c r="AM65" s="160"/>
      <c r="AN65" s="160"/>
      <c r="AO65" s="160"/>
      <c r="AP65" s="160"/>
      <c r="AQ65" s="160"/>
      <c r="AR65" s="160"/>
      <c r="AS65" s="160"/>
      <c r="AT65" s="160"/>
      <c r="AU65" s="160"/>
      <c r="AV65" s="160"/>
      <c r="AW65" s="160"/>
      <c r="AX65" s="160"/>
      <c r="AY65" s="160"/>
      <c r="AZ65" s="160"/>
      <c r="BA65" s="160"/>
      <c r="BB65" s="160"/>
      <c r="BC65" s="160"/>
      <c r="BD65" s="160"/>
      <c r="BE65" s="160"/>
      <c r="BF65" s="160"/>
      <c r="BG65" s="160"/>
      <c r="BH65" s="160"/>
      <c r="BI65" s="160"/>
      <c r="BJ65" s="160"/>
      <c r="BK65" s="160"/>
      <c r="BL65" s="160"/>
      <c r="BM65" s="160"/>
      <c r="BN65" s="160"/>
      <c r="BO65" s="160"/>
      <c r="BP65" s="160"/>
      <c r="BQ65" s="160"/>
      <c r="BR65" s="160"/>
    </row>
    <row r="66" spans="1:70" ht="48.75" customHeight="1" x14ac:dyDescent="0.3">
      <c r="A66" s="593"/>
      <c r="B66" s="426" t="str">
        <f>'Mapa final'!B121</f>
        <v>GAAF_04</v>
      </c>
      <c r="C66" s="427" t="str">
        <f>'Mapa final'!H121</f>
        <v>Posibilidad de aefctación reputacional por retraso en el inicio o continuidad de la farmacoterapia de los usuarios del Subsitema de las Fuerzas Militares, debido a la no disponibilidad de gases medicinales por incumplimiento del contrato que provee el insumo a la entidad.</v>
      </c>
      <c r="D66" s="421"/>
      <c r="E66" s="392"/>
      <c r="F66" s="389" t="str">
        <f t="shared" si="3"/>
        <v>No</v>
      </c>
      <c r="G66" s="389" t="str">
        <f t="shared" ref="G66:M66" si="6">IFERROR(IF($E66="","No",IF($E66="No","No"," "))," ")</f>
        <v>No</v>
      </c>
      <c r="H66" s="389" t="str">
        <f t="shared" si="6"/>
        <v>No</v>
      </c>
      <c r="I66" s="389" t="str">
        <f t="shared" si="6"/>
        <v>No</v>
      </c>
      <c r="J66" s="389" t="str">
        <f t="shared" si="6"/>
        <v>No</v>
      </c>
      <c r="K66" s="389" t="str">
        <f t="shared" si="6"/>
        <v>No</v>
      </c>
      <c r="L66" s="389" t="str">
        <f t="shared" si="6"/>
        <v>No</v>
      </c>
      <c r="M66" s="389" t="str">
        <f t="shared" si="6"/>
        <v>No</v>
      </c>
      <c r="N66" s="160"/>
      <c r="O66" s="160"/>
      <c r="P66" s="160"/>
      <c r="Q66" s="160"/>
      <c r="R66" s="160"/>
      <c r="S66" s="160"/>
      <c r="T66" s="160"/>
      <c r="U66" s="160"/>
      <c r="V66" s="160"/>
      <c r="W66" s="160"/>
      <c r="X66" s="160"/>
      <c r="Y66" s="160"/>
      <c r="Z66" s="160"/>
      <c r="AA66" s="160"/>
      <c r="AB66" s="160"/>
      <c r="AC66" s="160"/>
      <c r="AD66" s="160"/>
      <c r="AE66" s="160"/>
      <c r="AF66" s="160"/>
      <c r="AG66" s="160"/>
      <c r="AH66" s="160"/>
      <c r="AI66" s="160"/>
      <c r="AJ66" s="160"/>
      <c r="AK66" s="160"/>
      <c r="AL66" s="160"/>
      <c r="AM66" s="160"/>
      <c r="AN66" s="160"/>
      <c r="AO66" s="160"/>
      <c r="AP66" s="160"/>
      <c r="AQ66" s="160"/>
      <c r="AR66" s="160"/>
      <c r="AS66" s="160"/>
      <c r="AT66" s="160"/>
      <c r="AU66" s="160"/>
      <c r="AV66" s="160"/>
      <c r="AW66" s="160"/>
      <c r="AX66" s="160"/>
      <c r="AY66" s="160"/>
      <c r="AZ66" s="160"/>
      <c r="BA66" s="160"/>
      <c r="BB66" s="160"/>
      <c r="BC66" s="160"/>
      <c r="BD66" s="160"/>
      <c r="BE66" s="160"/>
      <c r="BF66" s="160"/>
      <c r="BG66" s="160"/>
      <c r="BH66" s="160"/>
      <c r="BI66" s="160"/>
      <c r="BJ66" s="160"/>
      <c r="BK66" s="160"/>
      <c r="BL66" s="160"/>
      <c r="BM66" s="160"/>
      <c r="BN66" s="160"/>
      <c r="BO66" s="160"/>
      <c r="BP66" s="160"/>
      <c r="BQ66" s="160"/>
      <c r="BR66" s="160"/>
    </row>
    <row r="67" spans="1:70" ht="48.75" customHeight="1" x14ac:dyDescent="0.3">
      <c r="A67" s="593"/>
      <c r="B67" s="426"/>
      <c r="C67" s="427"/>
      <c r="D67" s="421"/>
      <c r="E67" s="392"/>
      <c r="F67" s="389"/>
      <c r="G67" s="389"/>
      <c r="H67" s="389"/>
      <c r="I67" s="389"/>
      <c r="J67" s="389"/>
      <c r="K67" s="389"/>
      <c r="L67" s="389"/>
      <c r="M67" s="389"/>
      <c r="N67" s="160"/>
      <c r="O67" s="160"/>
      <c r="P67" s="160"/>
      <c r="Q67" s="160"/>
      <c r="R67" s="160"/>
      <c r="S67" s="160"/>
      <c r="T67" s="160"/>
      <c r="U67" s="160"/>
      <c r="V67" s="160"/>
      <c r="W67" s="160"/>
      <c r="X67" s="160"/>
      <c r="Y67" s="160"/>
      <c r="Z67" s="160"/>
      <c r="AA67" s="160"/>
      <c r="AB67" s="160"/>
      <c r="AC67" s="160"/>
      <c r="AD67" s="160"/>
      <c r="AE67" s="160"/>
      <c r="AF67" s="160"/>
      <c r="AG67" s="160"/>
      <c r="AH67" s="160"/>
      <c r="AI67" s="160"/>
      <c r="AJ67" s="160"/>
      <c r="AK67" s="160"/>
      <c r="AL67" s="160"/>
      <c r="AM67" s="160"/>
      <c r="AN67" s="160"/>
      <c r="AO67" s="160"/>
      <c r="AP67" s="160"/>
      <c r="AQ67" s="160"/>
      <c r="AR67" s="160"/>
      <c r="AS67" s="160"/>
      <c r="AT67" s="160"/>
      <c r="AU67" s="160"/>
      <c r="AV67" s="160"/>
      <c r="AW67" s="160"/>
      <c r="AX67" s="160"/>
      <c r="AY67" s="160"/>
      <c r="AZ67" s="160"/>
      <c r="BA67" s="160"/>
      <c r="BB67" s="160"/>
      <c r="BC67" s="160"/>
      <c r="BD67" s="160"/>
      <c r="BE67" s="160"/>
      <c r="BF67" s="160"/>
      <c r="BG67" s="160"/>
      <c r="BH67" s="160"/>
      <c r="BI67" s="160"/>
      <c r="BJ67" s="160"/>
      <c r="BK67" s="160"/>
      <c r="BL67" s="160"/>
      <c r="BM67" s="160"/>
      <c r="BN67" s="160"/>
      <c r="BO67" s="160"/>
      <c r="BP67" s="160"/>
      <c r="BQ67" s="160"/>
      <c r="BR67" s="160"/>
    </row>
    <row r="68" spans="1:70" ht="48.75" customHeight="1" x14ac:dyDescent="0.3">
      <c r="A68" s="593"/>
      <c r="B68" s="426"/>
      <c r="C68" s="427"/>
      <c r="D68" s="421"/>
      <c r="E68" s="392"/>
      <c r="F68" s="389"/>
      <c r="G68" s="389"/>
      <c r="H68" s="389"/>
      <c r="I68" s="389"/>
      <c r="J68" s="389"/>
      <c r="K68" s="389"/>
      <c r="L68" s="389"/>
      <c r="M68" s="389"/>
      <c r="N68" s="160"/>
      <c r="O68" s="160"/>
      <c r="P68" s="160"/>
      <c r="Q68" s="160"/>
      <c r="R68" s="160"/>
      <c r="S68" s="160"/>
      <c r="T68" s="160"/>
      <c r="U68" s="160"/>
      <c r="V68" s="160"/>
      <c r="W68" s="160"/>
      <c r="X68" s="160"/>
      <c r="Y68" s="160"/>
      <c r="Z68" s="160"/>
      <c r="AA68" s="160"/>
      <c r="AB68" s="160"/>
      <c r="AC68" s="160"/>
      <c r="AD68" s="160"/>
      <c r="AE68" s="160"/>
      <c r="AF68" s="160"/>
      <c r="AG68" s="160"/>
      <c r="AH68" s="160"/>
      <c r="AI68" s="160"/>
      <c r="AJ68" s="160"/>
      <c r="AK68" s="160"/>
      <c r="AL68" s="160"/>
      <c r="AM68" s="160"/>
      <c r="AN68" s="160"/>
      <c r="AO68" s="160"/>
      <c r="AP68" s="160"/>
      <c r="AQ68" s="160"/>
      <c r="AR68" s="160"/>
      <c r="AS68" s="160"/>
      <c r="AT68" s="160"/>
      <c r="AU68" s="160"/>
      <c r="AV68" s="160"/>
      <c r="AW68" s="160"/>
      <c r="AX68" s="160"/>
      <c r="AY68" s="160"/>
      <c r="AZ68" s="160"/>
      <c r="BA68" s="160"/>
      <c r="BB68" s="160"/>
      <c r="BC68" s="160"/>
      <c r="BD68" s="160"/>
      <c r="BE68" s="160"/>
      <c r="BF68" s="160"/>
      <c r="BG68" s="160"/>
      <c r="BH68" s="160"/>
      <c r="BI68" s="160"/>
      <c r="BJ68" s="160"/>
      <c r="BK68" s="160"/>
      <c r="BL68" s="160"/>
      <c r="BM68" s="160"/>
      <c r="BN68" s="160"/>
      <c r="BO68" s="160"/>
      <c r="BP68" s="160"/>
      <c r="BQ68" s="160"/>
      <c r="BR68" s="160"/>
    </row>
    <row r="69" spans="1:70" ht="48.75" customHeight="1" x14ac:dyDescent="0.3">
      <c r="A69" s="593"/>
      <c r="B69" s="426" t="str">
        <f>'Mapa final'!B127</f>
        <v>GAAF_05</v>
      </c>
      <c r="C69" s="427" t="str">
        <f>'Mapa final'!H127</f>
        <v>Posibilidad de afectación reputacional por  aumento del riesgo en la seguridad del paciente debido a dispensación de medicamentos vencidos o diferentes a los prescritos.</v>
      </c>
      <c r="D69" s="421"/>
      <c r="E69" s="392"/>
      <c r="F69" s="389" t="str">
        <f t="shared" si="3"/>
        <v>No</v>
      </c>
      <c r="G69" s="389" t="str">
        <f t="shared" ref="G69:M69" si="7">IFERROR(IF($E69="","No",IF($E69="No","No"," "))," ")</f>
        <v>No</v>
      </c>
      <c r="H69" s="389" t="str">
        <f t="shared" si="7"/>
        <v>No</v>
      </c>
      <c r="I69" s="389" t="str">
        <f t="shared" si="7"/>
        <v>No</v>
      </c>
      <c r="J69" s="389" t="str">
        <f t="shared" si="7"/>
        <v>No</v>
      </c>
      <c r="K69" s="389" t="str">
        <f t="shared" si="7"/>
        <v>No</v>
      </c>
      <c r="L69" s="389" t="str">
        <f t="shared" si="7"/>
        <v>No</v>
      </c>
      <c r="M69" s="389" t="str">
        <f t="shared" si="7"/>
        <v>No</v>
      </c>
      <c r="N69" s="160"/>
      <c r="O69" s="160"/>
      <c r="P69" s="160"/>
      <c r="Q69" s="160"/>
      <c r="R69" s="160"/>
      <c r="S69" s="160"/>
      <c r="T69" s="160"/>
      <c r="U69" s="160"/>
      <c r="V69" s="160"/>
      <c r="W69" s="160"/>
      <c r="X69" s="160"/>
      <c r="Y69" s="160"/>
      <c r="Z69" s="160"/>
      <c r="AA69" s="160"/>
      <c r="AB69" s="160"/>
      <c r="AC69" s="160"/>
      <c r="AD69" s="160"/>
      <c r="AE69" s="160"/>
      <c r="AF69" s="160"/>
      <c r="AG69" s="160"/>
      <c r="AH69" s="160"/>
      <c r="AI69" s="160"/>
      <c r="AJ69" s="160"/>
      <c r="AK69" s="160"/>
      <c r="AL69" s="160"/>
      <c r="AM69" s="160"/>
      <c r="AN69" s="160"/>
      <c r="AO69" s="160"/>
      <c r="AP69" s="160"/>
      <c r="AQ69" s="160"/>
      <c r="AR69" s="160"/>
      <c r="AS69" s="160"/>
      <c r="AT69" s="160"/>
      <c r="AU69" s="160"/>
      <c r="AV69" s="160"/>
      <c r="AW69" s="160"/>
      <c r="AX69" s="160"/>
      <c r="AY69" s="160"/>
      <c r="AZ69" s="160"/>
      <c r="BA69" s="160"/>
      <c r="BB69" s="160"/>
      <c r="BC69" s="160"/>
      <c r="BD69" s="160"/>
      <c r="BE69" s="160"/>
      <c r="BF69" s="160"/>
      <c r="BG69" s="160"/>
      <c r="BH69" s="160"/>
      <c r="BI69" s="160"/>
      <c r="BJ69" s="160"/>
      <c r="BK69" s="160"/>
      <c r="BL69" s="160"/>
      <c r="BM69" s="160"/>
      <c r="BN69" s="160"/>
      <c r="BO69" s="160"/>
      <c r="BP69" s="160"/>
      <c r="BQ69" s="160"/>
      <c r="BR69" s="160"/>
    </row>
    <row r="70" spans="1:70" ht="48.75" customHeight="1" x14ac:dyDescent="0.3">
      <c r="A70" s="593"/>
      <c r="B70" s="426"/>
      <c r="C70" s="427"/>
      <c r="D70" s="421"/>
      <c r="E70" s="392"/>
      <c r="F70" s="389"/>
      <c r="G70" s="389"/>
      <c r="H70" s="389"/>
      <c r="I70" s="389"/>
      <c r="J70" s="389"/>
      <c r="K70" s="389"/>
      <c r="L70" s="389"/>
      <c r="M70" s="389"/>
      <c r="N70" s="160"/>
      <c r="O70" s="160"/>
      <c r="P70" s="160"/>
      <c r="Q70" s="160"/>
      <c r="R70" s="160"/>
      <c r="S70" s="160"/>
      <c r="T70" s="160"/>
      <c r="U70" s="160"/>
      <c r="V70" s="160"/>
      <c r="W70" s="160"/>
      <c r="X70" s="160"/>
      <c r="Y70" s="160"/>
      <c r="Z70" s="160"/>
      <c r="AA70" s="160"/>
      <c r="AB70" s="160"/>
      <c r="AC70" s="160"/>
      <c r="AD70" s="160"/>
      <c r="AE70" s="160"/>
      <c r="AF70" s="160"/>
      <c r="AG70" s="160"/>
      <c r="AH70" s="160"/>
      <c r="AI70" s="160"/>
      <c r="AJ70" s="160"/>
      <c r="AK70" s="160"/>
      <c r="AL70" s="160"/>
      <c r="AM70" s="160"/>
      <c r="AN70" s="160"/>
      <c r="AO70" s="160"/>
      <c r="AP70" s="160"/>
      <c r="AQ70" s="160"/>
      <c r="AR70" s="160"/>
      <c r="AS70" s="160"/>
      <c r="AT70" s="160"/>
      <c r="AU70" s="160"/>
      <c r="AV70" s="160"/>
      <c r="AW70" s="160"/>
      <c r="AX70" s="160"/>
      <c r="AY70" s="160"/>
      <c r="AZ70" s="160"/>
      <c r="BA70" s="160"/>
      <c r="BB70" s="160"/>
      <c r="BC70" s="160"/>
      <c r="BD70" s="160"/>
      <c r="BE70" s="160"/>
      <c r="BF70" s="160"/>
      <c r="BG70" s="160"/>
      <c r="BH70" s="160"/>
      <c r="BI70" s="160"/>
      <c r="BJ70" s="160"/>
      <c r="BK70" s="160"/>
      <c r="BL70" s="160"/>
      <c r="BM70" s="160"/>
      <c r="BN70" s="160"/>
      <c r="BO70" s="160"/>
      <c r="BP70" s="160"/>
      <c r="BQ70" s="160"/>
      <c r="BR70" s="160"/>
    </row>
    <row r="71" spans="1:70" ht="48.75" customHeight="1" x14ac:dyDescent="0.3">
      <c r="A71" s="593"/>
      <c r="B71" s="426"/>
      <c r="C71" s="427"/>
      <c r="D71" s="421"/>
      <c r="E71" s="392"/>
      <c r="F71" s="389"/>
      <c r="G71" s="389"/>
      <c r="H71" s="389"/>
      <c r="I71" s="389"/>
      <c r="J71" s="389"/>
      <c r="K71" s="389"/>
      <c r="L71" s="389"/>
      <c r="M71" s="389"/>
      <c r="N71" s="160"/>
      <c r="O71" s="160"/>
      <c r="P71" s="160"/>
      <c r="Q71" s="160"/>
      <c r="R71" s="160"/>
      <c r="S71" s="160"/>
      <c r="T71" s="160"/>
      <c r="U71" s="160"/>
      <c r="V71" s="160"/>
      <c r="W71" s="160"/>
      <c r="X71" s="160"/>
      <c r="Y71" s="160"/>
      <c r="Z71" s="160"/>
      <c r="AA71" s="160"/>
      <c r="AB71" s="160"/>
      <c r="AC71" s="160"/>
      <c r="AD71" s="160"/>
      <c r="AE71" s="160"/>
      <c r="AF71" s="160"/>
      <c r="AG71" s="160"/>
      <c r="AH71" s="160"/>
      <c r="AI71" s="160"/>
      <c r="AJ71" s="160"/>
      <c r="AK71" s="160"/>
      <c r="AL71" s="160"/>
      <c r="AM71" s="160"/>
      <c r="AN71" s="160"/>
      <c r="AO71" s="160"/>
      <c r="AP71" s="160"/>
      <c r="AQ71" s="160"/>
      <c r="AR71" s="160"/>
      <c r="AS71" s="160"/>
      <c r="AT71" s="160"/>
      <c r="AU71" s="160"/>
      <c r="AV71" s="160"/>
      <c r="AW71" s="160"/>
      <c r="AX71" s="160"/>
      <c r="AY71" s="160"/>
      <c r="AZ71" s="160"/>
      <c r="BA71" s="160"/>
      <c r="BB71" s="160"/>
      <c r="BC71" s="160"/>
      <c r="BD71" s="160"/>
      <c r="BE71" s="160"/>
      <c r="BF71" s="160"/>
      <c r="BG71" s="160"/>
      <c r="BH71" s="160"/>
      <c r="BI71" s="160"/>
      <c r="BJ71" s="160"/>
      <c r="BK71" s="160"/>
      <c r="BL71" s="160"/>
      <c r="BM71" s="160"/>
      <c r="BN71" s="160"/>
      <c r="BO71" s="160"/>
      <c r="BP71" s="160"/>
      <c r="BQ71" s="160"/>
      <c r="BR71" s="160"/>
    </row>
  </sheetData>
  <sheetProtection algorithmName="SHA-512" hashValue="j51E63ZA6sBlqXF4DCzU1uC2Z8PlRgiuYNS5eqKzVNeZOVy3EpyxpxKrRXkIjT6bWoOS05U+8nmTwXVpdBgtSg==" saltValue="Tz/8VUGqy0i9ftlcjrN5mw==" spinCount="100000" sheet="1" objects="1" scenarios="1"/>
  <mergeCells count="255">
    <mergeCell ref="M63:M65"/>
    <mergeCell ref="B66:B68"/>
    <mergeCell ref="C66:C68"/>
    <mergeCell ref="D66:D68"/>
    <mergeCell ref="E66:E68"/>
    <mergeCell ref="F66:F68"/>
    <mergeCell ref="B63:B65"/>
    <mergeCell ref="C63:C65"/>
    <mergeCell ref="D63:D65"/>
    <mergeCell ref="E63:E65"/>
    <mergeCell ref="F63:F65"/>
    <mergeCell ref="G63:G65"/>
    <mergeCell ref="H63:H65"/>
    <mergeCell ref="I63:I65"/>
    <mergeCell ref="J63:J65"/>
    <mergeCell ref="K60:K62"/>
    <mergeCell ref="L60:L62"/>
    <mergeCell ref="M60:M62"/>
    <mergeCell ref="K69:K71"/>
    <mergeCell ref="L69:L71"/>
    <mergeCell ref="M69:M71"/>
    <mergeCell ref="M66:M68"/>
    <mergeCell ref="B69:B71"/>
    <mergeCell ref="C69:C71"/>
    <mergeCell ref="D69:D71"/>
    <mergeCell ref="E69:E71"/>
    <mergeCell ref="F69:F71"/>
    <mergeCell ref="G69:G71"/>
    <mergeCell ref="H69:H71"/>
    <mergeCell ref="I69:I71"/>
    <mergeCell ref="J69:J71"/>
    <mergeCell ref="G66:G68"/>
    <mergeCell ref="H66:H68"/>
    <mergeCell ref="I66:I68"/>
    <mergeCell ref="J66:J68"/>
    <mergeCell ref="K66:K68"/>
    <mergeCell ref="L66:L68"/>
    <mergeCell ref="K63:K65"/>
    <mergeCell ref="L63:L65"/>
    <mergeCell ref="B60:B62"/>
    <mergeCell ref="C60:C62"/>
    <mergeCell ref="D60:D62"/>
    <mergeCell ref="E60:E62"/>
    <mergeCell ref="F60:F62"/>
    <mergeCell ref="G60:G62"/>
    <mergeCell ref="H60:H62"/>
    <mergeCell ref="I60:I62"/>
    <mergeCell ref="J60:J62"/>
    <mergeCell ref="H51:H53"/>
    <mergeCell ref="I51:I53"/>
    <mergeCell ref="J51:J53"/>
    <mergeCell ref="B57:B59"/>
    <mergeCell ref="C57:C59"/>
    <mergeCell ref="D57:D59"/>
    <mergeCell ref="E57:E59"/>
    <mergeCell ref="F57:F59"/>
    <mergeCell ref="M57:M59"/>
    <mergeCell ref="G57:G59"/>
    <mergeCell ref="H57:H59"/>
    <mergeCell ref="I57:I59"/>
    <mergeCell ref="J57:J59"/>
    <mergeCell ref="K57:K59"/>
    <mergeCell ref="L57:L59"/>
    <mergeCell ref="H45:H47"/>
    <mergeCell ref="I45:I47"/>
    <mergeCell ref="J45:J47"/>
    <mergeCell ref="K51:K53"/>
    <mergeCell ref="L51:L53"/>
    <mergeCell ref="M51:M53"/>
    <mergeCell ref="B54:B56"/>
    <mergeCell ref="C54:C56"/>
    <mergeCell ref="D54:D56"/>
    <mergeCell ref="E54:E56"/>
    <mergeCell ref="F54:F56"/>
    <mergeCell ref="G54:G56"/>
    <mergeCell ref="H54:H56"/>
    <mergeCell ref="I54:I56"/>
    <mergeCell ref="J54:J56"/>
    <mergeCell ref="K54:K56"/>
    <mergeCell ref="L54:L56"/>
    <mergeCell ref="M54:M56"/>
    <mergeCell ref="B51:B53"/>
    <mergeCell ref="C51:C53"/>
    <mergeCell ref="D51:D53"/>
    <mergeCell ref="E51:E53"/>
    <mergeCell ref="F51:F53"/>
    <mergeCell ref="G51:G53"/>
    <mergeCell ref="K42:K44"/>
    <mergeCell ref="L42:L44"/>
    <mergeCell ref="M42:M44"/>
    <mergeCell ref="K45:K47"/>
    <mergeCell ref="L45:L47"/>
    <mergeCell ref="M45:M47"/>
    <mergeCell ref="B48:B50"/>
    <mergeCell ref="C48:C50"/>
    <mergeCell ref="D48:D50"/>
    <mergeCell ref="E48:E50"/>
    <mergeCell ref="F48:F50"/>
    <mergeCell ref="M48:M50"/>
    <mergeCell ref="G48:G50"/>
    <mergeCell ref="H48:H50"/>
    <mergeCell ref="I48:I50"/>
    <mergeCell ref="J48:J50"/>
    <mergeCell ref="K48:K50"/>
    <mergeCell ref="L48:L50"/>
    <mergeCell ref="B45:B47"/>
    <mergeCell ref="C45:C47"/>
    <mergeCell ref="D45:D47"/>
    <mergeCell ref="E45:E47"/>
    <mergeCell ref="F45:F47"/>
    <mergeCell ref="G45:G47"/>
    <mergeCell ref="B42:B44"/>
    <mergeCell ref="C42:C44"/>
    <mergeCell ref="D42:D44"/>
    <mergeCell ref="E42:E44"/>
    <mergeCell ref="F42:F44"/>
    <mergeCell ref="G42:G44"/>
    <mergeCell ref="H42:H44"/>
    <mergeCell ref="I42:I44"/>
    <mergeCell ref="J42:J44"/>
    <mergeCell ref="B39:B41"/>
    <mergeCell ref="C39:C41"/>
    <mergeCell ref="D39:D41"/>
    <mergeCell ref="E39:E41"/>
    <mergeCell ref="F39:F41"/>
    <mergeCell ref="M39:M41"/>
    <mergeCell ref="G39:G41"/>
    <mergeCell ref="H39:H41"/>
    <mergeCell ref="I39:I41"/>
    <mergeCell ref="J39:J41"/>
    <mergeCell ref="K39:K41"/>
    <mergeCell ref="L39:L41"/>
    <mergeCell ref="K33:K35"/>
    <mergeCell ref="L33:L35"/>
    <mergeCell ref="M33:M35"/>
    <mergeCell ref="B36:B38"/>
    <mergeCell ref="C36:C38"/>
    <mergeCell ref="D36:D38"/>
    <mergeCell ref="E36:E38"/>
    <mergeCell ref="F36:F38"/>
    <mergeCell ref="G36:G38"/>
    <mergeCell ref="H36:H38"/>
    <mergeCell ref="I36:I38"/>
    <mergeCell ref="J36:J38"/>
    <mergeCell ref="K36:K38"/>
    <mergeCell ref="L36:L38"/>
    <mergeCell ref="M36:M38"/>
    <mergeCell ref="B33:B35"/>
    <mergeCell ref="C33:C35"/>
    <mergeCell ref="D33:D35"/>
    <mergeCell ref="E33:E35"/>
    <mergeCell ref="F33:F35"/>
    <mergeCell ref="G33:G35"/>
    <mergeCell ref="H33:H35"/>
    <mergeCell ref="I33:I35"/>
    <mergeCell ref="J33:J35"/>
    <mergeCell ref="B27:B29"/>
    <mergeCell ref="C27:C29"/>
    <mergeCell ref="D27:D29"/>
    <mergeCell ref="E27:E29"/>
    <mergeCell ref="F27:F29"/>
    <mergeCell ref="G27:G29"/>
    <mergeCell ref="H27:H29"/>
    <mergeCell ref="I27:I29"/>
    <mergeCell ref="J27:J29"/>
    <mergeCell ref="B30:B32"/>
    <mergeCell ref="C30:C32"/>
    <mergeCell ref="D30:D32"/>
    <mergeCell ref="E30:E32"/>
    <mergeCell ref="F30:F32"/>
    <mergeCell ref="M30:M32"/>
    <mergeCell ref="G30:G32"/>
    <mergeCell ref="H30:H32"/>
    <mergeCell ref="I30:I32"/>
    <mergeCell ref="J30:J32"/>
    <mergeCell ref="K30:K32"/>
    <mergeCell ref="L30:L32"/>
    <mergeCell ref="H24:H26"/>
    <mergeCell ref="I24:I26"/>
    <mergeCell ref="J24:J26"/>
    <mergeCell ref="K24:K26"/>
    <mergeCell ref="L24:L26"/>
    <mergeCell ref="M24:M26"/>
    <mergeCell ref="K27:K29"/>
    <mergeCell ref="L27:L29"/>
    <mergeCell ref="M27:M29"/>
    <mergeCell ref="B18:B20"/>
    <mergeCell ref="C18:C20"/>
    <mergeCell ref="D18:D20"/>
    <mergeCell ref="B24:B26"/>
    <mergeCell ref="C24:C26"/>
    <mergeCell ref="D24:D26"/>
    <mergeCell ref="E24:E26"/>
    <mergeCell ref="F24:F26"/>
    <mergeCell ref="G24:G26"/>
    <mergeCell ref="K18:K20"/>
    <mergeCell ref="L18:L20"/>
    <mergeCell ref="M18:M20"/>
    <mergeCell ref="G12:G14"/>
    <mergeCell ref="B21:B23"/>
    <mergeCell ref="C21:C23"/>
    <mergeCell ref="D21:D23"/>
    <mergeCell ref="E21:E23"/>
    <mergeCell ref="F21:F23"/>
    <mergeCell ref="M21:M23"/>
    <mergeCell ref="G21:G23"/>
    <mergeCell ref="H21:H23"/>
    <mergeCell ref="I21:I23"/>
    <mergeCell ref="J21:J23"/>
    <mergeCell ref="K21:K23"/>
    <mergeCell ref="L21:L23"/>
    <mergeCell ref="B15:B17"/>
    <mergeCell ref="C15:C17"/>
    <mergeCell ref="D15:D17"/>
    <mergeCell ref="H12:H14"/>
    <mergeCell ref="I12:I14"/>
    <mergeCell ref="J12:J14"/>
    <mergeCell ref="L15:L17"/>
    <mergeCell ref="M15:M17"/>
    <mergeCell ref="A2:C2"/>
    <mergeCell ref="D2:L2"/>
    <mergeCell ref="M2:M3"/>
    <mergeCell ref="A3:C6"/>
    <mergeCell ref="D3:L4"/>
    <mergeCell ref="D5:L5"/>
    <mergeCell ref="D6:L6"/>
    <mergeCell ref="A12:A71"/>
    <mergeCell ref="B12:B14"/>
    <mergeCell ref="C12:C14"/>
    <mergeCell ref="D12:D14"/>
    <mergeCell ref="E12:E14"/>
    <mergeCell ref="F12:F14"/>
    <mergeCell ref="A7:M7"/>
    <mergeCell ref="A9:M9"/>
    <mergeCell ref="A10:A11"/>
    <mergeCell ref="B10:C10"/>
    <mergeCell ref="D10:D11"/>
    <mergeCell ref="E18:E20"/>
    <mergeCell ref="F18:F20"/>
    <mergeCell ref="G18:G20"/>
    <mergeCell ref="H18:H20"/>
    <mergeCell ref="I18:I20"/>
    <mergeCell ref="J18:J20"/>
    <mergeCell ref="E10:E11"/>
    <mergeCell ref="F10:M10"/>
    <mergeCell ref="M12:M14"/>
    <mergeCell ref="K12:K14"/>
    <mergeCell ref="L12:L14"/>
    <mergeCell ref="K15:K17"/>
    <mergeCell ref="E15:E17"/>
    <mergeCell ref="F15:F17"/>
    <mergeCell ref="G15:G17"/>
    <mergeCell ref="H15:H17"/>
    <mergeCell ref="I15:I17"/>
    <mergeCell ref="J15:J17"/>
  </mergeCells>
  <conditionalFormatting sqref="F12:M71">
    <cfRule type="containsText" dxfId="5" priority="1" operator="containsText" text="No">
      <formula>NOT(ISERROR(SEARCH("No",F12)))</formula>
    </cfRule>
  </conditionalFormatting>
  <pageMargins left="0.7" right="0.7" top="0.75" bottom="0.75" header="0.3" footer="0.3"/>
  <pageSetup scale="10" orientation="portrait" r:id="rId1"/>
  <colBreaks count="1" manualBreakCount="1">
    <brk id="13" max="1048575" man="1"/>
  </colBreaks>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14:formula1>
            <xm:f>'Opciones Tratamiento'!$D$25:$D$26</xm:f>
          </x14:formula1>
          <xm:sqref>H12:H71</xm:sqref>
        </x14:dataValidation>
        <x14:dataValidation type="list" allowBlank="1" showInputMessage="1" showErrorMessage="1">
          <x14:formula1>
            <xm:f>'Opciones Tratamiento'!$D$20:$D$22</xm:f>
          </x14:formula1>
          <xm:sqref>E12:E71</xm:sqref>
        </x14:dataValidation>
      </x14:dataValidations>
    </ext>
  </extLst>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R47"/>
  <sheetViews>
    <sheetView view="pageBreakPreview" topLeftCell="A10" zoomScale="40" zoomScaleNormal="10" zoomScaleSheetLayoutView="40" workbookViewId="0">
      <selection activeCell="A18" sqref="A18:A20"/>
    </sheetView>
  </sheetViews>
  <sheetFormatPr baseColWidth="10" defaultColWidth="11.42578125" defaultRowHeight="16.5" x14ac:dyDescent="0.3"/>
  <cols>
    <col min="1" max="1" width="54.42578125" style="161" bestFit="1" customWidth="1"/>
    <col min="2" max="2" width="31.5703125" style="161" bestFit="1" customWidth="1"/>
    <col min="3" max="4" width="91.140625" style="161" customWidth="1"/>
    <col min="5" max="5" width="41.5703125" style="161" customWidth="1"/>
    <col min="6" max="6" width="90.85546875" style="161" customWidth="1"/>
    <col min="7" max="8" width="45.140625" style="161" customWidth="1"/>
    <col min="9" max="10" width="90.85546875" style="161" customWidth="1"/>
    <col min="11" max="11" width="54.42578125" style="161" customWidth="1"/>
    <col min="12" max="12" width="38.7109375" style="161" customWidth="1"/>
    <col min="13" max="13" width="72.7109375" style="161" customWidth="1"/>
    <col min="14" max="14" width="3.28515625" style="161" customWidth="1"/>
    <col min="15" max="15" width="35.85546875" style="161" customWidth="1"/>
    <col min="16" max="16384" width="11.42578125" style="161"/>
  </cols>
  <sheetData>
    <row r="1" spans="1:70" s="154" customFormat="1" ht="24" thickBot="1" x14ac:dyDescent="0.4">
      <c r="A1" s="153"/>
      <c r="B1" s="153"/>
      <c r="C1" s="153"/>
      <c r="D1" s="153"/>
      <c r="E1" s="153"/>
      <c r="F1" s="153"/>
      <c r="G1" s="153"/>
      <c r="H1" s="153"/>
      <c r="I1" s="153"/>
      <c r="J1" s="153"/>
      <c r="K1" s="153"/>
      <c r="L1" s="153"/>
      <c r="M1" s="153"/>
      <c r="N1" s="153"/>
      <c r="O1" s="153"/>
      <c r="P1" s="153"/>
      <c r="Q1" s="153"/>
      <c r="R1" s="153"/>
      <c r="S1" s="153"/>
      <c r="T1" s="153"/>
      <c r="U1" s="153"/>
      <c r="V1" s="153"/>
      <c r="W1" s="153"/>
      <c r="X1" s="153"/>
      <c r="Y1" s="153"/>
      <c r="Z1" s="153"/>
      <c r="AA1" s="153"/>
      <c r="AB1" s="153"/>
      <c r="AC1" s="153"/>
      <c r="AD1" s="153"/>
      <c r="AE1" s="153"/>
      <c r="AF1" s="153"/>
      <c r="AG1" s="153"/>
      <c r="AH1" s="153"/>
      <c r="AI1" s="153"/>
      <c r="AJ1" s="153"/>
      <c r="AK1" s="153"/>
      <c r="AL1" s="153"/>
      <c r="AM1" s="153"/>
      <c r="AN1" s="153"/>
      <c r="AO1" s="153"/>
      <c r="AP1" s="153"/>
      <c r="AQ1" s="153"/>
      <c r="AR1" s="153"/>
      <c r="AS1" s="153"/>
      <c r="AT1" s="153"/>
      <c r="AU1" s="153"/>
      <c r="AV1" s="153"/>
      <c r="AW1" s="153"/>
      <c r="AX1" s="153"/>
      <c r="AY1" s="153"/>
      <c r="AZ1" s="153"/>
      <c r="BA1" s="153"/>
      <c r="BB1" s="153"/>
      <c r="BC1" s="153"/>
      <c r="BD1" s="153"/>
      <c r="BE1" s="153"/>
      <c r="BF1" s="153"/>
      <c r="BG1" s="153"/>
      <c r="BH1" s="153"/>
      <c r="BI1" s="153"/>
      <c r="BJ1" s="153"/>
      <c r="BK1" s="153"/>
      <c r="BL1" s="153"/>
      <c r="BM1" s="153"/>
      <c r="BN1" s="153"/>
      <c r="BO1" s="153"/>
      <c r="BP1" s="153"/>
      <c r="BQ1" s="153"/>
      <c r="BR1" s="153"/>
    </row>
    <row r="2" spans="1:70" s="154" customFormat="1" ht="70.5" customHeight="1" x14ac:dyDescent="0.35">
      <c r="A2" s="428" t="s">
        <v>60</v>
      </c>
      <c r="B2" s="429"/>
      <c r="C2" s="429"/>
      <c r="D2" s="441" t="s">
        <v>110</v>
      </c>
      <c r="E2" s="442"/>
      <c r="F2" s="442"/>
      <c r="G2" s="442"/>
      <c r="H2" s="442"/>
      <c r="I2" s="442"/>
      <c r="J2" s="442"/>
      <c r="K2" s="442"/>
      <c r="L2" s="443"/>
      <c r="M2" s="430" t="s">
        <v>111</v>
      </c>
      <c r="N2" s="153"/>
      <c r="O2" s="153"/>
      <c r="P2" s="153"/>
      <c r="Q2" s="153"/>
      <c r="R2" s="153"/>
      <c r="S2" s="153"/>
      <c r="T2" s="153"/>
      <c r="U2" s="153"/>
      <c r="V2" s="153"/>
      <c r="W2" s="153"/>
      <c r="X2" s="153"/>
      <c r="Y2" s="153"/>
      <c r="Z2" s="153"/>
      <c r="AA2" s="153"/>
      <c r="AB2" s="153"/>
      <c r="AC2" s="153"/>
      <c r="AD2" s="153"/>
      <c r="AE2" s="153"/>
      <c r="AF2" s="153"/>
      <c r="AG2" s="153"/>
      <c r="AH2" s="153"/>
      <c r="AI2" s="153"/>
      <c r="AJ2" s="153"/>
      <c r="AK2" s="153"/>
      <c r="AL2" s="153"/>
      <c r="AM2" s="153"/>
      <c r="AN2" s="153"/>
      <c r="AO2" s="153"/>
      <c r="AP2" s="153"/>
      <c r="AQ2" s="153"/>
      <c r="AR2" s="153"/>
      <c r="AS2" s="153"/>
      <c r="AT2" s="153"/>
      <c r="AU2" s="153"/>
      <c r="AV2" s="153"/>
      <c r="AW2" s="153"/>
      <c r="AX2" s="153"/>
      <c r="AY2" s="153"/>
      <c r="AZ2" s="153"/>
      <c r="BA2" s="153"/>
      <c r="BB2" s="153"/>
      <c r="BC2" s="153"/>
      <c r="BD2" s="153"/>
      <c r="BE2" s="153"/>
      <c r="BF2" s="153"/>
      <c r="BG2" s="153"/>
      <c r="BH2" s="153"/>
      <c r="BI2" s="153"/>
      <c r="BJ2" s="153"/>
      <c r="BK2" s="153"/>
      <c r="BL2" s="153"/>
      <c r="BM2" s="153"/>
      <c r="BN2" s="153"/>
      <c r="BO2" s="153"/>
      <c r="BP2" s="153"/>
      <c r="BQ2" s="153"/>
      <c r="BR2" s="153"/>
    </row>
    <row r="3" spans="1:70" s="154" customFormat="1" ht="34.5" customHeight="1" x14ac:dyDescent="0.35">
      <c r="A3" s="432"/>
      <c r="B3" s="433"/>
      <c r="C3" s="433"/>
      <c r="D3" s="444" t="s">
        <v>63</v>
      </c>
      <c r="E3" s="445"/>
      <c r="F3" s="445"/>
      <c r="G3" s="445"/>
      <c r="H3" s="445"/>
      <c r="I3" s="445"/>
      <c r="J3" s="445"/>
      <c r="K3" s="445"/>
      <c r="L3" s="446"/>
      <c r="M3" s="431"/>
      <c r="N3" s="155"/>
      <c r="O3" s="155"/>
      <c r="P3" s="155"/>
      <c r="Q3" s="155"/>
      <c r="R3" s="155"/>
      <c r="S3" s="155"/>
      <c r="T3" s="155"/>
      <c r="X3" s="153"/>
      <c r="Y3" s="153"/>
      <c r="Z3" s="153"/>
      <c r="AA3" s="153"/>
      <c r="AB3" s="153"/>
      <c r="AC3" s="153"/>
      <c r="AD3" s="153"/>
      <c r="AE3" s="153"/>
      <c r="AF3" s="153"/>
      <c r="AG3" s="153"/>
      <c r="AH3" s="153"/>
      <c r="AI3" s="153"/>
      <c r="AJ3" s="153"/>
      <c r="AK3" s="153"/>
      <c r="AL3" s="153"/>
      <c r="AM3" s="153"/>
      <c r="AN3" s="153"/>
      <c r="AO3" s="153"/>
      <c r="AP3" s="153"/>
      <c r="AQ3" s="153"/>
      <c r="AR3" s="153"/>
      <c r="AS3" s="153"/>
      <c r="AT3" s="153"/>
      <c r="AU3" s="153"/>
      <c r="AV3" s="153"/>
      <c r="AW3" s="153"/>
      <c r="AX3" s="153"/>
      <c r="AY3" s="153"/>
      <c r="AZ3" s="153"/>
      <c r="BA3" s="153"/>
      <c r="BB3" s="153"/>
      <c r="BC3" s="153"/>
      <c r="BD3" s="153"/>
      <c r="BE3" s="153"/>
      <c r="BF3" s="153"/>
      <c r="BG3" s="153"/>
      <c r="BH3" s="153"/>
      <c r="BI3" s="153"/>
      <c r="BJ3" s="153"/>
      <c r="BK3" s="153"/>
      <c r="BL3" s="153"/>
      <c r="BM3" s="153"/>
      <c r="BN3" s="153"/>
      <c r="BO3" s="153"/>
      <c r="BP3" s="153"/>
      <c r="BQ3" s="153"/>
      <c r="BR3" s="153"/>
    </row>
    <row r="4" spans="1:70" s="154" customFormat="1" ht="34.5" customHeight="1" x14ac:dyDescent="0.35">
      <c r="A4" s="432"/>
      <c r="B4" s="433"/>
      <c r="C4" s="433"/>
      <c r="D4" s="447"/>
      <c r="E4" s="448"/>
      <c r="F4" s="448"/>
      <c r="G4" s="448"/>
      <c r="H4" s="448"/>
      <c r="I4" s="448"/>
      <c r="J4" s="448"/>
      <c r="K4" s="448"/>
      <c r="L4" s="449"/>
      <c r="M4" s="192" t="s">
        <v>64</v>
      </c>
      <c r="N4" s="153"/>
      <c r="P4" s="156"/>
      <c r="Q4" s="156"/>
      <c r="R4" s="156"/>
      <c r="S4" s="156"/>
      <c r="T4" s="156"/>
      <c r="U4" s="156"/>
      <c r="V4" s="156"/>
      <c r="W4" s="156"/>
      <c r="X4" s="153"/>
      <c r="Y4" s="153"/>
      <c r="Z4" s="153"/>
      <c r="AA4" s="153"/>
      <c r="AB4" s="153"/>
      <c r="AC4" s="153"/>
      <c r="AD4" s="153"/>
      <c r="AE4" s="153"/>
      <c r="AF4" s="153"/>
      <c r="AG4" s="153"/>
      <c r="AH4" s="153"/>
      <c r="AI4" s="153"/>
      <c r="AJ4" s="153"/>
      <c r="AK4" s="153"/>
      <c r="AL4" s="153"/>
      <c r="AM4" s="153"/>
      <c r="AN4" s="153"/>
      <c r="AO4" s="153"/>
      <c r="AP4" s="153"/>
      <c r="AQ4" s="153"/>
      <c r="AR4" s="153"/>
      <c r="AS4" s="153"/>
      <c r="AT4" s="153"/>
      <c r="AU4" s="153"/>
      <c r="AV4" s="153"/>
      <c r="AW4" s="153"/>
      <c r="AX4" s="153"/>
      <c r="AY4" s="153"/>
      <c r="AZ4" s="153"/>
      <c r="BA4" s="153"/>
      <c r="BB4" s="153"/>
      <c r="BC4" s="153"/>
      <c r="BD4" s="153"/>
      <c r="BE4" s="153"/>
      <c r="BF4" s="153"/>
      <c r="BG4" s="153"/>
      <c r="BH4" s="153"/>
      <c r="BI4" s="153"/>
      <c r="BJ4" s="153"/>
      <c r="BK4" s="153"/>
      <c r="BL4" s="153"/>
      <c r="BM4" s="153"/>
      <c r="BN4" s="153"/>
      <c r="BO4" s="153"/>
      <c r="BP4" s="153"/>
      <c r="BQ4" s="153"/>
      <c r="BR4" s="153"/>
    </row>
    <row r="5" spans="1:70" s="154" customFormat="1" ht="34.5" customHeight="1" x14ac:dyDescent="0.35">
      <c r="A5" s="432"/>
      <c r="B5" s="433"/>
      <c r="C5" s="433"/>
      <c r="D5" s="450" t="s">
        <v>65</v>
      </c>
      <c r="E5" s="451"/>
      <c r="F5" s="451"/>
      <c r="G5" s="451"/>
      <c r="H5" s="451"/>
      <c r="I5" s="451"/>
      <c r="J5" s="451"/>
      <c r="K5" s="451"/>
      <c r="L5" s="452"/>
      <c r="M5" s="192" t="s">
        <v>112</v>
      </c>
      <c r="N5" s="153"/>
      <c r="P5" s="156"/>
      <c r="Q5" s="156"/>
      <c r="R5" s="156"/>
      <c r="S5" s="156"/>
      <c r="T5" s="156"/>
      <c r="U5" s="156"/>
      <c r="V5" s="156"/>
      <c r="W5" s="156"/>
      <c r="X5" s="153"/>
      <c r="Y5" s="153"/>
      <c r="Z5" s="153"/>
      <c r="AA5" s="153"/>
      <c r="AB5" s="153"/>
      <c r="AC5" s="153"/>
      <c r="AD5" s="153"/>
      <c r="AE5" s="153"/>
      <c r="AF5" s="153"/>
      <c r="AG5" s="153"/>
      <c r="AH5" s="153"/>
      <c r="AI5" s="153"/>
      <c r="AJ5" s="153"/>
      <c r="AK5" s="153"/>
      <c r="AL5" s="153"/>
      <c r="AM5" s="153"/>
      <c r="AN5" s="153"/>
      <c r="AO5" s="153"/>
      <c r="AP5" s="153"/>
      <c r="AQ5" s="153"/>
      <c r="AR5" s="153"/>
      <c r="AS5" s="153"/>
      <c r="AT5" s="153"/>
      <c r="AU5" s="153"/>
      <c r="AV5" s="153"/>
      <c r="AW5" s="153"/>
      <c r="AX5" s="153"/>
      <c r="AY5" s="153"/>
      <c r="AZ5" s="153"/>
      <c r="BA5" s="153"/>
      <c r="BB5" s="153"/>
      <c r="BC5" s="153"/>
      <c r="BD5" s="153"/>
      <c r="BE5" s="153"/>
      <c r="BF5" s="153"/>
      <c r="BG5" s="153"/>
      <c r="BH5" s="153"/>
      <c r="BI5" s="153"/>
      <c r="BJ5" s="153"/>
      <c r="BK5" s="153"/>
      <c r="BL5" s="153"/>
      <c r="BM5" s="153"/>
      <c r="BN5" s="153"/>
      <c r="BO5" s="153"/>
      <c r="BP5" s="153"/>
      <c r="BQ5" s="153"/>
      <c r="BR5" s="153"/>
    </row>
    <row r="6" spans="1:70" s="154" customFormat="1" ht="34.5" customHeight="1" x14ac:dyDescent="0.35">
      <c r="A6" s="432"/>
      <c r="B6" s="433"/>
      <c r="C6" s="433"/>
      <c r="D6" s="453" t="s">
        <v>67</v>
      </c>
      <c r="E6" s="454"/>
      <c r="F6" s="454"/>
      <c r="G6" s="454"/>
      <c r="H6" s="454"/>
      <c r="I6" s="454"/>
      <c r="J6" s="454"/>
      <c r="K6" s="454"/>
      <c r="L6" s="455"/>
      <c r="M6" s="199" t="s">
        <v>68</v>
      </c>
      <c r="N6" s="153"/>
      <c r="P6" s="157"/>
      <c r="Q6" s="157"/>
      <c r="R6" s="157"/>
      <c r="S6" s="157"/>
      <c r="T6" s="157"/>
      <c r="U6" s="157"/>
      <c r="V6" s="157"/>
      <c r="W6" s="157"/>
      <c r="X6" s="153"/>
      <c r="Y6" s="153"/>
      <c r="Z6" s="153"/>
      <c r="AA6" s="153"/>
      <c r="AB6" s="153"/>
      <c r="AC6" s="153"/>
      <c r="AD6" s="153"/>
      <c r="AE6" s="153"/>
      <c r="AF6" s="153"/>
      <c r="AG6" s="153"/>
      <c r="AH6" s="153"/>
      <c r="AI6" s="153"/>
      <c r="AJ6" s="153"/>
      <c r="AK6" s="153"/>
      <c r="AL6" s="153"/>
      <c r="AM6" s="153"/>
      <c r="AN6" s="153"/>
      <c r="AO6" s="153"/>
      <c r="AP6" s="153"/>
      <c r="AQ6" s="153"/>
      <c r="AR6" s="153"/>
      <c r="AS6" s="153"/>
      <c r="AT6" s="153"/>
      <c r="AU6" s="153"/>
      <c r="AV6" s="153"/>
      <c r="AW6" s="153"/>
      <c r="AX6" s="153"/>
      <c r="AY6" s="153"/>
      <c r="AZ6" s="153"/>
      <c r="BA6" s="153"/>
      <c r="BB6" s="153"/>
      <c r="BC6" s="153"/>
      <c r="BD6" s="153"/>
      <c r="BE6" s="153"/>
      <c r="BF6" s="153"/>
      <c r="BG6" s="153"/>
      <c r="BH6" s="153"/>
      <c r="BI6" s="153"/>
      <c r="BJ6" s="153"/>
      <c r="BK6" s="153"/>
      <c r="BL6" s="153"/>
      <c r="BM6" s="153"/>
      <c r="BN6" s="153"/>
      <c r="BO6" s="153"/>
      <c r="BP6" s="153"/>
      <c r="BQ6" s="153"/>
      <c r="BR6" s="153"/>
    </row>
    <row r="7" spans="1:70" s="154" customFormat="1" ht="33" customHeight="1" thickBot="1" x14ac:dyDescent="0.4">
      <c r="A7" s="434"/>
      <c r="B7" s="435"/>
      <c r="C7" s="435"/>
      <c r="D7" s="435"/>
      <c r="E7" s="435"/>
      <c r="F7" s="435"/>
      <c r="G7" s="435"/>
      <c r="H7" s="435"/>
      <c r="I7" s="435"/>
      <c r="J7" s="435"/>
      <c r="K7" s="435"/>
      <c r="L7" s="435"/>
      <c r="M7" s="436"/>
      <c r="N7" s="153"/>
      <c r="O7" s="157"/>
      <c r="P7" s="157"/>
      <c r="Q7" s="157"/>
      <c r="R7" s="157"/>
      <c r="S7" s="157"/>
      <c r="T7" s="157"/>
      <c r="U7" s="157"/>
      <c r="V7" s="157"/>
      <c r="W7" s="157"/>
      <c r="X7" s="153"/>
      <c r="Y7" s="153"/>
      <c r="Z7" s="153"/>
      <c r="AA7" s="153"/>
      <c r="AB7" s="153"/>
      <c r="AC7" s="153"/>
      <c r="AD7" s="153"/>
      <c r="AE7" s="153"/>
      <c r="AF7" s="153"/>
      <c r="AG7" s="153"/>
      <c r="AH7" s="153"/>
      <c r="AI7" s="153"/>
      <c r="AJ7" s="153"/>
      <c r="AK7" s="153"/>
      <c r="AL7" s="153"/>
      <c r="AM7" s="153"/>
      <c r="AN7" s="153"/>
      <c r="AO7" s="153"/>
      <c r="AP7" s="153"/>
      <c r="AQ7" s="153"/>
      <c r="AR7" s="153"/>
      <c r="AS7" s="153"/>
      <c r="AT7" s="153"/>
      <c r="AU7" s="153"/>
      <c r="AV7" s="153"/>
      <c r="AW7" s="153"/>
      <c r="AX7" s="153"/>
      <c r="AY7" s="153"/>
      <c r="AZ7" s="153"/>
      <c r="BA7" s="153"/>
      <c r="BB7" s="153"/>
      <c r="BC7" s="153"/>
      <c r="BD7" s="153"/>
      <c r="BE7" s="153"/>
      <c r="BF7" s="153"/>
      <c r="BG7" s="153"/>
      <c r="BH7" s="153"/>
      <c r="BI7" s="153"/>
      <c r="BJ7" s="153"/>
      <c r="BK7" s="153"/>
      <c r="BL7" s="153"/>
      <c r="BM7" s="153"/>
      <c r="BN7" s="153"/>
      <c r="BO7" s="153"/>
      <c r="BP7" s="153"/>
      <c r="BQ7" s="153"/>
      <c r="BR7" s="153"/>
    </row>
    <row r="8" spans="1:70" s="154" customFormat="1" ht="29.25" customHeight="1" x14ac:dyDescent="0.35">
      <c r="A8" s="147"/>
      <c r="B8" s="148"/>
      <c r="C8" s="149"/>
      <c r="D8" s="149"/>
      <c r="E8" s="149"/>
      <c r="F8" s="149"/>
      <c r="G8" s="149"/>
      <c r="H8" s="149"/>
      <c r="I8" s="149"/>
      <c r="J8" s="149"/>
      <c r="K8" s="149"/>
      <c r="L8" s="149"/>
      <c r="M8" s="149"/>
      <c r="N8" s="153"/>
      <c r="O8" s="153"/>
      <c r="P8" s="153"/>
      <c r="Q8" s="153"/>
      <c r="R8" s="153"/>
      <c r="S8" s="153"/>
      <c r="T8" s="153"/>
      <c r="U8" s="153"/>
      <c r="V8" s="153"/>
      <c r="W8" s="153"/>
      <c r="X8" s="153"/>
      <c r="Y8" s="153"/>
      <c r="Z8" s="153"/>
      <c r="AA8" s="153"/>
      <c r="AB8" s="153"/>
      <c r="AC8" s="153"/>
      <c r="AD8" s="153"/>
      <c r="AE8" s="153"/>
      <c r="AF8" s="153"/>
      <c r="AG8" s="153"/>
      <c r="AH8" s="153"/>
      <c r="AI8" s="153"/>
      <c r="AJ8" s="153"/>
      <c r="AK8" s="153"/>
      <c r="AL8" s="153"/>
      <c r="AM8" s="153"/>
      <c r="AN8" s="153"/>
      <c r="AO8" s="153"/>
      <c r="AP8" s="153"/>
      <c r="AQ8" s="153"/>
      <c r="AR8" s="153"/>
      <c r="AS8" s="153"/>
      <c r="AT8" s="153"/>
      <c r="AU8" s="153"/>
      <c r="AV8" s="153"/>
      <c r="AW8" s="153"/>
      <c r="AX8" s="153"/>
      <c r="AY8" s="153"/>
      <c r="AZ8" s="153"/>
      <c r="BA8" s="153"/>
      <c r="BB8" s="153"/>
      <c r="BC8" s="153"/>
      <c r="BD8" s="153"/>
      <c r="BE8" s="153"/>
      <c r="BF8" s="153"/>
      <c r="BG8" s="153"/>
      <c r="BH8" s="153"/>
      <c r="BI8" s="153"/>
      <c r="BJ8" s="153"/>
      <c r="BK8" s="153"/>
      <c r="BL8" s="153"/>
      <c r="BM8" s="153"/>
      <c r="BN8" s="153"/>
      <c r="BO8" s="153"/>
      <c r="BP8" s="153"/>
      <c r="BQ8" s="153"/>
      <c r="BR8" s="153"/>
    </row>
    <row r="9" spans="1:70" s="154" customFormat="1" ht="175.5" customHeight="1" x14ac:dyDescent="0.35">
      <c r="A9" s="596" t="s">
        <v>165</v>
      </c>
      <c r="B9" s="597"/>
      <c r="C9" s="597"/>
      <c r="D9" s="597"/>
      <c r="E9" s="597"/>
      <c r="F9" s="597"/>
      <c r="G9" s="597"/>
      <c r="H9" s="597"/>
      <c r="I9" s="597"/>
      <c r="J9" s="597"/>
      <c r="K9" s="597"/>
      <c r="L9" s="597"/>
      <c r="M9" s="597"/>
      <c r="N9" s="153"/>
      <c r="O9" s="153"/>
      <c r="P9" s="153"/>
      <c r="Q9" s="153"/>
      <c r="R9" s="153"/>
      <c r="S9" s="153"/>
      <c r="T9" s="153"/>
      <c r="U9" s="153"/>
      <c r="V9" s="153"/>
      <c r="W9" s="153"/>
      <c r="X9" s="153"/>
      <c r="Y9" s="153"/>
      <c r="Z9" s="153"/>
      <c r="AA9" s="153"/>
      <c r="AB9" s="153"/>
      <c r="AC9" s="153"/>
      <c r="AD9" s="153"/>
      <c r="AE9" s="153"/>
      <c r="AF9" s="153"/>
      <c r="AG9" s="153"/>
      <c r="AH9" s="153"/>
      <c r="AI9" s="153"/>
      <c r="AJ9" s="153"/>
      <c r="AK9" s="153"/>
      <c r="AL9" s="153"/>
      <c r="AM9" s="153"/>
      <c r="AN9" s="153"/>
      <c r="AO9" s="153"/>
      <c r="AP9" s="153"/>
      <c r="AQ9" s="153"/>
      <c r="AR9" s="153"/>
      <c r="AS9" s="153"/>
      <c r="AT9" s="153"/>
      <c r="AU9" s="153"/>
      <c r="AV9" s="153"/>
      <c r="AW9" s="153"/>
      <c r="AX9" s="153"/>
      <c r="AY9" s="153"/>
      <c r="AZ9" s="153"/>
      <c r="BA9" s="153"/>
      <c r="BB9" s="153"/>
      <c r="BC9" s="153"/>
      <c r="BD9" s="153"/>
      <c r="BE9" s="153"/>
      <c r="BF9" s="153"/>
      <c r="BG9" s="153"/>
      <c r="BH9" s="153"/>
      <c r="BI9" s="153"/>
      <c r="BJ9" s="153"/>
      <c r="BK9" s="153"/>
      <c r="BL9" s="153"/>
      <c r="BM9" s="153"/>
      <c r="BN9" s="153"/>
      <c r="BO9" s="153"/>
      <c r="BP9" s="153"/>
      <c r="BQ9" s="153"/>
      <c r="BR9" s="153"/>
    </row>
    <row r="10" spans="1:70" s="154" customFormat="1" ht="99.75" customHeight="1" x14ac:dyDescent="0.35">
      <c r="A10" s="598" t="s">
        <v>166</v>
      </c>
      <c r="B10" s="599" t="s">
        <v>115</v>
      </c>
      <c r="C10" s="599"/>
      <c r="D10" s="599" t="s">
        <v>167</v>
      </c>
      <c r="E10" s="599" t="s">
        <v>117</v>
      </c>
      <c r="F10" s="599" t="s">
        <v>118</v>
      </c>
      <c r="G10" s="599"/>
      <c r="H10" s="599"/>
      <c r="I10" s="599"/>
      <c r="J10" s="599"/>
      <c r="K10" s="599"/>
      <c r="L10" s="599"/>
      <c r="M10" s="599"/>
      <c r="N10" s="153"/>
      <c r="O10" s="153"/>
      <c r="P10" s="153"/>
      <c r="Q10" s="153"/>
      <c r="R10" s="153"/>
      <c r="S10" s="153"/>
      <c r="T10" s="153"/>
      <c r="U10" s="153"/>
      <c r="V10" s="153"/>
      <c r="W10" s="153"/>
      <c r="X10" s="153"/>
      <c r="Y10" s="153"/>
      <c r="Z10" s="153"/>
      <c r="AA10" s="153"/>
      <c r="AB10" s="153"/>
      <c r="AC10" s="153"/>
      <c r="AD10" s="153"/>
      <c r="AE10" s="153"/>
      <c r="AF10" s="153"/>
      <c r="AG10" s="153"/>
      <c r="AH10" s="153"/>
      <c r="AI10" s="153"/>
      <c r="AJ10" s="153"/>
      <c r="AK10" s="153"/>
      <c r="AL10" s="153"/>
      <c r="AM10" s="153"/>
      <c r="AN10" s="153"/>
      <c r="AO10" s="153"/>
      <c r="AP10" s="153"/>
      <c r="AQ10" s="153"/>
      <c r="AR10" s="153"/>
      <c r="AS10" s="153"/>
      <c r="AT10" s="153"/>
      <c r="AU10" s="153"/>
      <c r="AV10" s="153"/>
      <c r="AW10" s="153"/>
      <c r="AX10" s="153"/>
      <c r="AY10" s="153"/>
      <c r="AZ10" s="153"/>
      <c r="BA10" s="153"/>
      <c r="BB10" s="153"/>
      <c r="BC10" s="153"/>
      <c r="BD10" s="153"/>
      <c r="BE10" s="153"/>
      <c r="BF10" s="153"/>
      <c r="BG10" s="153"/>
      <c r="BH10" s="153"/>
      <c r="BI10" s="153"/>
      <c r="BJ10" s="153"/>
      <c r="BK10" s="153"/>
      <c r="BL10" s="153"/>
      <c r="BM10" s="153"/>
      <c r="BN10" s="153"/>
      <c r="BO10" s="153"/>
      <c r="BP10" s="153"/>
      <c r="BQ10" s="153"/>
      <c r="BR10" s="153"/>
    </row>
    <row r="11" spans="1:70" s="154" customFormat="1" ht="211.5" customHeight="1" x14ac:dyDescent="0.35">
      <c r="A11" s="598"/>
      <c r="B11" s="174" t="s">
        <v>119</v>
      </c>
      <c r="C11" s="174" t="s">
        <v>21</v>
      </c>
      <c r="D11" s="599"/>
      <c r="E11" s="599"/>
      <c r="F11" s="174" t="s">
        <v>168</v>
      </c>
      <c r="G11" s="174" t="s">
        <v>121</v>
      </c>
      <c r="H11" s="174" t="s">
        <v>169</v>
      </c>
      <c r="I11" s="174" t="s">
        <v>170</v>
      </c>
      <c r="J11" s="174" t="s">
        <v>130</v>
      </c>
      <c r="K11" s="174" t="s">
        <v>95</v>
      </c>
      <c r="L11" s="174" t="s">
        <v>125</v>
      </c>
      <c r="M11" s="174" t="s">
        <v>126</v>
      </c>
      <c r="N11" s="153"/>
      <c r="O11" s="153"/>
      <c r="P11" s="153"/>
      <c r="Q11" s="153"/>
      <c r="R11" s="153"/>
      <c r="S11" s="153"/>
      <c r="T11" s="153"/>
      <c r="U11" s="153"/>
      <c r="V11" s="153"/>
      <c r="W11" s="153"/>
      <c r="X11" s="153"/>
      <c r="Y11" s="153"/>
      <c r="Z11" s="153"/>
      <c r="AA11" s="153"/>
      <c r="AB11" s="153"/>
      <c r="AC11" s="153"/>
      <c r="AD11" s="153"/>
      <c r="AE11" s="153"/>
      <c r="AF11" s="153"/>
      <c r="AG11" s="153"/>
      <c r="AH11" s="153"/>
      <c r="AI11" s="153"/>
      <c r="AJ11" s="153"/>
      <c r="AK11" s="153"/>
      <c r="AL11" s="153"/>
      <c r="AM11" s="153"/>
      <c r="AN11" s="153"/>
      <c r="AO11" s="153"/>
      <c r="AP11" s="153"/>
      <c r="AQ11" s="153"/>
      <c r="AR11" s="153"/>
      <c r="AS11" s="153"/>
      <c r="AT11" s="153"/>
      <c r="AU11" s="153"/>
      <c r="AV11" s="153"/>
      <c r="AW11" s="153"/>
      <c r="AX11" s="153"/>
      <c r="AY11" s="153"/>
      <c r="AZ11" s="153"/>
      <c r="BA11" s="153"/>
      <c r="BB11" s="153"/>
      <c r="BC11" s="153"/>
      <c r="BD11" s="153"/>
      <c r="BE11" s="153"/>
      <c r="BF11" s="153"/>
      <c r="BG11" s="153"/>
      <c r="BH11" s="153"/>
      <c r="BI11" s="153"/>
      <c r="BJ11" s="153"/>
      <c r="BK11" s="153"/>
      <c r="BL11" s="153"/>
      <c r="BM11" s="153"/>
      <c r="BN11" s="153"/>
      <c r="BO11" s="153"/>
      <c r="BP11" s="153"/>
      <c r="BQ11" s="153"/>
      <c r="BR11" s="153"/>
    </row>
    <row r="12" spans="1:70" s="159" customFormat="1" ht="48.75" customHeight="1" x14ac:dyDescent="0.3">
      <c r="A12" s="600" t="s">
        <v>171</v>
      </c>
      <c r="B12" s="426" t="str">
        <f>'Mapa final'!B13</f>
        <v>GBG_02</v>
      </c>
      <c r="C12" s="427" t="str">
        <f>'Mapa final'!H13</f>
        <v>Posibilidad de afectación económica y reputacional por multas y sanciones, debido a la vinculación de personas naturales y/o jurídicas, sin considerar los lineamientos contemplados relacionado con conflictos de interés. (Política de Integridad).</v>
      </c>
      <c r="D12" s="421"/>
      <c r="E12" s="392"/>
      <c r="F12" s="389" t="str">
        <f t="shared" ref="F12:M12" si="0">IFERROR(IF($E12="","No",IF($E12="No","No"," "))," ")</f>
        <v>No</v>
      </c>
      <c r="G12" s="389" t="str">
        <f t="shared" si="0"/>
        <v>No</v>
      </c>
      <c r="H12" s="389" t="str">
        <f t="shared" si="0"/>
        <v>No</v>
      </c>
      <c r="I12" s="389" t="str">
        <f t="shared" si="0"/>
        <v>No</v>
      </c>
      <c r="J12" s="389" t="str">
        <f t="shared" si="0"/>
        <v>No</v>
      </c>
      <c r="K12" s="389" t="str">
        <f t="shared" si="0"/>
        <v>No</v>
      </c>
      <c r="L12" s="389" t="str">
        <f t="shared" si="0"/>
        <v>No</v>
      </c>
      <c r="M12" s="389" t="str">
        <f t="shared" si="0"/>
        <v>No</v>
      </c>
      <c r="N12" s="158"/>
      <c r="O12" s="158"/>
      <c r="P12" s="158"/>
      <c r="Q12" s="158"/>
      <c r="R12" s="158"/>
      <c r="S12" s="158"/>
      <c r="T12" s="158"/>
      <c r="U12" s="158"/>
      <c r="V12" s="158"/>
      <c r="W12" s="158"/>
      <c r="X12" s="158"/>
      <c r="Y12" s="158"/>
      <c r="Z12" s="158"/>
      <c r="AA12" s="158"/>
      <c r="AB12" s="158"/>
      <c r="AC12" s="158"/>
      <c r="AD12" s="158"/>
      <c r="AE12" s="158"/>
      <c r="AF12" s="158"/>
      <c r="AG12" s="158"/>
      <c r="AH12" s="158"/>
      <c r="AI12" s="158"/>
      <c r="AJ12" s="158"/>
      <c r="AK12" s="158"/>
      <c r="AL12" s="158"/>
      <c r="AM12" s="158"/>
      <c r="AN12" s="158"/>
      <c r="AO12" s="158"/>
      <c r="AP12" s="158"/>
      <c r="AQ12" s="158"/>
      <c r="AR12" s="158"/>
      <c r="AS12" s="158"/>
      <c r="AT12" s="158"/>
      <c r="AU12" s="158"/>
      <c r="AV12" s="158"/>
      <c r="AW12" s="158"/>
      <c r="AX12" s="158"/>
      <c r="AY12" s="158"/>
      <c r="AZ12" s="158"/>
      <c r="BA12" s="158"/>
      <c r="BB12" s="158"/>
      <c r="BC12" s="158"/>
      <c r="BD12" s="158"/>
      <c r="BE12" s="158"/>
      <c r="BF12" s="158"/>
      <c r="BG12" s="158"/>
      <c r="BH12" s="158"/>
      <c r="BI12" s="158"/>
      <c r="BJ12" s="158"/>
      <c r="BK12" s="158"/>
      <c r="BL12" s="158"/>
      <c r="BM12" s="158"/>
      <c r="BN12" s="158"/>
      <c r="BO12" s="158"/>
      <c r="BP12" s="158"/>
      <c r="BQ12" s="158"/>
      <c r="BR12" s="158"/>
    </row>
    <row r="13" spans="1:70" s="159" customFormat="1" ht="48.75" customHeight="1" x14ac:dyDescent="0.3">
      <c r="A13" s="600"/>
      <c r="B13" s="426"/>
      <c r="C13" s="427"/>
      <c r="D13" s="421"/>
      <c r="E13" s="392"/>
      <c r="F13" s="389"/>
      <c r="G13" s="389"/>
      <c r="H13" s="389"/>
      <c r="I13" s="389"/>
      <c r="J13" s="389"/>
      <c r="K13" s="389"/>
      <c r="L13" s="389"/>
      <c r="M13" s="389"/>
      <c r="N13" s="158"/>
      <c r="O13" s="158"/>
      <c r="P13" s="158"/>
      <c r="Q13" s="158"/>
      <c r="R13" s="158"/>
      <c r="S13" s="158"/>
      <c r="T13" s="158"/>
      <c r="U13" s="158"/>
      <c r="V13" s="158"/>
      <c r="W13" s="158"/>
      <c r="X13" s="158"/>
      <c r="Y13" s="158"/>
      <c r="Z13" s="158"/>
      <c r="AA13" s="158"/>
      <c r="AB13" s="158"/>
      <c r="AC13" s="158"/>
      <c r="AD13" s="158"/>
      <c r="AE13" s="158"/>
      <c r="AF13" s="158"/>
      <c r="AG13" s="158"/>
      <c r="AH13" s="158"/>
      <c r="AI13" s="158"/>
      <c r="AJ13" s="158"/>
      <c r="AK13" s="158"/>
      <c r="AL13" s="158"/>
      <c r="AM13" s="158"/>
      <c r="AN13" s="158"/>
      <c r="AO13" s="158"/>
      <c r="AP13" s="158"/>
      <c r="AQ13" s="158"/>
      <c r="AR13" s="158"/>
      <c r="AS13" s="158"/>
      <c r="AT13" s="158"/>
      <c r="AU13" s="158"/>
      <c r="AV13" s="158"/>
      <c r="AW13" s="158"/>
      <c r="AX13" s="158"/>
      <c r="AY13" s="158"/>
      <c r="AZ13" s="158"/>
      <c r="BA13" s="158"/>
      <c r="BB13" s="158"/>
      <c r="BC13" s="158"/>
      <c r="BD13" s="158"/>
      <c r="BE13" s="158"/>
      <c r="BF13" s="158"/>
      <c r="BG13" s="158"/>
      <c r="BH13" s="158"/>
      <c r="BI13" s="158"/>
      <c r="BJ13" s="158"/>
      <c r="BK13" s="158"/>
      <c r="BL13" s="158"/>
      <c r="BM13" s="158"/>
      <c r="BN13" s="158"/>
      <c r="BO13" s="158"/>
      <c r="BP13" s="158"/>
      <c r="BQ13" s="158"/>
      <c r="BR13" s="158"/>
    </row>
    <row r="14" spans="1:70" s="159" customFormat="1" ht="48.75" customHeight="1" x14ac:dyDescent="0.3">
      <c r="A14" s="600"/>
      <c r="B14" s="426"/>
      <c r="C14" s="427"/>
      <c r="D14" s="421"/>
      <c r="E14" s="392"/>
      <c r="F14" s="389"/>
      <c r="G14" s="389"/>
      <c r="H14" s="389"/>
      <c r="I14" s="389"/>
      <c r="J14" s="389"/>
      <c r="K14" s="389"/>
      <c r="L14" s="389"/>
      <c r="M14" s="389"/>
      <c r="N14" s="158"/>
      <c r="O14" s="158"/>
      <c r="P14" s="158"/>
      <c r="Q14" s="158"/>
      <c r="R14" s="158"/>
      <c r="S14" s="158"/>
      <c r="T14" s="158"/>
      <c r="U14" s="158"/>
      <c r="V14" s="158"/>
      <c r="W14" s="158"/>
      <c r="X14" s="158"/>
      <c r="Y14" s="158"/>
      <c r="Z14" s="158"/>
      <c r="AA14" s="158"/>
      <c r="AB14" s="158"/>
      <c r="AC14" s="158"/>
      <c r="AD14" s="158"/>
      <c r="AE14" s="158"/>
      <c r="AF14" s="158"/>
      <c r="AG14" s="158"/>
      <c r="AH14" s="158"/>
      <c r="AI14" s="158"/>
      <c r="AJ14" s="158"/>
      <c r="AK14" s="158"/>
      <c r="AL14" s="158"/>
      <c r="AM14" s="158"/>
      <c r="AN14" s="158"/>
      <c r="AO14" s="158"/>
      <c r="AP14" s="158"/>
      <c r="AQ14" s="158"/>
      <c r="AR14" s="158"/>
      <c r="AS14" s="158"/>
      <c r="AT14" s="158"/>
      <c r="AU14" s="158"/>
      <c r="AV14" s="158"/>
      <c r="AW14" s="158"/>
      <c r="AX14" s="158"/>
      <c r="AY14" s="158"/>
      <c r="AZ14" s="158"/>
      <c r="BA14" s="158"/>
      <c r="BB14" s="158"/>
      <c r="BC14" s="158"/>
      <c r="BD14" s="158"/>
      <c r="BE14" s="158"/>
      <c r="BF14" s="158"/>
      <c r="BG14" s="158"/>
      <c r="BH14" s="158"/>
      <c r="BI14" s="158"/>
      <c r="BJ14" s="158"/>
      <c r="BK14" s="158"/>
      <c r="BL14" s="158"/>
      <c r="BM14" s="158"/>
      <c r="BN14" s="158"/>
      <c r="BO14" s="158"/>
      <c r="BP14" s="158"/>
      <c r="BQ14" s="158"/>
      <c r="BR14" s="158"/>
    </row>
    <row r="15" spans="1:70" s="159" customFormat="1" ht="48.75" customHeight="1" x14ac:dyDescent="0.3">
      <c r="A15" s="600" t="s">
        <v>172</v>
      </c>
      <c r="B15" s="426" t="str">
        <f>'Mapa final'!B13</f>
        <v>GBG_02</v>
      </c>
      <c r="C15" s="427" t="str">
        <f>'Mapa final'!H13</f>
        <v>Posibilidad de afectación económica y reputacional por multas y sanciones, debido a la vinculación de personas naturales y/o jurídicas, sin considerar los lineamientos contemplados relacionado con conflictos de interés. (Política de Integridad).</v>
      </c>
      <c r="D15" s="421"/>
      <c r="E15" s="392"/>
      <c r="F15" s="389" t="str">
        <f t="shared" ref="F15:M39" si="1">IFERROR(IF($E15="","No",IF($E15="No","No"," "))," ")</f>
        <v>No</v>
      </c>
      <c r="G15" s="389" t="str">
        <f t="shared" si="1"/>
        <v>No</v>
      </c>
      <c r="H15" s="389" t="str">
        <f t="shared" si="1"/>
        <v>No</v>
      </c>
      <c r="I15" s="389" t="str">
        <f t="shared" si="1"/>
        <v>No</v>
      </c>
      <c r="J15" s="389" t="str">
        <f t="shared" si="1"/>
        <v>No</v>
      </c>
      <c r="K15" s="389" t="str">
        <f t="shared" si="1"/>
        <v>No</v>
      </c>
      <c r="L15" s="389" t="str">
        <f t="shared" si="1"/>
        <v>No</v>
      </c>
      <c r="M15" s="389" t="str">
        <f t="shared" si="1"/>
        <v>No</v>
      </c>
      <c r="N15" s="158"/>
      <c r="O15" s="158"/>
      <c r="P15" s="158"/>
      <c r="Q15" s="158"/>
      <c r="R15" s="158"/>
      <c r="S15" s="158"/>
      <c r="T15" s="158"/>
      <c r="U15" s="158"/>
      <c r="V15" s="158"/>
      <c r="W15" s="158"/>
      <c r="X15" s="158"/>
      <c r="Y15" s="158"/>
      <c r="Z15" s="158"/>
      <c r="AA15" s="158"/>
      <c r="AB15" s="158"/>
      <c r="AC15" s="158"/>
      <c r="AD15" s="158"/>
      <c r="AE15" s="158"/>
      <c r="AF15" s="158"/>
      <c r="AG15" s="158"/>
      <c r="AH15" s="158"/>
      <c r="AI15" s="158"/>
      <c r="AJ15" s="158"/>
      <c r="AK15" s="158"/>
      <c r="AL15" s="158"/>
      <c r="AM15" s="158"/>
      <c r="AN15" s="158"/>
      <c r="AO15" s="158"/>
      <c r="AP15" s="158"/>
      <c r="AQ15" s="158"/>
      <c r="AR15" s="158"/>
      <c r="AS15" s="158"/>
      <c r="AT15" s="158"/>
      <c r="AU15" s="158"/>
      <c r="AV15" s="158"/>
      <c r="AW15" s="158"/>
      <c r="AX15" s="158"/>
      <c r="AY15" s="158"/>
      <c r="AZ15" s="158"/>
      <c r="BA15" s="158"/>
      <c r="BB15" s="158"/>
      <c r="BC15" s="158"/>
      <c r="BD15" s="158"/>
      <c r="BE15" s="158"/>
      <c r="BF15" s="158"/>
      <c r="BG15" s="158"/>
      <c r="BH15" s="158"/>
      <c r="BI15" s="158"/>
      <c r="BJ15" s="158"/>
      <c r="BK15" s="158"/>
      <c r="BL15" s="158"/>
      <c r="BM15" s="158"/>
      <c r="BN15" s="158"/>
      <c r="BO15" s="158"/>
      <c r="BP15" s="158"/>
      <c r="BQ15" s="158"/>
      <c r="BR15" s="158"/>
    </row>
    <row r="16" spans="1:70" s="159" customFormat="1" ht="48.75" customHeight="1" x14ac:dyDescent="0.3">
      <c r="A16" s="600"/>
      <c r="B16" s="426"/>
      <c r="C16" s="427"/>
      <c r="D16" s="421"/>
      <c r="E16" s="392"/>
      <c r="F16" s="389"/>
      <c r="G16" s="389"/>
      <c r="H16" s="389"/>
      <c r="I16" s="389"/>
      <c r="J16" s="389"/>
      <c r="K16" s="389"/>
      <c r="L16" s="389"/>
      <c r="M16" s="389"/>
      <c r="N16" s="158"/>
      <c r="O16" s="158"/>
      <c r="P16" s="158"/>
      <c r="Q16" s="158"/>
      <c r="R16" s="158"/>
      <c r="S16" s="158"/>
      <c r="T16" s="158"/>
      <c r="U16" s="158"/>
      <c r="V16" s="158"/>
      <c r="W16" s="158"/>
      <c r="X16" s="158"/>
      <c r="Y16" s="158"/>
      <c r="Z16" s="158"/>
      <c r="AA16" s="158"/>
      <c r="AB16" s="158"/>
      <c r="AC16" s="158"/>
      <c r="AD16" s="158"/>
      <c r="AE16" s="158"/>
      <c r="AF16" s="158"/>
      <c r="AG16" s="158"/>
      <c r="AH16" s="158"/>
      <c r="AI16" s="158"/>
      <c r="AJ16" s="158"/>
      <c r="AK16" s="158"/>
      <c r="AL16" s="158"/>
      <c r="AM16" s="158"/>
      <c r="AN16" s="158"/>
      <c r="AO16" s="158"/>
      <c r="AP16" s="158"/>
      <c r="AQ16" s="158"/>
      <c r="AR16" s="158"/>
      <c r="AS16" s="158"/>
      <c r="AT16" s="158"/>
      <c r="AU16" s="158"/>
      <c r="AV16" s="158"/>
      <c r="AW16" s="158"/>
      <c r="AX16" s="158"/>
      <c r="AY16" s="158"/>
      <c r="AZ16" s="158"/>
      <c r="BA16" s="158"/>
      <c r="BB16" s="158"/>
      <c r="BC16" s="158"/>
      <c r="BD16" s="158"/>
      <c r="BE16" s="158"/>
      <c r="BF16" s="158"/>
      <c r="BG16" s="158"/>
      <c r="BH16" s="158"/>
      <c r="BI16" s="158"/>
      <c r="BJ16" s="158"/>
      <c r="BK16" s="158"/>
      <c r="BL16" s="158"/>
      <c r="BM16" s="158"/>
      <c r="BN16" s="158"/>
      <c r="BO16" s="158"/>
      <c r="BP16" s="158"/>
      <c r="BQ16" s="158"/>
      <c r="BR16" s="158"/>
    </row>
    <row r="17" spans="1:70" s="159" customFormat="1" ht="48.75" customHeight="1" x14ac:dyDescent="0.3">
      <c r="A17" s="600"/>
      <c r="B17" s="426"/>
      <c r="C17" s="427"/>
      <c r="D17" s="421"/>
      <c r="E17" s="392"/>
      <c r="F17" s="389"/>
      <c r="G17" s="389"/>
      <c r="H17" s="389"/>
      <c r="I17" s="389"/>
      <c r="J17" s="389"/>
      <c r="K17" s="389"/>
      <c r="L17" s="389"/>
      <c r="M17" s="389"/>
      <c r="N17" s="158"/>
      <c r="O17" s="158"/>
      <c r="P17" s="158"/>
      <c r="Q17" s="158"/>
      <c r="R17" s="158"/>
      <c r="S17" s="158"/>
      <c r="T17" s="158"/>
      <c r="U17" s="158"/>
      <c r="V17" s="158"/>
      <c r="W17" s="158"/>
      <c r="X17" s="158"/>
      <c r="Y17" s="158"/>
      <c r="Z17" s="158"/>
      <c r="AA17" s="158"/>
      <c r="AB17" s="158"/>
      <c r="AC17" s="158"/>
      <c r="AD17" s="158"/>
      <c r="AE17" s="158"/>
      <c r="AF17" s="158"/>
      <c r="AG17" s="158"/>
      <c r="AH17" s="158"/>
      <c r="AI17" s="158"/>
      <c r="AJ17" s="158"/>
      <c r="AK17" s="158"/>
      <c r="AL17" s="158"/>
      <c r="AM17" s="158"/>
      <c r="AN17" s="158"/>
      <c r="AO17" s="158"/>
      <c r="AP17" s="158"/>
      <c r="AQ17" s="158"/>
      <c r="AR17" s="158"/>
      <c r="AS17" s="158"/>
      <c r="AT17" s="158"/>
      <c r="AU17" s="158"/>
      <c r="AV17" s="158"/>
      <c r="AW17" s="158"/>
      <c r="AX17" s="158"/>
      <c r="AY17" s="158"/>
      <c r="AZ17" s="158"/>
      <c r="BA17" s="158"/>
      <c r="BB17" s="158"/>
      <c r="BC17" s="158"/>
      <c r="BD17" s="158"/>
      <c r="BE17" s="158"/>
      <c r="BF17" s="158"/>
      <c r="BG17" s="158"/>
      <c r="BH17" s="158"/>
      <c r="BI17" s="158"/>
      <c r="BJ17" s="158"/>
      <c r="BK17" s="158"/>
      <c r="BL17" s="158"/>
      <c r="BM17" s="158"/>
      <c r="BN17" s="158"/>
      <c r="BO17" s="158"/>
      <c r="BP17" s="158"/>
      <c r="BQ17" s="158"/>
      <c r="BR17" s="158"/>
    </row>
    <row r="18" spans="1:70" s="159" customFormat="1" ht="48.75" customHeight="1" x14ac:dyDescent="0.3">
      <c r="A18" s="600" t="s">
        <v>173</v>
      </c>
      <c r="B18" s="426" t="str">
        <f>'Mapa final'!B13</f>
        <v>GBG_02</v>
      </c>
      <c r="C18" s="427" t="str">
        <f>'Mapa final'!H13</f>
        <v>Posibilidad de afectación económica y reputacional por multas y sanciones, debido a la vinculación de personas naturales y/o jurídicas, sin considerar los lineamientos contemplados relacionado con conflictos de interés. (Política de Integridad).</v>
      </c>
      <c r="D18" s="421"/>
      <c r="E18" s="392"/>
      <c r="F18" s="389" t="str">
        <f t="shared" si="1"/>
        <v>No</v>
      </c>
      <c r="G18" s="389" t="str">
        <f t="shared" si="1"/>
        <v>No</v>
      </c>
      <c r="H18" s="389" t="str">
        <f t="shared" si="1"/>
        <v>No</v>
      </c>
      <c r="I18" s="389" t="str">
        <f t="shared" si="1"/>
        <v>No</v>
      </c>
      <c r="J18" s="389" t="str">
        <f t="shared" si="1"/>
        <v>No</v>
      </c>
      <c r="K18" s="389" t="str">
        <f t="shared" si="1"/>
        <v>No</v>
      </c>
      <c r="L18" s="389" t="str">
        <f t="shared" si="1"/>
        <v>No</v>
      </c>
      <c r="M18" s="389" t="str">
        <f t="shared" si="1"/>
        <v>No</v>
      </c>
      <c r="N18" s="158"/>
      <c r="O18" s="158"/>
      <c r="P18" s="158"/>
      <c r="Q18" s="158"/>
      <c r="R18" s="158"/>
      <c r="S18" s="158"/>
      <c r="T18" s="158"/>
      <c r="U18" s="158"/>
      <c r="V18" s="158"/>
      <c r="W18" s="158"/>
      <c r="X18" s="158"/>
      <c r="Y18" s="158"/>
      <c r="Z18" s="158"/>
      <c r="AA18" s="158"/>
      <c r="AB18" s="158"/>
      <c r="AC18" s="158"/>
      <c r="AD18" s="158"/>
      <c r="AE18" s="158"/>
      <c r="AF18" s="158"/>
      <c r="AG18" s="158"/>
      <c r="AH18" s="158"/>
      <c r="AI18" s="158"/>
      <c r="AJ18" s="158"/>
      <c r="AK18" s="158"/>
      <c r="AL18" s="158"/>
      <c r="AM18" s="158"/>
      <c r="AN18" s="158"/>
      <c r="AO18" s="158"/>
      <c r="AP18" s="158"/>
      <c r="AQ18" s="158"/>
      <c r="AR18" s="158"/>
      <c r="AS18" s="158"/>
      <c r="AT18" s="158"/>
      <c r="AU18" s="158"/>
      <c r="AV18" s="158"/>
      <c r="AW18" s="158"/>
      <c r="AX18" s="158"/>
      <c r="AY18" s="158"/>
      <c r="AZ18" s="158"/>
      <c r="BA18" s="158"/>
      <c r="BB18" s="158"/>
      <c r="BC18" s="158"/>
      <c r="BD18" s="158"/>
      <c r="BE18" s="158"/>
      <c r="BF18" s="158"/>
      <c r="BG18" s="158"/>
      <c r="BH18" s="158"/>
      <c r="BI18" s="158"/>
      <c r="BJ18" s="158"/>
      <c r="BK18" s="158"/>
      <c r="BL18" s="158"/>
      <c r="BM18" s="158"/>
      <c r="BN18" s="158"/>
      <c r="BO18" s="158"/>
      <c r="BP18" s="158"/>
      <c r="BQ18" s="158"/>
      <c r="BR18" s="158"/>
    </row>
    <row r="19" spans="1:70" s="159" customFormat="1" ht="48.75" customHeight="1" x14ac:dyDescent="0.3">
      <c r="A19" s="600"/>
      <c r="B19" s="426"/>
      <c r="C19" s="427"/>
      <c r="D19" s="421"/>
      <c r="E19" s="392"/>
      <c r="F19" s="389"/>
      <c r="G19" s="389"/>
      <c r="H19" s="389"/>
      <c r="I19" s="389"/>
      <c r="J19" s="389"/>
      <c r="K19" s="389"/>
      <c r="L19" s="389"/>
      <c r="M19" s="389"/>
      <c r="N19" s="158"/>
      <c r="O19" s="158"/>
      <c r="P19" s="158"/>
      <c r="Q19" s="158"/>
      <c r="R19" s="158"/>
      <c r="S19" s="158"/>
      <c r="T19" s="158"/>
      <c r="U19" s="158"/>
      <c r="V19" s="158"/>
      <c r="W19" s="158"/>
      <c r="X19" s="158"/>
      <c r="Y19" s="158"/>
      <c r="Z19" s="158"/>
      <c r="AA19" s="158"/>
      <c r="AB19" s="158"/>
      <c r="AC19" s="158"/>
      <c r="AD19" s="158"/>
      <c r="AE19" s="158"/>
      <c r="AF19" s="158"/>
      <c r="AG19" s="158"/>
      <c r="AH19" s="158"/>
      <c r="AI19" s="158"/>
      <c r="AJ19" s="158"/>
      <c r="AK19" s="158"/>
      <c r="AL19" s="158"/>
      <c r="AM19" s="158"/>
      <c r="AN19" s="158"/>
      <c r="AO19" s="158"/>
      <c r="AP19" s="158"/>
      <c r="AQ19" s="158"/>
      <c r="AR19" s="158"/>
      <c r="AS19" s="158"/>
      <c r="AT19" s="158"/>
      <c r="AU19" s="158"/>
      <c r="AV19" s="158"/>
      <c r="AW19" s="158"/>
      <c r="AX19" s="158"/>
      <c r="AY19" s="158"/>
      <c r="AZ19" s="158"/>
      <c r="BA19" s="158"/>
      <c r="BB19" s="158"/>
      <c r="BC19" s="158"/>
      <c r="BD19" s="158"/>
      <c r="BE19" s="158"/>
      <c r="BF19" s="158"/>
      <c r="BG19" s="158"/>
      <c r="BH19" s="158"/>
      <c r="BI19" s="158"/>
      <c r="BJ19" s="158"/>
      <c r="BK19" s="158"/>
      <c r="BL19" s="158"/>
      <c r="BM19" s="158"/>
      <c r="BN19" s="158"/>
      <c r="BO19" s="158"/>
      <c r="BP19" s="158"/>
      <c r="BQ19" s="158"/>
      <c r="BR19" s="158"/>
    </row>
    <row r="20" spans="1:70" s="159" customFormat="1" ht="48.75" customHeight="1" x14ac:dyDescent="0.3">
      <c r="A20" s="600"/>
      <c r="B20" s="426"/>
      <c r="C20" s="427"/>
      <c r="D20" s="421"/>
      <c r="E20" s="392"/>
      <c r="F20" s="389"/>
      <c r="G20" s="389"/>
      <c r="H20" s="389"/>
      <c r="I20" s="389"/>
      <c r="J20" s="389"/>
      <c r="K20" s="389"/>
      <c r="L20" s="389"/>
      <c r="M20" s="389"/>
      <c r="N20" s="158"/>
      <c r="O20" s="158"/>
      <c r="P20" s="158"/>
      <c r="Q20" s="158"/>
      <c r="R20" s="158"/>
      <c r="S20" s="158"/>
      <c r="T20" s="158"/>
      <c r="U20" s="158"/>
      <c r="V20" s="158"/>
      <c r="W20" s="158"/>
      <c r="X20" s="158"/>
      <c r="Y20" s="158"/>
      <c r="Z20" s="158"/>
      <c r="AA20" s="158"/>
      <c r="AB20" s="158"/>
      <c r="AC20" s="158"/>
      <c r="AD20" s="158"/>
      <c r="AE20" s="158"/>
      <c r="AF20" s="158"/>
      <c r="AG20" s="158"/>
      <c r="AH20" s="158"/>
      <c r="AI20" s="158"/>
      <c r="AJ20" s="158"/>
      <c r="AK20" s="158"/>
      <c r="AL20" s="158"/>
      <c r="AM20" s="158"/>
      <c r="AN20" s="158"/>
      <c r="AO20" s="158"/>
      <c r="AP20" s="158"/>
      <c r="AQ20" s="158"/>
      <c r="AR20" s="158"/>
      <c r="AS20" s="158"/>
      <c r="AT20" s="158"/>
      <c r="AU20" s="158"/>
      <c r="AV20" s="158"/>
      <c r="AW20" s="158"/>
      <c r="AX20" s="158"/>
      <c r="AY20" s="158"/>
      <c r="AZ20" s="158"/>
      <c r="BA20" s="158"/>
      <c r="BB20" s="158"/>
      <c r="BC20" s="158"/>
      <c r="BD20" s="158"/>
      <c r="BE20" s="158"/>
      <c r="BF20" s="158"/>
      <c r="BG20" s="158"/>
      <c r="BH20" s="158"/>
      <c r="BI20" s="158"/>
      <c r="BJ20" s="158"/>
      <c r="BK20" s="158"/>
      <c r="BL20" s="158"/>
      <c r="BM20" s="158"/>
      <c r="BN20" s="158"/>
      <c r="BO20" s="158"/>
      <c r="BP20" s="158"/>
      <c r="BQ20" s="158"/>
      <c r="BR20" s="158"/>
    </row>
    <row r="21" spans="1:70" s="159" customFormat="1" ht="48.75" customHeight="1" x14ac:dyDescent="0.3">
      <c r="A21" s="600" t="s">
        <v>174</v>
      </c>
      <c r="B21" s="426" t="str">
        <f>'Mapa final'!B13</f>
        <v>GBG_02</v>
      </c>
      <c r="C21" s="427" t="str">
        <f>'Mapa final'!H13</f>
        <v>Posibilidad de afectación económica y reputacional por multas y sanciones, debido a la vinculación de personas naturales y/o jurídicas, sin considerar los lineamientos contemplados relacionado con conflictos de interés. (Política de Integridad).</v>
      </c>
      <c r="D21" s="421"/>
      <c r="E21" s="392"/>
      <c r="F21" s="389" t="str">
        <f t="shared" si="1"/>
        <v>No</v>
      </c>
      <c r="G21" s="389" t="str">
        <f t="shared" si="1"/>
        <v>No</v>
      </c>
      <c r="H21" s="389" t="str">
        <f t="shared" si="1"/>
        <v>No</v>
      </c>
      <c r="I21" s="389" t="str">
        <f t="shared" si="1"/>
        <v>No</v>
      </c>
      <c r="J21" s="389" t="str">
        <f t="shared" si="1"/>
        <v>No</v>
      </c>
      <c r="K21" s="389" t="str">
        <f t="shared" si="1"/>
        <v>No</v>
      </c>
      <c r="L21" s="389" t="str">
        <f t="shared" si="1"/>
        <v>No</v>
      </c>
      <c r="M21" s="389" t="str">
        <f t="shared" si="1"/>
        <v>No</v>
      </c>
      <c r="N21" s="158"/>
      <c r="O21" s="158"/>
      <c r="P21" s="158"/>
      <c r="Q21" s="158"/>
      <c r="R21" s="158"/>
      <c r="S21" s="158"/>
      <c r="T21" s="158"/>
      <c r="U21" s="158"/>
      <c r="V21" s="158"/>
      <c r="W21" s="158"/>
      <c r="X21" s="158"/>
      <c r="Y21" s="158"/>
      <c r="Z21" s="158"/>
      <c r="AA21" s="158"/>
      <c r="AB21" s="158"/>
      <c r="AC21" s="158"/>
      <c r="AD21" s="158"/>
      <c r="AE21" s="158"/>
      <c r="AF21" s="158"/>
      <c r="AG21" s="158"/>
      <c r="AH21" s="158"/>
      <c r="AI21" s="158"/>
      <c r="AJ21" s="158"/>
      <c r="AK21" s="158"/>
      <c r="AL21" s="158"/>
      <c r="AM21" s="158"/>
      <c r="AN21" s="158"/>
      <c r="AO21" s="158"/>
      <c r="AP21" s="158"/>
      <c r="AQ21" s="158"/>
      <c r="AR21" s="158"/>
      <c r="AS21" s="158"/>
      <c r="AT21" s="158"/>
      <c r="AU21" s="158"/>
      <c r="AV21" s="158"/>
      <c r="AW21" s="158"/>
      <c r="AX21" s="158"/>
      <c r="AY21" s="158"/>
      <c r="AZ21" s="158"/>
      <c r="BA21" s="158"/>
      <c r="BB21" s="158"/>
      <c r="BC21" s="158"/>
      <c r="BD21" s="158"/>
      <c r="BE21" s="158"/>
      <c r="BF21" s="158"/>
      <c r="BG21" s="158"/>
      <c r="BH21" s="158"/>
      <c r="BI21" s="158"/>
      <c r="BJ21" s="158"/>
      <c r="BK21" s="158"/>
      <c r="BL21" s="158"/>
      <c r="BM21" s="158"/>
      <c r="BN21" s="158"/>
      <c r="BO21" s="158"/>
      <c r="BP21" s="158"/>
      <c r="BQ21" s="158"/>
      <c r="BR21" s="158"/>
    </row>
    <row r="22" spans="1:70" s="159" customFormat="1" ht="48.75" customHeight="1" x14ac:dyDescent="0.3">
      <c r="A22" s="600"/>
      <c r="B22" s="426"/>
      <c r="C22" s="427"/>
      <c r="D22" s="421"/>
      <c r="E22" s="392"/>
      <c r="F22" s="389"/>
      <c r="G22" s="389"/>
      <c r="H22" s="389"/>
      <c r="I22" s="389"/>
      <c r="J22" s="389"/>
      <c r="K22" s="389"/>
      <c r="L22" s="389"/>
      <c r="M22" s="389"/>
      <c r="N22" s="158"/>
      <c r="O22" s="158"/>
      <c r="P22" s="158"/>
      <c r="Q22" s="158"/>
      <c r="R22" s="158"/>
      <c r="S22" s="158"/>
      <c r="T22" s="158"/>
      <c r="U22" s="158"/>
      <c r="V22" s="158"/>
      <c r="W22" s="158"/>
      <c r="X22" s="158"/>
      <c r="Y22" s="158"/>
      <c r="Z22" s="158"/>
      <c r="AA22" s="158"/>
      <c r="AB22" s="158"/>
      <c r="AC22" s="158"/>
      <c r="AD22" s="158"/>
      <c r="AE22" s="158"/>
      <c r="AF22" s="158"/>
      <c r="AG22" s="158"/>
      <c r="AH22" s="158"/>
      <c r="AI22" s="158"/>
      <c r="AJ22" s="158"/>
      <c r="AK22" s="158"/>
      <c r="AL22" s="158"/>
      <c r="AM22" s="158"/>
      <c r="AN22" s="158"/>
      <c r="AO22" s="158"/>
      <c r="AP22" s="158"/>
      <c r="AQ22" s="158"/>
      <c r="AR22" s="158"/>
      <c r="AS22" s="158"/>
      <c r="AT22" s="158"/>
      <c r="AU22" s="158"/>
      <c r="AV22" s="158"/>
      <c r="AW22" s="158"/>
      <c r="AX22" s="158"/>
      <c r="AY22" s="158"/>
      <c r="AZ22" s="158"/>
      <c r="BA22" s="158"/>
      <c r="BB22" s="158"/>
      <c r="BC22" s="158"/>
      <c r="BD22" s="158"/>
      <c r="BE22" s="158"/>
      <c r="BF22" s="158"/>
      <c r="BG22" s="158"/>
      <c r="BH22" s="158"/>
      <c r="BI22" s="158"/>
      <c r="BJ22" s="158"/>
      <c r="BK22" s="158"/>
      <c r="BL22" s="158"/>
      <c r="BM22" s="158"/>
      <c r="BN22" s="158"/>
      <c r="BO22" s="158"/>
      <c r="BP22" s="158"/>
      <c r="BQ22" s="158"/>
      <c r="BR22" s="158"/>
    </row>
    <row r="23" spans="1:70" s="159" customFormat="1" ht="48.75" customHeight="1" x14ac:dyDescent="0.3">
      <c r="A23" s="600"/>
      <c r="B23" s="426"/>
      <c r="C23" s="427"/>
      <c r="D23" s="421"/>
      <c r="E23" s="392"/>
      <c r="F23" s="389"/>
      <c r="G23" s="389"/>
      <c r="H23" s="389"/>
      <c r="I23" s="389"/>
      <c r="J23" s="389"/>
      <c r="K23" s="389"/>
      <c r="L23" s="389"/>
      <c r="M23" s="389"/>
      <c r="N23" s="158"/>
      <c r="O23" s="158"/>
      <c r="P23" s="158"/>
      <c r="Q23" s="158"/>
      <c r="R23" s="158"/>
      <c r="S23" s="158"/>
      <c r="T23" s="158"/>
      <c r="U23" s="158"/>
      <c r="V23" s="158"/>
      <c r="W23" s="158"/>
      <c r="X23" s="158"/>
      <c r="Y23" s="158"/>
      <c r="Z23" s="158"/>
      <c r="AA23" s="158"/>
      <c r="AB23" s="158"/>
      <c r="AC23" s="158"/>
      <c r="AD23" s="158"/>
      <c r="AE23" s="158"/>
      <c r="AF23" s="158"/>
      <c r="AG23" s="158"/>
      <c r="AH23" s="158"/>
      <c r="AI23" s="158"/>
      <c r="AJ23" s="158"/>
      <c r="AK23" s="158"/>
      <c r="AL23" s="158"/>
      <c r="AM23" s="158"/>
      <c r="AN23" s="158"/>
      <c r="AO23" s="158"/>
      <c r="AP23" s="158"/>
      <c r="AQ23" s="158"/>
      <c r="AR23" s="158"/>
      <c r="AS23" s="158"/>
      <c r="AT23" s="158"/>
      <c r="AU23" s="158"/>
      <c r="AV23" s="158"/>
      <c r="AW23" s="158"/>
      <c r="AX23" s="158"/>
      <c r="AY23" s="158"/>
      <c r="AZ23" s="158"/>
      <c r="BA23" s="158"/>
      <c r="BB23" s="158"/>
      <c r="BC23" s="158"/>
      <c r="BD23" s="158"/>
      <c r="BE23" s="158"/>
      <c r="BF23" s="158"/>
      <c r="BG23" s="158"/>
      <c r="BH23" s="158"/>
      <c r="BI23" s="158"/>
      <c r="BJ23" s="158"/>
      <c r="BK23" s="158"/>
      <c r="BL23" s="158"/>
      <c r="BM23" s="158"/>
      <c r="BN23" s="158"/>
      <c r="BO23" s="158"/>
      <c r="BP23" s="158"/>
      <c r="BQ23" s="158"/>
      <c r="BR23" s="158"/>
    </row>
    <row r="24" spans="1:70" s="159" customFormat="1" ht="48.75" customHeight="1" x14ac:dyDescent="0.3">
      <c r="A24" s="600" t="s">
        <v>175</v>
      </c>
      <c r="B24" s="426" t="str">
        <f>'Mapa final'!B13</f>
        <v>GBG_02</v>
      </c>
      <c r="C24" s="427" t="str">
        <f>'Mapa final'!H13</f>
        <v>Posibilidad de afectación económica y reputacional por multas y sanciones, debido a la vinculación de personas naturales y/o jurídicas, sin considerar los lineamientos contemplados relacionado con conflictos de interés. (Política de Integridad).</v>
      </c>
      <c r="D24" s="421"/>
      <c r="E24" s="392"/>
      <c r="F24" s="389" t="str">
        <f t="shared" si="1"/>
        <v>No</v>
      </c>
      <c r="G24" s="389" t="str">
        <f t="shared" si="1"/>
        <v>No</v>
      </c>
      <c r="H24" s="389" t="str">
        <f t="shared" si="1"/>
        <v>No</v>
      </c>
      <c r="I24" s="389" t="str">
        <f t="shared" si="1"/>
        <v>No</v>
      </c>
      <c r="J24" s="389" t="str">
        <f t="shared" si="1"/>
        <v>No</v>
      </c>
      <c r="K24" s="389" t="str">
        <f t="shared" si="1"/>
        <v>No</v>
      </c>
      <c r="L24" s="389" t="str">
        <f t="shared" si="1"/>
        <v>No</v>
      </c>
      <c r="M24" s="389" t="str">
        <f t="shared" si="1"/>
        <v>No</v>
      </c>
      <c r="N24" s="158"/>
      <c r="O24" s="158"/>
      <c r="P24" s="158"/>
      <c r="Q24" s="158"/>
      <c r="R24" s="158"/>
      <c r="S24" s="158"/>
      <c r="T24" s="158"/>
      <c r="U24" s="158"/>
      <c r="V24" s="158"/>
      <c r="W24" s="158"/>
      <c r="X24" s="158"/>
      <c r="Y24" s="158"/>
      <c r="Z24" s="158"/>
      <c r="AA24" s="158"/>
      <c r="AB24" s="158"/>
      <c r="AC24" s="158"/>
      <c r="AD24" s="158"/>
      <c r="AE24" s="158"/>
      <c r="AF24" s="158"/>
      <c r="AG24" s="158"/>
      <c r="AH24" s="158"/>
      <c r="AI24" s="158"/>
      <c r="AJ24" s="158"/>
      <c r="AK24" s="158"/>
      <c r="AL24" s="158"/>
      <c r="AM24" s="158"/>
      <c r="AN24" s="158"/>
      <c r="AO24" s="158"/>
      <c r="AP24" s="158"/>
      <c r="AQ24" s="158"/>
      <c r="AR24" s="158"/>
      <c r="AS24" s="158"/>
      <c r="AT24" s="158"/>
      <c r="AU24" s="158"/>
      <c r="AV24" s="158"/>
      <c r="AW24" s="158"/>
      <c r="AX24" s="158"/>
      <c r="AY24" s="158"/>
      <c r="AZ24" s="158"/>
      <c r="BA24" s="158"/>
      <c r="BB24" s="158"/>
      <c r="BC24" s="158"/>
      <c r="BD24" s="158"/>
      <c r="BE24" s="158"/>
      <c r="BF24" s="158"/>
      <c r="BG24" s="158"/>
      <c r="BH24" s="158"/>
      <c r="BI24" s="158"/>
      <c r="BJ24" s="158"/>
      <c r="BK24" s="158"/>
      <c r="BL24" s="158"/>
      <c r="BM24" s="158"/>
      <c r="BN24" s="158"/>
      <c r="BO24" s="158"/>
      <c r="BP24" s="158"/>
      <c r="BQ24" s="158"/>
      <c r="BR24" s="158"/>
    </row>
    <row r="25" spans="1:70" s="159" customFormat="1" ht="48.75" customHeight="1" x14ac:dyDescent="0.3">
      <c r="A25" s="600"/>
      <c r="B25" s="426"/>
      <c r="C25" s="427"/>
      <c r="D25" s="421"/>
      <c r="E25" s="392"/>
      <c r="F25" s="389"/>
      <c r="G25" s="389"/>
      <c r="H25" s="389"/>
      <c r="I25" s="389"/>
      <c r="J25" s="389"/>
      <c r="K25" s="389"/>
      <c r="L25" s="389"/>
      <c r="M25" s="389"/>
      <c r="N25" s="158"/>
      <c r="O25" s="158"/>
      <c r="P25" s="158"/>
      <c r="Q25" s="158"/>
      <c r="R25" s="158"/>
      <c r="S25" s="158"/>
      <c r="T25" s="158"/>
      <c r="U25" s="158"/>
      <c r="V25" s="158"/>
      <c r="W25" s="158"/>
      <c r="X25" s="158"/>
      <c r="Y25" s="158"/>
      <c r="Z25" s="158"/>
      <c r="AA25" s="158"/>
      <c r="AB25" s="158"/>
      <c r="AC25" s="158"/>
      <c r="AD25" s="158"/>
      <c r="AE25" s="158"/>
      <c r="AF25" s="158"/>
      <c r="AG25" s="158"/>
      <c r="AH25" s="158"/>
      <c r="AI25" s="158"/>
      <c r="AJ25" s="158"/>
      <c r="AK25" s="158"/>
      <c r="AL25" s="158"/>
      <c r="AM25" s="158"/>
      <c r="AN25" s="158"/>
      <c r="AO25" s="158"/>
      <c r="AP25" s="158"/>
      <c r="AQ25" s="158"/>
      <c r="AR25" s="158"/>
      <c r="AS25" s="158"/>
      <c r="AT25" s="158"/>
      <c r="AU25" s="158"/>
      <c r="AV25" s="158"/>
      <c r="AW25" s="158"/>
      <c r="AX25" s="158"/>
      <c r="AY25" s="158"/>
      <c r="AZ25" s="158"/>
      <c r="BA25" s="158"/>
      <c r="BB25" s="158"/>
      <c r="BC25" s="158"/>
      <c r="BD25" s="158"/>
      <c r="BE25" s="158"/>
      <c r="BF25" s="158"/>
      <c r="BG25" s="158"/>
      <c r="BH25" s="158"/>
      <c r="BI25" s="158"/>
      <c r="BJ25" s="158"/>
      <c r="BK25" s="158"/>
      <c r="BL25" s="158"/>
      <c r="BM25" s="158"/>
      <c r="BN25" s="158"/>
      <c r="BO25" s="158"/>
      <c r="BP25" s="158"/>
      <c r="BQ25" s="158"/>
      <c r="BR25" s="158"/>
    </row>
    <row r="26" spans="1:70" s="159" customFormat="1" ht="48.75" customHeight="1" x14ac:dyDescent="0.3">
      <c r="A26" s="600"/>
      <c r="B26" s="426"/>
      <c r="C26" s="427"/>
      <c r="D26" s="421"/>
      <c r="E26" s="392"/>
      <c r="F26" s="389"/>
      <c r="G26" s="389"/>
      <c r="H26" s="389"/>
      <c r="I26" s="389"/>
      <c r="J26" s="389"/>
      <c r="K26" s="389"/>
      <c r="L26" s="389"/>
      <c r="M26" s="389"/>
      <c r="N26" s="158"/>
      <c r="O26" s="158"/>
      <c r="P26" s="158"/>
      <c r="Q26" s="158"/>
      <c r="R26" s="158"/>
      <c r="S26" s="158"/>
      <c r="T26" s="158"/>
      <c r="U26" s="158"/>
      <c r="V26" s="158"/>
      <c r="W26" s="158"/>
      <c r="X26" s="158"/>
      <c r="Y26" s="158"/>
      <c r="Z26" s="158"/>
      <c r="AA26" s="158"/>
      <c r="AB26" s="158"/>
      <c r="AC26" s="158"/>
      <c r="AD26" s="158"/>
      <c r="AE26" s="158"/>
      <c r="AF26" s="158"/>
      <c r="AG26" s="158"/>
      <c r="AH26" s="158"/>
      <c r="AI26" s="158"/>
      <c r="AJ26" s="158"/>
      <c r="AK26" s="158"/>
      <c r="AL26" s="158"/>
      <c r="AM26" s="158"/>
      <c r="AN26" s="158"/>
      <c r="AO26" s="158"/>
      <c r="AP26" s="158"/>
      <c r="AQ26" s="158"/>
      <c r="AR26" s="158"/>
      <c r="AS26" s="158"/>
      <c r="AT26" s="158"/>
      <c r="AU26" s="158"/>
      <c r="AV26" s="158"/>
      <c r="AW26" s="158"/>
      <c r="AX26" s="158"/>
      <c r="AY26" s="158"/>
      <c r="AZ26" s="158"/>
      <c r="BA26" s="158"/>
      <c r="BB26" s="158"/>
      <c r="BC26" s="158"/>
      <c r="BD26" s="158"/>
      <c r="BE26" s="158"/>
      <c r="BF26" s="158"/>
      <c r="BG26" s="158"/>
      <c r="BH26" s="158"/>
      <c r="BI26" s="158"/>
      <c r="BJ26" s="158"/>
      <c r="BK26" s="158"/>
      <c r="BL26" s="158"/>
      <c r="BM26" s="158"/>
      <c r="BN26" s="158"/>
      <c r="BO26" s="158"/>
      <c r="BP26" s="158"/>
      <c r="BQ26" s="158"/>
      <c r="BR26" s="158"/>
    </row>
    <row r="27" spans="1:70" s="159" customFormat="1" ht="48.75" customHeight="1" x14ac:dyDescent="0.3">
      <c r="A27" s="600" t="s">
        <v>176</v>
      </c>
      <c r="B27" s="426" t="str">
        <f>'Mapa final'!B13</f>
        <v>GBG_02</v>
      </c>
      <c r="C27" s="427" t="str">
        <f>'Mapa final'!H13</f>
        <v>Posibilidad de afectación económica y reputacional por multas y sanciones, debido a la vinculación de personas naturales y/o jurídicas, sin considerar los lineamientos contemplados relacionado con conflictos de interés. (Política de Integridad).</v>
      </c>
      <c r="D27" s="421"/>
      <c r="E27" s="392"/>
      <c r="F27" s="389" t="str">
        <f t="shared" si="1"/>
        <v>No</v>
      </c>
      <c r="G27" s="389" t="str">
        <f t="shared" si="1"/>
        <v>No</v>
      </c>
      <c r="H27" s="389" t="str">
        <f t="shared" si="1"/>
        <v>No</v>
      </c>
      <c r="I27" s="389" t="str">
        <f t="shared" si="1"/>
        <v>No</v>
      </c>
      <c r="J27" s="389" t="str">
        <f t="shared" si="1"/>
        <v>No</v>
      </c>
      <c r="K27" s="389" t="str">
        <f t="shared" si="1"/>
        <v>No</v>
      </c>
      <c r="L27" s="389" t="str">
        <f t="shared" si="1"/>
        <v>No</v>
      </c>
      <c r="M27" s="389" t="str">
        <f t="shared" si="1"/>
        <v>No</v>
      </c>
      <c r="N27" s="158"/>
      <c r="O27" s="158"/>
      <c r="P27" s="158"/>
      <c r="Q27" s="158"/>
      <c r="R27" s="158"/>
      <c r="S27" s="158"/>
      <c r="T27" s="158"/>
      <c r="U27" s="158"/>
      <c r="V27" s="158"/>
      <c r="W27" s="158"/>
      <c r="X27" s="158"/>
      <c r="Y27" s="158"/>
      <c r="Z27" s="158"/>
      <c r="AA27" s="158"/>
      <c r="AB27" s="158"/>
      <c r="AC27" s="158"/>
      <c r="AD27" s="158"/>
      <c r="AE27" s="158"/>
      <c r="AF27" s="158"/>
      <c r="AG27" s="158"/>
      <c r="AH27" s="158"/>
      <c r="AI27" s="158"/>
      <c r="AJ27" s="158"/>
      <c r="AK27" s="158"/>
      <c r="AL27" s="158"/>
      <c r="AM27" s="158"/>
      <c r="AN27" s="158"/>
      <c r="AO27" s="158"/>
      <c r="AP27" s="158"/>
      <c r="AQ27" s="158"/>
      <c r="AR27" s="158"/>
      <c r="AS27" s="158"/>
      <c r="AT27" s="158"/>
      <c r="AU27" s="158"/>
      <c r="AV27" s="158"/>
      <c r="AW27" s="158"/>
      <c r="AX27" s="158"/>
      <c r="AY27" s="158"/>
      <c r="AZ27" s="158"/>
      <c r="BA27" s="158"/>
      <c r="BB27" s="158"/>
      <c r="BC27" s="158"/>
      <c r="BD27" s="158"/>
      <c r="BE27" s="158"/>
      <c r="BF27" s="158"/>
      <c r="BG27" s="158"/>
      <c r="BH27" s="158"/>
      <c r="BI27" s="158"/>
      <c r="BJ27" s="158"/>
      <c r="BK27" s="158"/>
      <c r="BL27" s="158"/>
      <c r="BM27" s="158"/>
      <c r="BN27" s="158"/>
      <c r="BO27" s="158"/>
      <c r="BP27" s="158"/>
      <c r="BQ27" s="158"/>
      <c r="BR27" s="158"/>
    </row>
    <row r="28" spans="1:70" s="159" customFormat="1" ht="48.75" customHeight="1" x14ac:dyDescent="0.3">
      <c r="A28" s="600"/>
      <c r="B28" s="426"/>
      <c r="C28" s="427"/>
      <c r="D28" s="421"/>
      <c r="E28" s="392"/>
      <c r="F28" s="389"/>
      <c r="G28" s="389"/>
      <c r="H28" s="389"/>
      <c r="I28" s="389"/>
      <c r="J28" s="389"/>
      <c r="K28" s="389"/>
      <c r="L28" s="389"/>
      <c r="M28" s="389"/>
      <c r="N28" s="158"/>
      <c r="O28" s="158"/>
      <c r="P28" s="158"/>
      <c r="Q28" s="158"/>
      <c r="R28" s="158"/>
      <c r="S28" s="158"/>
      <c r="T28" s="158"/>
      <c r="U28" s="158"/>
      <c r="V28" s="158"/>
      <c r="W28" s="158"/>
      <c r="X28" s="158"/>
      <c r="Y28" s="158"/>
      <c r="Z28" s="158"/>
      <c r="AA28" s="158"/>
      <c r="AB28" s="158"/>
      <c r="AC28" s="158"/>
      <c r="AD28" s="158"/>
      <c r="AE28" s="158"/>
      <c r="AF28" s="158"/>
      <c r="AG28" s="158"/>
      <c r="AH28" s="158"/>
      <c r="AI28" s="158"/>
      <c r="AJ28" s="158"/>
      <c r="AK28" s="158"/>
      <c r="AL28" s="158"/>
      <c r="AM28" s="158"/>
      <c r="AN28" s="158"/>
      <c r="AO28" s="158"/>
      <c r="AP28" s="158"/>
      <c r="AQ28" s="158"/>
      <c r="AR28" s="158"/>
      <c r="AS28" s="158"/>
      <c r="AT28" s="158"/>
      <c r="AU28" s="158"/>
      <c r="AV28" s="158"/>
      <c r="AW28" s="158"/>
      <c r="AX28" s="158"/>
      <c r="AY28" s="158"/>
      <c r="AZ28" s="158"/>
      <c r="BA28" s="158"/>
      <c r="BB28" s="158"/>
      <c r="BC28" s="158"/>
      <c r="BD28" s="158"/>
      <c r="BE28" s="158"/>
      <c r="BF28" s="158"/>
      <c r="BG28" s="158"/>
      <c r="BH28" s="158"/>
      <c r="BI28" s="158"/>
      <c r="BJ28" s="158"/>
      <c r="BK28" s="158"/>
      <c r="BL28" s="158"/>
      <c r="BM28" s="158"/>
      <c r="BN28" s="158"/>
      <c r="BO28" s="158"/>
      <c r="BP28" s="158"/>
      <c r="BQ28" s="158"/>
      <c r="BR28" s="158"/>
    </row>
    <row r="29" spans="1:70" s="159" customFormat="1" ht="48.75" customHeight="1" x14ac:dyDescent="0.3">
      <c r="A29" s="600"/>
      <c r="B29" s="426"/>
      <c r="C29" s="427"/>
      <c r="D29" s="421"/>
      <c r="E29" s="392"/>
      <c r="F29" s="389"/>
      <c r="G29" s="389"/>
      <c r="H29" s="389"/>
      <c r="I29" s="389"/>
      <c r="J29" s="389"/>
      <c r="K29" s="389"/>
      <c r="L29" s="389"/>
      <c r="M29" s="389"/>
      <c r="N29" s="158"/>
      <c r="O29" s="158"/>
      <c r="P29" s="158"/>
      <c r="Q29" s="158"/>
      <c r="R29" s="158"/>
      <c r="S29" s="158"/>
      <c r="T29" s="158"/>
      <c r="U29" s="158"/>
      <c r="V29" s="158"/>
      <c r="W29" s="158"/>
      <c r="X29" s="158"/>
      <c r="Y29" s="158"/>
      <c r="Z29" s="158"/>
      <c r="AA29" s="158"/>
      <c r="AB29" s="158"/>
      <c r="AC29" s="158"/>
      <c r="AD29" s="158"/>
      <c r="AE29" s="158"/>
      <c r="AF29" s="158"/>
      <c r="AG29" s="158"/>
      <c r="AH29" s="158"/>
      <c r="AI29" s="158"/>
      <c r="AJ29" s="158"/>
      <c r="AK29" s="158"/>
      <c r="AL29" s="158"/>
      <c r="AM29" s="158"/>
      <c r="AN29" s="158"/>
      <c r="AO29" s="158"/>
      <c r="AP29" s="158"/>
      <c r="AQ29" s="158"/>
      <c r="AR29" s="158"/>
      <c r="AS29" s="158"/>
      <c r="AT29" s="158"/>
      <c r="AU29" s="158"/>
      <c r="AV29" s="158"/>
      <c r="AW29" s="158"/>
      <c r="AX29" s="158"/>
      <c r="AY29" s="158"/>
      <c r="AZ29" s="158"/>
      <c r="BA29" s="158"/>
      <c r="BB29" s="158"/>
      <c r="BC29" s="158"/>
      <c r="BD29" s="158"/>
      <c r="BE29" s="158"/>
      <c r="BF29" s="158"/>
      <c r="BG29" s="158"/>
      <c r="BH29" s="158"/>
      <c r="BI29" s="158"/>
      <c r="BJ29" s="158"/>
      <c r="BK29" s="158"/>
      <c r="BL29" s="158"/>
      <c r="BM29" s="158"/>
      <c r="BN29" s="158"/>
      <c r="BO29" s="158"/>
      <c r="BP29" s="158"/>
      <c r="BQ29" s="158"/>
      <c r="BR29" s="158"/>
    </row>
    <row r="30" spans="1:70" s="159" customFormat="1" ht="48.75" customHeight="1" x14ac:dyDescent="0.3">
      <c r="A30" s="600" t="s">
        <v>177</v>
      </c>
      <c r="B30" s="426" t="str">
        <f>'Mapa final'!B13</f>
        <v>GBG_02</v>
      </c>
      <c r="C30" s="427" t="str">
        <f>'Mapa final'!H13</f>
        <v>Posibilidad de afectación económica y reputacional por multas y sanciones, debido a la vinculación de personas naturales y/o jurídicas, sin considerar los lineamientos contemplados relacionado con conflictos de interés. (Política de Integridad).</v>
      </c>
      <c r="D30" s="421"/>
      <c r="E30" s="392"/>
      <c r="F30" s="389" t="str">
        <f t="shared" si="1"/>
        <v>No</v>
      </c>
      <c r="G30" s="389" t="str">
        <f t="shared" si="1"/>
        <v>No</v>
      </c>
      <c r="H30" s="389" t="str">
        <f t="shared" si="1"/>
        <v>No</v>
      </c>
      <c r="I30" s="389" t="str">
        <f t="shared" si="1"/>
        <v>No</v>
      </c>
      <c r="J30" s="389" t="str">
        <f t="shared" si="1"/>
        <v>No</v>
      </c>
      <c r="K30" s="389" t="str">
        <f t="shared" si="1"/>
        <v>No</v>
      </c>
      <c r="L30" s="389" t="str">
        <f t="shared" si="1"/>
        <v>No</v>
      </c>
      <c r="M30" s="389" t="str">
        <f t="shared" si="1"/>
        <v>No</v>
      </c>
      <c r="N30" s="158"/>
      <c r="O30" s="158"/>
      <c r="P30" s="158"/>
      <c r="Q30" s="158"/>
      <c r="R30" s="158"/>
      <c r="S30" s="158"/>
      <c r="T30" s="158"/>
      <c r="U30" s="158"/>
      <c r="V30" s="158"/>
      <c r="W30" s="158"/>
      <c r="X30" s="158"/>
      <c r="Y30" s="158"/>
      <c r="Z30" s="158"/>
      <c r="AA30" s="158"/>
      <c r="AB30" s="158"/>
      <c r="AC30" s="158"/>
      <c r="AD30" s="158"/>
      <c r="AE30" s="158"/>
      <c r="AF30" s="158"/>
      <c r="AG30" s="158"/>
      <c r="AH30" s="158"/>
      <c r="AI30" s="158"/>
      <c r="AJ30" s="158"/>
      <c r="AK30" s="158"/>
      <c r="AL30" s="158"/>
      <c r="AM30" s="158"/>
      <c r="AN30" s="158"/>
      <c r="AO30" s="158"/>
      <c r="AP30" s="158"/>
      <c r="AQ30" s="158"/>
      <c r="AR30" s="158"/>
      <c r="AS30" s="158"/>
      <c r="AT30" s="158"/>
      <c r="AU30" s="158"/>
      <c r="AV30" s="158"/>
      <c r="AW30" s="158"/>
      <c r="AX30" s="158"/>
      <c r="AY30" s="158"/>
      <c r="AZ30" s="158"/>
      <c r="BA30" s="158"/>
      <c r="BB30" s="158"/>
      <c r="BC30" s="158"/>
      <c r="BD30" s="158"/>
      <c r="BE30" s="158"/>
      <c r="BF30" s="158"/>
      <c r="BG30" s="158"/>
      <c r="BH30" s="158"/>
      <c r="BI30" s="158"/>
      <c r="BJ30" s="158"/>
      <c r="BK30" s="158"/>
      <c r="BL30" s="158"/>
      <c r="BM30" s="158"/>
      <c r="BN30" s="158"/>
      <c r="BO30" s="158"/>
      <c r="BP30" s="158"/>
      <c r="BQ30" s="158"/>
      <c r="BR30" s="158"/>
    </row>
    <row r="31" spans="1:70" s="159" customFormat="1" ht="48.75" customHeight="1" x14ac:dyDescent="0.3">
      <c r="A31" s="600"/>
      <c r="B31" s="426"/>
      <c r="C31" s="427"/>
      <c r="D31" s="421"/>
      <c r="E31" s="392"/>
      <c r="F31" s="389"/>
      <c r="G31" s="389"/>
      <c r="H31" s="389"/>
      <c r="I31" s="389"/>
      <c r="J31" s="389"/>
      <c r="K31" s="389"/>
      <c r="L31" s="389"/>
      <c r="M31" s="389"/>
      <c r="N31" s="158"/>
      <c r="O31" s="158"/>
      <c r="P31" s="158"/>
      <c r="Q31" s="158"/>
      <c r="R31" s="158"/>
      <c r="S31" s="158"/>
      <c r="T31" s="158"/>
      <c r="U31" s="158"/>
      <c r="V31" s="158"/>
      <c r="W31" s="158"/>
      <c r="X31" s="158"/>
      <c r="Y31" s="158"/>
      <c r="Z31" s="158"/>
      <c r="AA31" s="158"/>
      <c r="AB31" s="158"/>
      <c r="AC31" s="158"/>
      <c r="AD31" s="158"/>
      <c r="AE31" s="158"/>
      <c r="AF31" s="158"/>
      <c r="AG31" s="158"/>
      <c r="AH31" s="158"/>
      <c r="AI31" s="158"/>
      <c r="AJ31" s="158"/>
      <c r="AK31" s="158"/>
      <c r="AL31" s="158"/>
      <c r="AM31" s="158"/>
      <c r="AN31" s="158"/>
      <c r="AO31" s="158"/>
      <c r="AP31" s="158"/>
      <c r="AQ31" s="158"/>
      <c r="AR31" s="158"/>
      <c r="AS31" s="158"/>
      <c r="AT31" s="158"/>
      <c r="AU31" s="158"/>
      <c r="AV31" s="158"/>
      <c r="AW31" s="158"/>
      <c r="AX31" s="158"/>
      <c r="AY31" s="158"/>
      <c r="AZ31" s="158"/>
      <c r="BA31" s="158"/>
      <c r="BB31" s="158"/>
      <c r="BC31" s="158"/>
      <c r="BD31" s="158"/>
      <c r="BE31" s="158"/>
      <c r="BF31" s="158"/>
      <c r="BG31" s="158"/>
      <c r="BH31" s="158"/>
      <c r="BI31" s="158"/>
      <c r="BJ31" s="158"/>
      <c r="BK31" s="158"/>
      <c r="BL31" s="158"/>
      <c r="BM31" s="158"/>
      <c r="BN31" s="158"/>
      <c r="BO31" s="158"/>
      <c r="BP31" s="158"/>
      <c r="BQ31" s="158"/>
      <c r="BR31" s="158"/>
    </row>
    <row r="32" spans="1:70" s="159" customFormat="1" ht="48.75" customHeight="1" x14ac:dyDescent="0.3">
      <c r="A32" s="600"/>
      <c r="B32" s="426"/>
      <c r="C32" s="427"/>
      <c r="D32" s="421"/>
      <c r="E32" s="392"/>
      <c r="F32" s="389"/>
      <c r="G32" s="389"/>
      <c r="H32" s="389"/>
      <c r="I32" s="389"/>
      <c r="J32" s="389"/>
      <c r="K32" s="389"/>
      <c r="L32" s="389"/>
      <c r="M32" s="389"/>
      <c r="N32" s="158"/>
      <c r="O32" s="158"/>
      <c r="P32" s="158"/>
      <c r="Q32" s="158"/>
      <c r="R32" s="158"/>
      <c r="S32" s="158"/>
      <c r="T32" s="158"/>
      <c r="U32" s="158"/>
      <c r="V32" s="158"/>
      <c r="W32" s="158"/>
      <c r="X32" s="158"/>
      <c r="Y32" s="158"/>
      <c r="Z32" s="158"/>
      <c r="AA32" s="158"/>
      <c r="AB32" s="158"/>
      <c r="AC32" s="158"/>
      <c r="AD32" s="158"/>
      <c r="AE32" s="158"/>
      <c r="AF32" s="158"/>
      <c r="AG32" s="158"/>
      <c r="AH32" s="158"/>
      <c r="AI32" s="158"/>
      <c r="AJ32" s="158"/>
      <c r="AK32" s="158"/>
      <c r="AL32" s="158"/>
      <c r="AM32" s="158"/>
      <c r="AN32" s="158"/>
      <c r="AO32" s="158"/>
      <c r="AP32" s="158"/>
      <c r="AQ32" s="158"/>
      <c r="AR32" s="158"/>
      <c r="AS32" s="158"/>
      <c r="AT32" s="158"/>
      <c r="AU32" s="158"/>
      <c r="AV32" s="158"/>
      <c r="AW32" s="158"/>
      <c r="AX32" s="158"/>
      <c r="AY32" s="158"/>
      <c r="AZ32" s="158"/>
      <c r="BA32" s="158"/>
      <c r="BB32" s="158"/>
      <c r="BC32" s="158"/>
      <c r="BD32" s="158"/>
      <c r="BE32" s="158"/>
      <c r="BF32" s="158"/>
      <c r="BG32" s="158"/>
      <c r="BH32" s="158"/>
      <c r="BI32" s="158"/>
      <c r="BJ32" s="158"/>
      <c r="BK32" s="158"/>
      <c r="BL32" s="158"/>
      <c r="BM32" s="158"/>
      <c r="BN32" s="158"/>
      <c r="BO32" s="158"/>
      <c r="BP32" s="158"/>
      <c r="BQ32" s="158"/>
      <c r="BR32" s="158"/>
    </row>
    <row r="33" spans="1:70" s="159" customFormat="1" ht="48.75" customHeight="1" x14ac:dyDescent="0.3">
      <c r="A33" s="600" t="s">
        <v>178</v>
      </c>
      <c r="B33" s="426" t="str">
        <f>'Mapa final'!B13</f>
        <v>GBG_02</v>
      </c>
      <c r="C33" s="427" t="str">
        <f>'Mapa final'!H13</f>
        <v>Posibilidad de afectación económica y reputacional por multas y sanciones, debido a la vinculación de personas naturales y/o jurídicas, sin considerar los lineamientos contemplados relacionado con conflictos de interés. (Política de Integridad).</v>
      </c>
      <c r="D33" s="421"/>
      <c r="E33" s="392"/>
      <c r="F33" s="389" t="str">
        <f t="shared" si="1"/>
        <v>No</v>
      </c>
      <c r="G33" s="389" t="str">
        <f t="shared" si="1"/>
        <v>No</v>
      </c>
      <c r="H33" s="389" t="str">
        <f t="shared" si="1"/>
        <v>No</v>
      </c>
      <c r="I33" s="389" t="str">
        <f t="shared" si="1"/>
        <v>No</v>
      </c>
      <c r="J33" s="389" t="str">
        <f t="shared" si="1"/>
        <v>No</v>
      </c>
      <c r="K33" s="389" t="str">
        <f t="shared" si="1"/>
        <v>No</v>
      </c>
      <c r="L33" s="389" t="str">
        <f t="shared" si="1"/>
        <v>No</v>
      </c>
      <c r="M33" s="389" t="str">
        <f t="shared" si="1"/>
        <v>No</v>
      </c>
      <c r="N33" s="158"/>
      <c r="O33" s="158"/>
      <c r="P33" s="158"/>
      <c r="Q33" s="158"/>
      <c r="R33" s="158"/>
      <c r="S33" s="158"/>
      <c r="T33" s="158"/>
      <c r="U33" s="158"/>
      <c r="V33" s="158"/>
      <c r="W33" s="158"/>
      <c r="X33" s="158"/>
      <c r="Y33" s="158"/>
      <c r="Z33" s="158"/>
      <c r="AA33" s="158"/>
      <c r="AB33" s="158"/>
      <c r="AC33" s="158"/>
      <c r="AD33" s="158"/>
      <c r="AE33" s="158"/>
      <c r="AF33" s="158"/>
      <c r="AG33" s="158"/>
      <c r="AH33" s="158"/>
      <c r="AI33" s="158"/>
      <c r="AJ33" s="158"/>
      <c r="AK33" s="158"/>
      <c r="AL33" s="158"/>
      <c r="AM33" s="158"/>
      <c r="AN33" s="158"/>
      <c r="AO33" s="158"/>
      <c r="AP33" s="158"/>
      <c r="AQ33" s="158"/>
      <c r="AR33" s="158"/>
      <c r="AS33" s="158"/>
      <c r="AT33" s="158"/>
      <c r="AU33" s="158"/>
      <c r="AV33" s="158"/>
      <c r="AW33" s="158"/>
      <c r="AX33" s="158"/>
      <c r="AY33" s="158"/>
      <c r="AZ33" s="158"/>
      <c r="BA33" s="158"/>
      <c r="BB33" s="158"/>
      <c r="BC33" s="158"/>
      <c r="BD33" s="158"/>
      <c r="BE33" s="158"/>
      <c r="BF33" s="158"/>
      <c r="BG33" s="158"/>
      <c r="BH33" s="158"/>
      <c r="BI33" s="158"/>
      <c r="BJ33" s="158"/>
      <c r="BK33" s="158"/>
      <c r="BL33" s="158"/>
      <c r="BM33" s="158"/>
      <c r="BN33" s="158"/>
      <c r="BO33" s="158"/>
      <c r="BP33" s="158"/>
      <c r="BQ33" s="158"/>
      <c r="BR33" s="158"/>
    </row>
    <row r="34" spans="1:70" s="159" customFormat="1" ht="48.75" customHeight="1" x14ac:dyDescent="0.3">
      <c r="A34" s="600"/>
      <c r="B34" s="426"/>
      <c r="C34" s="427"/>
      <c r="D34" s="421"/>
      <c r="E34" s="392"/>
      <c r="F34" s="389"/>
      <c r="G34" s="389"/>
      <c r="H34" s="389"/>
      <c r="I34" s="389"/>
      <c r="J34" s="389"/>
      <c r="K34" s="389"/>
      <c r="L34" s="389"/>
      <c r="M34" s="389"/>
      <c r="N34" s="158"/>
      <c r="O34" s="158"/>
      <c r="P34" s="158"/>
      <c r="Q34" s="158"/>
      <c r="R34" s="158"/>
      <c r="S34" s="158"/>
      <c r="T34" s="158"/>
      <c r="U34" s="158"/>
      <c r="V34" s="158"/>
      <c r="W34" s="158"/>
      <c r="X34" s="158"/>
      <c r="Y34" s="158"/>
      <c r="Z34" s="158"/>
      <c r="AA34" s="158"/>
      <c r="AB34" s="158"/>
      <c r="AC34" s="158"/>
      <c r="AD34" s="158"/>
      <c r="AE34" s="158"/>
      <c r="AF34" s="158"/>
      <c r="AG34" s="158"/>
      <c r="AH34" s="158"/>
      <c r="AI34" s="158"/>
      <c r="AJ34" s="158"/>
      <c r="AK34" s="158"/>
      <c r="AL34" s="158"/>
      <c r="AM34" s="158"/>
      <c r="AN34" s="158"/>
      <c r="AO34" s="158"/>
      <c r="AP34" s="158"/>
      <c r="AQ34" s="158"/>
      <c r="AR34" s="158"/>
      <c r="AS34" s="158"/>
      <c r="AT34" s="158"/>
      <c r="AU34" s="158"/>
      <c r="AV34" s="158"/>
      <c r="AW34" s="158"/>
      <c r="AX34" s="158"/>
      <c r="AY34" s="158"/>
      <c r="AZ34" s="158"/>
      <c r="BA34" s="158"/>
      <c r="BB34" s="158"/>
      <c r="BC34" s="158"/>
      <c r="BD34" s="158"/>
      <c r="BE34" s="158"/>
      <c r="BF34" s="158"/>
      <c r="BG34" s="158"/>
      <c r="BH34" s="158"/>
      <c r="BI34" s="158"/>
      <c r="BJ34" s="158"/>
      <c r="BK34" s="158"/>
      <c r="BL34" s="158"/>
      <c r="BM34" s="158"/>
      <c r="BN34" s="158"/>
      <c r="BO34" s="158"/>
      <c r="BP34" s="158"/>
      <c r="BQ34" s="158"/>
      <c r="BR34" s="158"/>
    </row>
    <row r="35" spans="1:70" s="159" customFormat="1" ht="48.75" customHeight="1" x14ac:dyDescent="0.3">
      <c r="A35" s="600"/>
      <c r="B35" s="426"/>
      <c r="C35" s="427"/>
      <c r="D35" s="421"/>
      <c r="E35" s="392"/>
      <c r="F35" s="389"/>
      <c r="G35" s="389"/>
      <c r="H35" s="389"/>
      <c r="I35" s="389"/>
      <c r="J35" s="389"/>
      <c r="K35" s="389"/>
      <c r="L35" s="389"/>
      <c r="M35" s="389"/>
      <c r="N35" s="158"/>
      <c r="O35" s="158"/>
      <c r="P35" s="158"/>
      <c r="Q35" s="158"/>
      <c r="R35" s="158"/>
      <c r="S35" s="158"/>
      <c r="T35" s="158"/>
      <c r="U35" s="158"/>
      <c r="V35" s="158"/>
      <c r="W35" s="158"/>
      <c r="X35" s="158"/>
      <c r="Y35" s="158"/>
      <c r="Z35" s="158"/>
      <c r="AA35" s="158"/>
      <c r="AB35" s="158"/>
      <c r="AC35" s="158"/>
      <c r="AD35" s="158"/>
      <c r="AE35" s="158"/>
      <c r="AF35" s="158"/>
      <c r="AG35" s="158"/>
      <c r="AH35" s="158"/>
      <c r="AI35" s="158"/>
      <c r="AJ35" s="158"/>
      <c r="AK35" s="158"/>
      <c r="AL35" s="158"/>
      <c r="AM35" s="158"/>
      <c r="AN35" s="158"/>
      <c r="AO35" s="158"/>
      <c r="AP35" s="158"/>
      <c r="AQ35" s="158"/>
      <c r="AR35" s="158"/>
      <c r="AS35" s="158"/>
      <c r="AT35" s="158"/>
      <c r="AU35" s="158"/>
      <c r="AV35" s="158"/>
      <c r="AW35" s="158"/>
      <c r="AX35" s="158"/>
      <c r="AY35" s="158"/>
      <c r="AZ35" s="158"/>
      <c r="BA35" s="158"/>
      <c r="BB35" s="158"/>
      <c r="BC35" s="158"/>
      <c r="BD35" s="158"/>
      <c r="BE35" s="158"/>
      <c r="BF35" s="158"/>
      <c r="BG35" s="158"/>
      <c r="BH35" s="158"/>
      <c r="BI35" s="158"/>
      <c r="BJ35" s="158"/>
      <c r="BK35" s="158"/>
      <c r="BL35" s="158"/>
      <c r="BM35" s="158"/>
      <c r="BN35" s="158"/>
      <c r="BO35" s="158"/>
      <c r="BP35" s="158"/>
      <c r="BQ35" s="158"/>
      <c r="BR35" s="158"/>
    </row>
    <row r="36" spans="1:70" s="159" customFormat="1" ht="48.75" customHeight="1" x14ac:dyDescent="0.3">
      <c r="A36" s="600" t="s">
        <v>179</v>
      </c>
      <c r="B36" s="426" t="str">
        <f>'Mapa final'!B13</f>
        <v>GBG_02</v>
      </c>
      <c r="C36" s="427" t="str">
        <f>'Mapa final'!H13</f>
        <v>Posibilidad de afectación económica y reputacional por multas y sanciones, debido a la vinculación de personas naturales y/o jurídicas, sin considerar los lineamientos contemplados relacionado con conflictos de interés. (Política de Integridad).</v>
      </c>
      <c r="D36" s="421"/>
      <c r="E36" s="392"/>
      <c r="F36" s="389" t="str">
        <f t="shared" si="1"/>
        <v>No</v>
      </c>
      <c r="G36" s="389" t="str">
        <f t="shared" si="1"/>
        <v>No</v>
      </c>
      <c r="H36" s="389" t="str">
        <f t="shared" si="1"/>
        <v>No</v>
      </c>
      <c r="I36" s="389" t="str">
        <f t="shared" si="1"/>
        <v>No</v>
      </c>
      <c r="J36" s="389" t="str">
        <f t="shared" si="1"/>
        <v>No</v>
      </c>
      <c r="K36" s="389" t="str">
        <f t="shared" si="1"/>
        <v>No</v>
      </c>
      <c r="L36" s="389" t="str">
        <f t="shared" si="1"/>
        <v>No</v>
      </c>
      <c r="M36" s="389" t="str">
        <f t="shared" si="1"/>
        <v>No</v>
      </c>
      <c r="N36" s="158"/>
      <c r="O36" s="158"/>
      <c r="P36" s="158"/>
      <c r="Q36" s="158"/>
      <c r="R36" s="158"/>
      <c r="S36" s="158"/>
      <c r="T36" s="158"/>
      <c r="U36" s="158"/>
      <c r="V36" s="158"/>
      <c r="W36" s="158"/>
      <c r="X36" s="158"/>
      <c r="Y36" s="158"/>
      <c r="Z36" s="158"/>
      <c r="AA36" s="158"/>
      <c r="AB36" s="158"/>
      <c r="AC36" s="158"/>
      <c r="AD36" s="158"/>
      <c r="AE36" s="158"/>
      <c r="AF36" s="158"/>
      <c r="AG36" s="158"/>
      <c r="AH36" s="158"/>
      <c r="AI36" s="158"/>
      <c r="AJ36" s="158"/>
      <c r="AK36" s="158"/>
      <c r="AL36" s="158"/>
      <c r="AM36" s="158"/>
      <c r="AN36" s="158"/>
      <c r="AO36" s="158"/>
      <c r="AP36" s="158"/>
      <c r="AQ36" s="158"/>
      <c r="AR36" s="158"/>
      <c r="AS36" s="158"/>
      <c r="AT36" s="158"/>
      <c r="AU36" s="158"/>
      <c r="AV36" s="158"/>
      <c r="AW36" s="158"/>
      <c r="AX36" s="158"/>
      <c r="AY36" s="158"/>
      <c r="AZ36" s="158"/>
      <c r="BA36" s="158"/>
      <c r="BB36" s="158"/>
      <c r="BC36" s="158"/>
      <c r="BD36" s="158"/>
      <c r="BE36" s="158"/>
      <c r="BF36" s="158"/>
      <c r="BG36" s="158"/>
      <c r="BH36" s="158"/>
      <c r="BI36" s="158"/>
      <c r="BJ36" s="158"/>
      <c r="BK36" s="158"/>
      <c r="BL36" s="158"/>
      <c r="BM36" s="158"/>
      <c r="BN36" s="158"/>
      <c r="BO36" s="158"/>
      <c r="BP36" s="158"/>
      <c r="BQ36" s="158"/>
      <c r="BR36" s="158"/>
    </row>
    <row r="37" spans="1:70" s="159" customFormat="1" ht="48.75" customHeight="1" x14ac:dyDescent="0.3">
      <c r="A37" s="600"/>
      <c r="B37" s="426"/>
      <c r="C37" s="427"/>
      <c r="D37" s="421"/>
      <c r="E37" s="392"/>
      <c r="F37" s="389"/>
      <c r="G37" s="389"/>
      <c r="H37" s="389"/>
      <c r="I37" s="389"/>
      <c r="J37" s="389"/>
      <c r="K37" s="389"/>
      <c r="L37" s="389"/>
      <c r="M37" s="389"/>
      <c r="N37" s="158"/>
      <c r="O37" s="158"/>
      <c r="P37" s="158"/>
      <c r="Q37" s="158"/>
      <c r="R37" s="158"/>
      <c r="S37" s="158"/>
      <c r="T37" s="158"/>
      <c r="U37" s="158"/>
      <c r="V37" s="158"/>
      <c r="W37" s="158"/>
      <c r="X37" s="158"/>
      <c r="Y37" s="158"/>
      <c r="Z37" s="158"/>
      <c r="AA37" s="158"/>
      <c r="AB37" s="158"/>
      <c r="AC37" s="158"/>
      <c r="AD37" s="158"/>
      <c r="AE37" s="158"/>
      <c r="AF37" s="158"/>
      <c r="AG37" s="158"/>
      <c r="AH37" s="158"/>
      <c r="AI37" s="158"/>
      <c r="AJ37" s="158"/>
      <c r="AK37" s="158"/>
      <c r="AL37" s="158"/>
      <c r="AM37" s="158"/>
      <c r="AN37" s="158"/>
      <c r="AO37" s="158"/>
      <c r="AP37" s="158"/>
      <c r="AQ37" s="158"/>
      <c r="AR37" s="158"/>
      <c r="AS37" s="158"/>
      <c r="AT37" s="158"/>
      <c r="AU37" s="158"/>
      <c r="AV37" s="158"/>
      <c r="AW37" s="158"/>
      <c r="AX37" s="158"/>
      <c r="AY37" s="158"/>
      <c r="AZ37" s="158"/>
      <c r="BA37" s="158"/>
      <c r="BB37" s="158"/>
      <c r="BC37" s="158"/>
      <c r="BD37" s="158"/>
      <c r="BE37" s="158"/>
      <c r="BF37" s="158"/>
      <c r="BG37" s="158"/>
      <c r="BH37" s="158"/>
      <c r="BI37" s="158"/>
      <c r="BJ37" s="158"/>
      <c r="BK37" s="158"/>
      <c r="BL37" s="158"/>
      <c r="BM37" s="158"/>
      <c r="BN37" s="158"/>
      <c r="BO37" s="158"/>
      <c r="BP37" s="158"/>
      <c r="BQ37" s="158"/>
      <c r="BR37" s="158"/>
    </row>
    <row r="38" spans="1:70" s="159" customFormat="1" ht="48.75" customHeight="1" x14ac:dyDescent="0.3">
      <c r="A38" s="600"/>
      <c r="B38" s="426"/>
      <c r="C38" s="427"/>
      <c r="D38" s="421"/>
      <c r="E38" s="392"/>
      <c r="F38" s="389"/>
      <c r="G38" s="389"/>
      <c r="H38" s="389"/>
      <c r="I38" s="389"/>
      <c r="J38" s="389"/>
      <c r="K38" s="389"/>
      <c r="L38" s="389"/>
      <c r="M38" s="389"/>
      <c r="N38" s="158"/>
      <c r="O38" s="158"/>
      <c r="P38" s="158"/>
      <c r="Q38" s="158"/>
      <c r="R38" s="158"/>
      <c r="S38" s="158"/>
      <c r="T38" s="158"/>
      <c r="U38" s="158"/>
      <c r="V38" s="158"/>
      <c r="W38" s="158"/>
      <c r="X38" s="158"/>
      <c r="Y38" s="158"/>
      <c r="Z38" s="158"/>
      <c r="AA38" s="158"/>
      <c r="AB38" s="158"/>
      <c r="AC38" s="158"/>
      <c r="AD38" s="158"/>
      <c r="AE38" s="158"/>
      <c r="AF38" s="158"/>
      <c r="AG38" s="158"/>
      <c r="AH38" s="158"/>
      <c r="AI38" s="158"/>
      <c r="AJ38" s="158"/>
      <c r="AK38" s="158"/>
      <c r="AL38" s="158"/>
      <c r="AM38" s="158"/>
      <c r="AN38" s="158"/>
      <c r="AO38" s="158"/>
      <c r="AP38" s="158"/>
      <c r="AQ38" s="158"/>
      <c r="AR38" s="158"/>
      <c r="AS38" s="158"/>
      <c r="AT38" s="158"/>
      <c r="AU38" s="158"/>
      <c r="AV38" s="158"/>
      <c r="AW38" s="158"/>
      <c r="AX38" s="158"/>
      <c r="AY38" s="158"/>
      <c r="AZ38" s="158"/>
      <c r="BA38" s="158"/>
      <c r="BB38" s="158"/>
      <c r="BC38" s="158"/>
      <c r="BD38" s="158"/>
      <c r="BE38" s="158"/>
      <c r="BF38" s="158"/>
      <c r="BG38" s="158"/>
      <c r="BH38" s="158"/>
      <c r="BI38" s="158"/>
      <c r="BJ38" s="158"/>
      <c r="BK38" s="158"/>
      <c r="BL38" s="158"/>
      <c r="BM38" s="158"/>
      <c r="BN38" s="158"/>
      <c r="BO38" s="158"/>
      <c r="BP38" s="158"/>
      <c r="BQ38" s="158"/>
      <c r="BR38" s="158"/>
    </row>
    <row r="39" spans="1:70" s="159" customFormat="1" ht="48.75" customHeight="1" x14ac:dyDescent="0.3">
      <c r="A39" s="600" t="s">
        <v>180</v>
      </c>
      <c r="B39" s="426" t="str">
        <f>'Mapa final'!B13</f>
        <v>GBG_02</v>
      </c>
      <c r="C39" s="427" t="str">
        <f>'Mapa final'!H13</f>
        <v>Posibilidad de afectación económica y reputacional por multas y sanciones, debido a la vinculación de personas naturales y/o jurídicas, sin considerar los lineamientos contemplados relacionado con conflictos de interés. (Política de Integridad).</v>
      </c>
      <c r="D39" s="421"/>
      <c r="E39" s="392"/>
      <c r="F39" s="389" t="str">
        <f t="shared" si="1"/>
        <v>No</v>
      </c>
      <c r="G39" s="389" t="str">
        <f t="shared" si="1"/>
        <v>No</v>
      </c>
      <c r="H39" s="389" t="str">
        <f t="shared" si="1"/>
        <v>No</v>
      </c>
      <c r="I39" s="389" t="str">
        <f t="shared" si="1"/>
        <v>No</v>
      </c>
      <c r="J39" s="389" t="str">
        <f t="shared" si="1"/>
        <v>No</v>
      </c>
      <c r="K39" s="389" t="str">
        <f t="shared" si="1"/>
        <v>No</v>
      </c>
      <c r="L39" s="389" t="str">
        <f t="shared" si="1"/>
        <v>No</v>
      </c>
      <c r="M39" s="389" t="str">
        <f t="shared" si="1"/>
        <v>No</v>
      </c>
      <c r="N39" s="158"/>
      <c r="O39" s="158"/>
      <c r="P39" s="158"/>
      <c r="Q39" s="158"/>
      <c r="R39" s="158"/>
      <c r="S39" s="158"/>
      <c r="T39" s="158"/>
      <c r="U39" s="158"/>
      <c r="V39" s="158"/>
      <c r="W39" s="158"/>
      <c r="X39" s="158"/>
      <c r="Y39" s="158"/>
      <c r="Z39" s="158"/>
      <c r="AA39" s="158"/>
      <c r="AB39" s="158"/>
      <c r="AC39" s="158"/>
      <c r="AD39" s="158"/>
      <c r="AE39" s="158"/>
      <c r="AF39" s="158"/>
      <c r="AG39" s="158"/>
      <c r="AH39" s="158"/>
      <c r="AI39" s="158"/>
      <c r="AJ39" s="158"/>
      <c r="AK39" s="158"/>
      <c r="AL39" s="158"/>
      <c r="AM39" s="158"/>
      <c r="AN39" s="158"/>
      <c r="AO39" s="158"/>
      <c r="AP39" s="158"/>
      <c r="AQ39" s="158"/>
      <c r="AR39" s="158"/>
      <c r="AS39" s="158"/>
      <c r="AT39" s="158"/>
      <c r="AU39" s="158"/>
      <c r="AV39" s="158"/>
      <c r="AW39" s="158"/>
      <c r="AX39" s="158"/>
      <c r="AY39" s="158"/>
      <c r="AZ39" s="158"/>
      <c r="BA39" s="158"/>
      <c r="BB39" s="158"/>
      <c r="BC39" s="158"/>
      <c r="BD39" s="158"/>
      <c r="BE39" s="158"/>
      <c r="BF39" s="158"/>
      <c r="BG39" s="158"/>
      <c r="BH39" s="158"/>
      <c r="BI39" s="158"/>
      <c r="BJ39" s="158"/>
      <c r="BK39" s="158"/>
      <c r="BL39" s="158"/>
      <c r="BM39" s="158"/>
      <c r="BN39" s="158"/>
      <c r="BO39" s="158"/>
      <c r="BP39" s="158"/>
      <c r="BQ39" s="158"/>
      <c r="BR39" s="158"/>
    </row>
    <row r="40" spans="1:70" s="159" customFormat="1" ht="48.75" customHeight="1" x14ac:dyDescent="0.3">
      <c r="A40" s="600"/>
      <c r="B40" s="426"/>
      <c r="C40" s="427"/>
      <c r="D40" s="421"/>
      <c r="E40" s="392"/>
      <c r="F40" s="389"/>
      <c r="G40" s="389"/>
      <c r="H40" s="389"/>
      <c r="I40" s="389"/>
      <c r="J40" s="389"/>
      <c r="K40" s="389"/>
      <c r="L40" s="389"/>
      <c r="M40" s="389"/>
      <c r="N40" s="158"/>
      <c r="O40" s="158"/>
      <c r="P40" s="158"/>
      <c r="Q40" s="158"/>
      <c r="R40" s="158"/>
      <c r="S40" s="158"/>
      <c r="T40" s="158"/>
      <c r="U40" s="158"/>
      <c r="V40" s="158"/>
      <c r="W40" s="158"/>
      <c r="X40" s="158"/>
      <c r="Y40" s="158"/>
      <c r="Z40" s="158"/>
      <c r="AA40" s="158"/>
      <c r="AB40" s="158"/>
      <c r="AC40" s="158"/>
      <c r="AD40" s="158"/>
      <c r="AE40" s="158"/>
      <c r="AF40" s="158"/>
      <c r="AG40" s="158"/>
      <c r="AH40" s="158"/>
      <c r="AI40" s="158"/>
      <c r="AJ40" s="158"/>
      <c r="AK40" s="158"/>
      <c r="AL40" s="158"/>
      <c r="AM40" s="158"/>
      <c r="AN40" s="158"/>
      <c r="AO40" s="158"/>
      <c r="AP40" s="158"/>
      <c r="AQ40" s="158"/>
      <c r="AR40" s="158"/>
      <c r="AS40" s="158"/>
      <c r="AT40" s="158"/>
      <c r="AU40" s="158"/>
      <c r="AV40" s="158"/>
      <c r="AW40" s="158"/>
      <c r="AX40" s="158"/>
      <c r="AY40" s="158"/>
      <c r="AZ40" s="158"/>
      <c r="BA40" s="158"/>
      <c r="BB40" s="158"/>
      <c r="BC40" s="158"/>
      <c r="BD40" s="158"/>
      <c r="BE40" s="158"/>
      <c r="BF40" s="158"/>
      <c r="BG40" s="158"/>
      <c r="BH40" s="158"/>
      <c r="BI40" s="158"/>
      <c r="BJ40" s="158"/>
      <c r="BK40" s="158"/>
      <c r="BL40" s="158"/>
      <c r="BM40" s="158"/>
      <c r="BN40" s="158"/>
      <c r="BO40" s="158"/>
      <c r="BP40" s="158"/>
      <c r="BQ40" s="158"/>
      <c r="BR40" s="158"/>
    </row>
    <row r="41" spans="1:70" s="159" customFormat="1" ht="48.75" customHeight="1" x14ac:dyDescent="0.3">
      <c r="A41" s="600"/>
      <c r="B41" s="426"/>
      <c r="C41" s="427"/>
      <c r="D41" s="421"/>
      <c r="E41" s="392"/>
      <c r="F41" s="389"/>
      <c r="G41" s="389"/>
      <c r="H41" s="389"/>
      <c r="I41" s="389"/>
      <c r="J41" s="389"/>
      <c r="K41" s="389"/>
      <c r="L41" s="389"/>
      <c r="M41" s="389"/>
      <c r="N41" s="158"/>
      <c r="O41" s="158"/>
      <c r="P41" s="158"/>
      <c r="Q41" s="158"/>
      <c r="R41" s="158"/>
      <c r="S41" s="158"/>
      <c r="T41" s="158"/>
      <c r="U41" s="158"/>
      <c r="V41" s="158"/>
      <c r="W41" s="158"/>
      <c r="X41" s="158"/>
      <c r="Y41" s="158"/>
      <c r="Z41" s="158"/>
      <c r="AA41" s="158"/>
      <c r="AB41" s="158"/>
      <c r="AC41" s="158"/>
      <c r="AD41" s="158"/>
      <c r="AE41" s="158"/>
      <c r="AF41" s="158"/>
      <c r="AG41" s="158"/>
      <c r="AH41" s="158"/>
      <c r="AI41" s="158"/>
      <c r="AJ41" s="158"/>
      <c r="AK41" s="158"/>
      <c r="AL41" s="158"/>
      <c r="AM41" s="158"/>
      <c r="AN41" s="158"/>
      <c r="AO41" s="158"/>
      <c r="AP41" s="158"/>
      <c r="AQ41" s="158"/>
      <c r="AR41" s="158"/>
      <c r="AS41" s="158"/>
      <c r="AT41" s="158"/>
      <c r="AU41" s="158"/>
      <c r="AV41" s="158"/>
      <c r="AW41" s="158"/>
      <c r="AX41" s="158"/>
      <c r="AY41" s="158"/>
      <c r="AZ41" s="158"/>
      <c r="BA41" s="158"/>
      <c r="BB41" s="158"/>
      <c r="BC41" s="158"/>
      <c r="BD41" s="158"/>
      <c r="BE41" s="158"/>
      <c r="BF41" s="158"/>
      <c r="BG41" s="158"/>
      <c r="BH41" s="158"/>
      <c r="BI41" s="158"/>
      <c r="BJ41" s="158"/>
      <c r="BK41" s="158"/>
      <c r="BL41" s="158"/>
      <c r="BM41" s="158"/>
      <c r="BN41" s="158"/>
      <c r="BO41" s="158"/>
      <c r="BP41" s="158"/>
      <c r="BQ41" s="158"/>
      <c r="BR41" s="158"/>
    </row>
    <row r="42" spans="1:70" ht="48.75" customHeight="1" x14ac:dyDescent="0.3">
      <c r="A42" s="600" t="s">
        <v>181</v>
      </c>
      <c r="B42" s="426" t="str">
        <f>'Mapa final'!B13</f>
        <v>GBG_02</v>
      </c>
      <c r="C42" s="427" t="str">
        <f>'Mapa final'!H13</f>
        <v>Posibilidad de afectación económica y reputacional por multas y sanciones, debido a la vinculación de personas naturales y/o jurídicas, sin considerar los lineamientos contemplados relacionado con conflictos de interés. (Política de Integridad).</v>
      </c>
      <c r="D42" s="421"/>
      <c r="E42" s="392"/>
      <c r="F42" s="389" t="str">
        <f t="shared" ref="F42:M45" si="2">IFERROR(IF($E42="","No",IF($E42="No","No"," "))," ")</f>
        <v>No</v>
      </c>
      <c r="G42" s="389" t="str">
        <f t="shared" si="2"/>
        <v>No</v>
      </c>
      <c r="H42" s="389" t="str">
        <f t="shared" si="2"/>
        <v>No</v>
      </c>
      <c r="I42" s="389" t="str">
        <f t="shared" si="2"/>
        <v>No</v>
      </c>
      <c r="J42" s="389" t="str">
        <f t="shared" si="2"/>
        <v>No</v>
      </c>
      <c r="K42" s="389" t="str">
        <f t="shared" si="2"/>
        <v>No</v>
      </c>
      <c r="L42" s="389" t="str">
        <f t="shared" si="2"/>
        <v>No</v>
      </c>
      <c r="M42" s="389" t="str">
        <f t="shared" si="2"/>
        <v>No</v>
      </c>
      <c r="N42" s="160"/>
      <c r="O42" s="160"/>
      <c r="P42" s="160"/>
      <c r="Q42" s="160"/>
      <c r="R42" s="160"/>
      <c r="S42" s="160"/>
      <c r="T42" s="160"/>
      <c r="U42" s="160"/>
      <c r="V42" s="160"/>
      <c r="W42" s="160"/>
      <c r="X42" s="160"/>
      <c r="Y42" s="160"/>
      <c r="Z42" s="160"/>
      <c r="AA42" s="160"/>
      <c r="AB42" s="160"/>
      <c r="AC42" s="160"/>
      <c r="AD42" s="160"/>
      <c r="AE42" s="160"/>
      <c r="AF42" s="160"/>
      <c r="AG42" s="160"/>
      <c r="AH42" s="160"/>
      <c r="AI42" s="160"/>
      <c r="AJ42" s="160"/>
      <c r="AK42" s="160"/>
      <c r="AL42" s="160"/>
      <c r="AM42" s="160"/>
      <c r="AN42" s="160"/>
      <c r="AO42" s="160"/>
      <c r="AP42" s="160"/>
      <c r="AQ42" s="160"/>
      <c r="AR42" s="160"/>
      <c r="AS42" s="160"/>
      <c r="AT42" s="160"/>
      <c r="AU42" s="160"/>
      <c r="AV42" s="160"/>
      <c r="AW42" s="160"/>
      <c r="AX42" s="160"/>
      <c r="AY42" s="160"/>
      <c r="AZ42" s="160"/>
      <c r="BA42" s="160"/>
      <c r="BB42" s="160"/>
      <c r="BC42" s="160"/>
      <c r="BD42" s="160"/>
      <c r="BE42" s="160"/>
      <c r="BF42" s="160"/>
      <c r="BG42" s="160"/>
      <c r="BH42" s="160"/>
      <c r="BI42" s="160"/>
      <c r="BJ42" s="160"/>
      <c r="BK42" s="160"/>
      <c r="BL42" s="160"/>
      <c r="BM42" s="160"/>
      <c r="BN42" s="160"/>
      <c r="BO42" s="160"/>
      <c r="BP42" s="160"/>
      <c r="BQ42" s="160"/>
      <c r="BR42" s="160"/>
    </row>
    <row r="43" spans="1:70" ht="48.75" customHeight="1" x14ac:dyDescent="0.3">
      <c r="A43" s="600"/>
      <c r="B43" s="426"/>
      <c r="C43" s="427"/>
      <c r="D43" s="421"/>
      <c r="E43" s="392"/>
      <c r="F43" s="389"/>
      <c r="G43" s="389"/>
      <c r="H43" s="389"/>
      <c r="I43" s="389"/>
      <c r="J43" s="389"/>
      <c r="K43" s="389"/>
      <c r="L43" s="389"/>
      <c r="M43" s="389"/>
      <c r="N43" s="160"/>
      <c r="O43" s="160"/>
      <c r="P43" s="160"/>
      <c r="Q43" s="160"/>
      <c r="R43" s="160"/>
      <c r="S43" s="160"/>
      <c r="T43" s="160"/>
      <c r="U43" s="160"/>
      <c r="V43" s="160"/>
      <c r="W43" s="160"/>
      <c r="X43" s="160"/>
      <c r="Y43" s="160"/>
      <c r="Z43" s="160"/>
      <c r="AA43" s="160"/>
      <c r="AB43" s="160"/>
      <c r="AC43" s="160"/>
      <c r="AD43" s="160"/>
      <c r="AE43" s="160"/>
      <c r="AF43" s="160"/>
      <c r="AG43" s="160"/>
      <c r="AH43" s="160"/>
      <c r="AI43" s="160"/>
      <c r="AJ43" s="160"/>
      <c r="AK43" s="160"/>
      <c r="AL43" s="160"/>
      <c r="AM43" s="160"/>
      <c r="AN43" s="160"/>
      <c r="AO43" s="160"/>
      <c r="AP43" s="160"/>
      <c r="AQ43" s="160"/>
      <c r="AR43" s="160"/>
      <c r="AS43" s="160"/>
      <c r="AT43" s="160"/>
      <c r="AU43" s="160"/>
      <c r="AV43" s="160"/>
      <c r="AW43" s="160"/>
      <c r="AX43" s="160"/>
      <c r="AY43" s="160"/>
      <c r="AZ43" s="160"/>
      <c r="BA43" s="160"/>
      <c r="BB43" s="160"/>
      <c r="BC43" s="160"/>
      <c r="BD43" s="160"/>
      <c r="BE43" s="160"/>
      <c r="BF43" s="160"/>
      <c r="BG43" s="160"/>
      <c r="BH43" s="160"/>
      <c r="BI43" s="160"/>
      <c r="BJ43" s="160"/>
      <c r="BK43" s="160"/>
      <c r="BL43" s="160"/>
      <c r="BM43" s="160"/>
      <c r="BN43" s="160"/>
      <c r="BO43" s="160"/>
      <c r="BP43" s="160"/>
      <c r="BQ43" s="160"/>
      <c r="BR43" s="160"/>
    </row>
    <row r="44" spans="1:70" ht="48.75" customHeight="1" x14ac:dyDescent="0.3">
      <c r="A44" s="600"/>
      <c r="B44" s="426"/>
      <c r="C44" s="427"/>
      <c r="D44" s="421"/>
      <c r="E44" s="392"/>
      <c r="F44" s="389"/>
      <c r="G44" s="389"/>
      <c r="H44" s="389"/>
      <c r="I44" s="389"/>
      <c r="J44" s="389"/>
      <c r="K44" s="389"/>
      <c r="L44" s="389"/>
      <c r="M44" s="389"/>
      <c r="N44" s="160"/>
      <c r="O44" s="160"/>
      <c r="P44" s="160"/>
      <c r="Q44" s="160"/>
      <c r="R44" s="160"/>
      <c r="S44" s="160"/>
      <c r="T44" s="160"/>
      <c r="U44" s="160"/>
      <c r="V44" s="160"/>
      <c r="W44" s="160"/>
      <c r="X44" s="160"/>
      <c r="Y44" s="160"/>
      <c r="Z44" s="160"/>
      <c r="AA44" s="160"/>
      <c r="AB44" s="160"/>
      <c r="AC44" s="160"/>
      <c r="AD44" s="160"/>
      <c r="AE44" s="160"/>
      <c r="AF44" s="160"/>
      <c r="AG44" s="160"/>
      <c r="AH44" s="160"/>
      <c r="AI44" s="160"/>
      <c r="AJ44" s="160"/>
      <c r="AK44" s="160"/>
      <c r="AL44" s="160"/>
      <c r="AM44" s="160"/>
      <c r="AN44" s="160"/>
      <c r="AO44" s="160"/>
      <c r="AP44" s="160"/>
      <c r="AQ44" s="160"/>
      <c r="AR44" s="160"/>
      <c r="AS44" s="160"/>
      <c r="AT44" s="160"/>
      <c r="AU44" s="160"/>
      <c r="AV44" s="160"/>
      <c r="AW44" s="160"/>
      <c r="AX44" s="160"/>
      <c r="AY44" s="160"/>
      <c r="AZ44" s="160"/>
      <c r="BA44" s="160"/>
      <c r="BB44" s="160"/>
      <c r="BC44" s="160"/>
      <c r="BD44" s="160"/>
      <c r="BE44" s="160"/>
      <c r="BF44" s="160"/>
      <c r="BG44" s="160"/>
      <c r="BH44" s="160"/>
      <c r="BI44" s="160"/>
      <c r="BJ44" s="160"/>
      <c r="BK44" s="160"/>
      <c r="BL44" s="160"/>
      <c r="BM44" s="160"/>
      <c r="BN44" s="160"/>
      <c r="BO44" s="160"/>
      <c r="BP44" s="160"/>
      <c r="BQ44" s="160"/>
      <c r="BR44" s="160"/>
    </row>
    <row r="45" spans="1:70" ht="48.75" customHeight="1" x14ac:dyDescent="0.3">
      <c r="A45" s="600" t="s">
        <v>182</v>
      </c>
      <c r="B45" s="426" t="str">
        <f>'Mapa final'!B13</f>
        <v>GBG_02</v>
      </c>
      <c r="C45" s="427" t="str">
        <f>'Mapa final'!H13</f>
        <v>Posibilidad de afectación económica y reputacional por multas y sanciones, debido a la vinculación de personas naturales y/o jurídicas, sin considerar los lineamientos contemplados relacionado con conflictos de interés. (Política de Integridad).</v>
      </c>
      <c r="D45" s="421"/>
      <c r="E45" s="392"/>
      <c r="F45" s="389" t="str">
        <f t="shared" si="2"/>
        <v>No</v>
      </c>
      <c r="G45" s="389" t="str">
        <f t="shared" si="2"/>
        <v>No</v>
      </c>
      <c r="H45" s="389" t="str">
        <f t="shared" si="2"/>
        <v>No</v>
      </c>
      <c r="I45" s="389" t="str">
        <f t="shared" si="2"/>
        <v>No</v>
      </c>
      <c r="J45" s="389" t="str">
        <f t="shared" si="2"/>
        <v>No</v>
      </c>
      <c r="K45" s="389" t="str">
        <f t="shared" si="2"/>
        <v>No</v>
      </c>
      <c r="L45" s="389" t="str">
        <f t="shared" si="2"/>
        <v>No</v>
      </c>
      <c r="M45" s="389" t="str">
        <f t="shared" si="2"/>
        <v>No</v>
      </c>
      <c r="N45" s="160"/>
      <c r="O45" s="160"/>
      <c r="P45" s="160"/>
      <c r="Q45" s="160"/>
      <c r="R45" s="160"/>
      <c r="S45" s="160"/>
      <c r="T45" s="160"/>
      <c r="U45" s="160"/>
      <c r="V45" s="160"/>
      <c r="W45" s="160"/>
      <c r="X45" s="160"/>
      <c r="Y45" s="160"/>
      <c r="Z45" s="160"/>
      <c r="AA45" s="160"/>
      <c r="AB45" s="160"/>
      <c r="AC45" s="160"/>
      <c r="AD45" s="160"/>
      <c r="AE45" s="160"/>
      <c r="AF45" s="160"/>
      <c r="AG45" s="160"/>
      <c r="AH45" s="160"/>
      <c r="AI45" s="160"/>
      <c r="AJ45" s="160"/>
      <c r="AK45" s="160"/>
      <c r="AL45" s="160"/>
      <c r="AM45" s="160"/>
      <c r="AN45" s="160"/>
      <c r="AO45" s="160"/>
      <c r="AP45" s="160"/>
      <c r="AQ45" s="160"/>
      <c r="AR45" s="160"/>
      <c r="AS45" s="160"/>
      <c r="AT45" s="160"/>
      <c r="AU45" s="160"/>
      <c r="AV45" s="160"/>
      <c r="AW45" s="160"/>
      <c r="AX45" s="160"/>
      <c r="AY45" s="160"/>
      <c r="AZ45" s="160"/>
      <c r="BA45" s="160"/>
      <c r="BB45" s="160"/>
      <c r="BC45" s="160"/>
      <c r="BD45" s="160"/>
      <c r="BE45" s="160"/>
      <c r="BF45" s="160"/>
      <c r="BG45" s="160"/>
      <c r="BH45" s="160"/>
      <c r="BI45" s="160"/>
      <c r="BJ45" s="160"/>
      <c r="BK45" s="160"/>
      <c r="BL45" s="160"/>
      <c r="BM45" s="160"/>
      <c r="BN45" s="160"/>
      <c r="BO45" s="160"/>
      <c r="BP45" s="160"/>
      <c r="BQ45" s="160"/>
      <c r="BR45" s="160"/>
    </row>
    <row r="46" spans="1:70" ht="48.75" customHeight="1" x14ac:dyDescent="0.3">
      <c r="A46" s="600"/>
      <c r="B46" s="426"/>
      <c r="C46" s="427"/>
      <c r="D46" s="421"/>
      <c r="E46" s="392"/>
      <c r="F46" s="389"/>
      <c r="G46" s="389"/>
      <c r="H46" s="389"/>
      <c r="I46" s="389"/>
      <c r="J46" s="389"/>
      <c r="K46" s="389"/>
      <c r="L46" s="389"/>
      <c r="M46" s="389"/>
      <c r="N46" s="160"/>
      <c r="O46" s="160"/>
      <c r="P46" s="160"/>
      <c r="Q46" s="160"/>
      <c r="R46" s="160"/>
      <c r="S46" s="160"/>
      <c r="T46" s="160"/>
      <c r="U46" s="160"/>
      <c r="V46" s="160"/>
      <c r="W46" s="160"/>
      <c r="X46" s="160"/>
      <c r="Y46" s="160"/>
      <c r="Z46" s="160"/>
      <c r="AA46" s="160"/>
      <c r="AB46" s="160"/>
      <c r="AC46" s="160"/>
      <c r="AD46" s="160"/>
      <c r="AE46" s="160"/>
      <c r="AF46" s="160"/>
      <c r="AG46" s="160"/>
      <c r="AH46" s="160"/>
      <c r="AI46" s="160"/>
      <c r="AJ46" s="160"/>
      <c r="AK46" s="160"/>
      <c r="AL46" s="160"/>
      <c r="AM46" s="160"/>
      <c r="AN46" s="160"/>
      <c r="AO46" s="160"/>
      <c r="AP46" s="160"/>
      <c r="AQ46" s="160"/>
      <c r="AR46" s="160"/>
      <c r="AS46" s="160"/>
      <c r="AT46" s="160"/>
      <c r="AU46" s="160"/>
      <c r="AV46" s="160"/>
      <c r="AW46" s="160"/>
      <c r="AX46" s="160"/>
      <c r="AY46" s="160"/>
      <c r="AZ46" s="160"/>
      <c r="BA46" s="160"/>
      <c r="BB46" s="160"/>
      <c r="BC46" s="160"/>
      <c r="BD46" s="160"/>
      <c r="BE46" s="160"/>
      <c r="BF46" s="160"/>
      <c r="BG46" s="160"/>
      <c r="BH46" s="160"/>
      <c r="BI46" s="160"/>
      <c r="BJ46" s="160"/>
      <c r="BK46" s="160"/>
      <c r="BL46" s="160"/>
      <c r="BM46" s="160"/>
      <c r="BN46" s="160"/>
      <c r="BO46" s="160"/>
      <c r="BP46" s="160"/>
      <c r="BQ46" s="160"/>
      <c r="BR46" s="160"/>
    </row>
    <row r="47" spans="1:70" ht="48.75" customHeight="1" x14ac:dyDescent="0.3">
      <c r="A47" s="600"/>
      <c r="B47" s="426"/>
      <c r="C47" s="427"/>
      <c r="D47" s="421"/>
      <c r="E47" s="392"/>
      <c r="F47" s="389"/>
      <c r="G47" s="389"/>
      <c r="H47" s="389"/>
      <c r="I47" s="389"/>
      <c r="J47" s="389"/>
      <c r="K47" s="389"/>
      <c r="L47" s="389"/>
      <c r="M47" s="389"/>
      <c r="N47" s="160"/>
      <c r="O47" s="160"/>
      <c r="P47" s="160"/>
      <c r="Q47" s="160"/>
      <c r="R47" s="160"/>
      <c r="S47" s="160"/>
      <c r="T47" s="160"/>
      <c r="U47" s="160"/>
      <c r="V47" s="160"/>
      <c r="W47" s="160"/>
      <c r="X47" s="160"/>
      <c r="Y47" s="160"/>
      <c r="Z47" s="160"/>
      <c r="AA47" s="160"/>
      <c r="AB47" s="160"/>
      <c r="AC47" s="160"/>
      <c r="AD47" s="160"/>
      <c r="AE47" s="160"/>
      <c r="AF47" s="160"/>
      <c r="AG47" s="160"/>
      <c r="AH47" s="160"/>
      <c r="AI47" s="160"/>
      <c r="AJ47" s="160"/>
      <c r="AK47" s="160"/>
      <c r="AL47" s="160"/>
      <c r="AM47" s="160"/>
      <c r="AN47" s="160"/>
      <c r="AO47" s="160"/>
      <c r="AP47" s="160"/>
      <c r="AQ47" s="160"/>
      <c r="AR47" s="160"/>
      <c r="AS47" s="160"/>
      <c r="AT47" s="160"/>
      <c r="AU47" s="160"/>
      <c r="AV47" s="160"/>
      <c r="AW47" s="160"/>
      <c r="AX47" s="160"/>
      <c r="AY47" s="160"/>
      <c r="AZ47" s="160"/>
      <c r="BA47" s="160"/>
      <c r="BB47" s="160"/>
      <c r="BC47" s="160"/>
      <c r="BD47" s="160"/>
      <c r="BE47" s="160"/>
      <c r="BF47" s="160"/>
      <c r="BG47" s="160"/>
      <c r="BH47" s="160"/>
      <c r="BI47" s="160"/>
      <c r="BJ47" s="160"/>
      <c r="BK47" s="160"/>
      <c r="BL47" s="160"/>
      <c r="BM47" s="160"/>
      <c r="BN47" s="160"/>
      <c r="BO47" s="160"/>
      <c r="BP47" s="160"/>
      <c r="BQ47" s="160"/>
      <c r="BR47" s="160"/>
    </row>
  </sheetData>
  <sheetProtection algorithmName="SHA-512" hashValue="UoIvYoYnFRSWrao3JtA4iea5SHLfzFR9If6Fd6v5cs6+uRccArW0aap4pKe6NW26McaJUq0a6uGP3bMPRVtLQg==" saltValue="A5Zh274bofYWRbRVSwKIgA==" spinCount="100000" sheet="1" objects="1" scenarios="1"/>
  <mergeCells count="170">
    <mergeCell ref="A45:A47"/>
    <mergeCell ref="A12:A14"/>
    <mergeCell ref="A15:A17"/>
    <mergeCell ref="A18:A20"/>
    <mergeCell ref="A21:A23"/>
    <mergeCell ref="A24:A26"/>
    <mergeCell ref="A27:A29"/>
    <mergeCell ref="A30:A32"/>
    <mergeCell ref="I45:I47"/>
    <mergeCell ref="I36:I38"/>
    <mergeCell ref="I27:I29"/>
    <mergeCell ref="I18:I20"/>
    <mergeCell ref="A33:A35"/>
    <mergeCell ref="A36:A38"/>
    <mergeCell ref="A39:A41"/>
    <mergeCell ref="A42:A44"/>
    <mergeCell ref="C36:C38"/>
    <mergeCell ref="D36:D38"/>
    <mergeCell ref="E36:E38"/>
    <mergeCell ref="F36:F38"/>
    <mergeCell ref="G36:G38"/>
    <mergeCell ref="H36:H38"/>
    <mergeCell ref="B18:B20"/>
    <mergeCell ref="C18:C20"/>
    <mergeCell ref="J45:J47"/>
    <mergeCell ref="K45:K47"/>
    <mergeCell ref="L45:L47"/>
    <mergeCell ref="M45:M47"/>
    <mergeCell ref="K42:K44"/>
    <mergeCell ref="L42:L44"/>
    <mergeCell ref="M42:M44"/>
    <mergeCell ref="B45:B47"/>
    <mergeCell ref="C45:C47"/>
    <mergeCell ref="D45:D47"/>
    <mergeCell ref="E45:E47"/>
    <mergeCell ref="F45:F47"/>
    <mergeCell ref="G45:G47"/>
    <mergeCell ref="H45:H47"/>
    <mergeCell ref="L36:L38"/>
    <mergeCell ref="M36:M38"/>
    <mergeCell ref="B39:B41"/>
    <mergeCell ref="C39:C41"/>
    <mergeCell ref="D39:D41"/>
    <mergeCell ref="E39:E41"/>
    <mergeCell ref="F39:F41"/>
    <mergeCell ref="M39:M41"/>
    <mergeCell ref="B42:B44"/>
    <mergeCell ref="C42:C44"/>
    <mergeCell ref="D42:D44"/>
    <mergeCell ref="E42:E44"/>
    <mergeCell ref="F42:F44"/>
    <mergeCell ref="G42:G44"/>
    <mergeCell ref="H42:H44"/>
    <mergeCell ref="I42:I44"/>
    <mergeCell ref="J42:J44"/>
    <mergeCell ref="G39:G41"/>
    <mergeCell ref="H39:H41"/>
    <mergeCell ref="I39:I41"/>
    <mergeCell ref="J39:J41"/>
    <mergeCell ref="K39:K41"/>
    <mergeCell ref="L39:L41"/>
    <mergeCell ref="B36:B38"/>
    <mergeCell ref="J36:J38"/>
    <mergeCell ref="K36:K38"/>
    <mergeCell ref="B30:B32"/>
    <mergeCell ref="C30:C32"/>
    <mergeCell ref="D30:D32"/>
    <mergeCell ref="E30:E32"/>
    <mergeCell ref="F30:F32"/>
    <mergeCell ref="M30:M32"/>
    <mergeCell ref="B33:B35"/>
    <mergeCell ref="C33:C35"/>
    <mergeCell ref="D33:D35"/>
    <mergeCell ref="E33:E35"/>
    <mergeCell ref="F33:F35"/>
    <mergeCell ref="G33:G35"/>
    <mergeCell ref="H33:H35"/>
    <mergeCell ref="I33:I35"/>
    <mergeCell ref="J33:J35"/>
    <mergeCell ref="G30:G32"/>
    <mergeCell ref="H30:H32"/>
    <mergeCell ref="I30:I32"/>
    <mergeCell ref="J30:J32"/>
    <mergeCell ref="K30:K32"/>
    <mergeCell ref="L30:L32"/>
    <mergeCell ref="K33:K35"/>
    <mergeCell ref="L33:L35"/>
    <mergeCell ref="M33:M35"/>
    <mergeCell ref="L24:L26"/>
    <mergeCell ref="M24:M26"/>
    <mergeCell ref="B27:B29"/>
    <mergeCell ref="C27:C29"/>
    <mergeCell ref="D27:D29"/>
    <mergeCell ref="E27:E29"/>
    <mergeCell ref="F27:F29"/>
    <mergeCell ref="G27:G29"/>
    <mergeCell ref="H27:H29"/>
    <mergeCell ref="J27:J29"/>
    <mergeCell ref="K27:K29"/>
    <mergeCell ref="L27:L29"/>
    <mergeCell ref="M27:M29"/>
    <mergeCell ref="L18:L20"/>
    <mergeCell ref="M18:M20"/>
    <mergeCell ref="B21:B23"/>
    <mergeCell ref="C21:C23"/>
    <mergeCell ref="D21:D23"/>
    <mergeCell ref="E21:E23"/>
    <mergeCell ref="F21:F23"/>
    <mergeCell ref="M21:M23"/>
    <mergeCell ref="B24:B26"/>
    <mergeCell ref="C24:C26"/>
    <mergeCell ref="D24:D26"/>
    <mergeCell ref="E24:E26"/>
    <mergeCell ref="F24:F26"/>
    <mergeCell ref="G24:G26"/>
    <mergeCell ref="H24:H26"/>
    <mergeCell ref="I24:I26"/>
    <mergeCell ref="J24:J26"/>
    <mergeCell ref="G21:G23"/>
    <mergeCell ref="H21:H23"/>
    <mergeCell ref="I21:I23"/>
    <mergeCell ref="J21:J23"/>
    <mergeCell ref="K21:K23"/>
    <mergeCell ref="L21:L23"/>
    <mergeCell ref="K24:K26"/>
    <mergeCell ref="D18:D20"/>
    <mergeCell ref="E18:E20"/>
    <mergeCell ref="F18:F20"/>
    <mergeCell ref="G18:G20"/>
    <mergeCell ref="H18:H20"/>
    <mergeCell ref="J18:J20"/>
    <mergeCell ref="K18:K20"/>
    <mergeCell ref="M12:M14"/>
    <mergeCell ref="B15:B17"/>
    <mergeCell ref="C15:C17"/>
    <mergeCell ref="D15:D17"/>
    <mergeCell ref="E15:E17"/>
    <mergeCell ref="F15:F17"/>
    <mergeCell ref="G15:G17"/>
    <mergeCell ref="H15:H17"/>
    <mergeCell ref="I15:I17"/>
    <mergeCell ref="J15:J17"/>
    <mergeCell ref="G12:G14"/>
    <mergeCell ref="H12:H14"/>
    <mergeCell ref="I12:I14"/>
    <mergeCell ref="J12:J14"/>
    <mergeCell ref="K12:K14"/>
    <mergeCell ref="L12:L14"/>
    <mergeCell ref="B12:B14"/>
    <mergeCell ref="K15:K17"/>
    <mergeCell ref="L15:L17"/>
    <mergeCell ref="M15:M17"/>
    <mergeCell ref="A7:M7"/>
    <mergeCell ref="A9:M9"/>
    <mergeCell ref="A10:A11"/>
    <mergeCell ref="B10:C10"/>
    <mergeCell ref="D10:D11"/>
    <mergeCell ref="E10:E11"/>
    <mergeCell ref="F10:M10"/>
    <mergeCell ref="A2:C2"/>
    <mergeCell ref="D2:L2"/>
    <mergeCell ref="M2:M3"/>
    <mergeCell ref="A3:C6"/>
    <mergeCell ref="D3:L4"/>
    <mergeCell ref="D5:L5"/>
    <mergeCell ref="D6:L6"/>
    <mergeCell ref="C12:C14"/>
    <mergeCell ref="D12:D14"/>
    <mergeCell ref="E12:E14"/>
    <mergeCell ref="F12:F14"/>
  </mergeCells>
  <conditionalFormatting sqref="F12:M47">
    <cfRule type="containsText" dxfId="4" priority="1" operator="containsText" text="No">
      <formula>NOT(ISERROR(SEARCH("No",F12)))</formula>
    </cfRule>
  </conditionalFormatting>
  <pageMargins left="0.7" right="0.7" top="0.75" bottom="0.75" header="0.3" footer="0.3"/>
  <pageSetup scale="10" orientation="portrait" r:id="rId1"/>
  <colBreaks count="1" manualBreakCount="1">
    <brk id="13" max="1048575" man="1"/>
  </colBreaks>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14:formula1>
            <xm:f>'Opciones Tratamiento'!$D$20:$D$22</xm:f>
          </x14:formula1>
          <xm:sqref>E12:E47</xm:sqref>
        </x14:dataValidation>
        <x14:dataValidation type="list" allowBlank="1" showInputMessage="1" showErrorMessage="1">
          <x14:formula1>
            <xm:f>'Opciones Tratamiento'!$D$25:$D$26</xm:f>
          </x14:formula1>
          <xm:sqref>H12:H47</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6">
    <tabColor theme="6" tint="-0.249977111117893"/>
  </sheetPr>
  <dimension ref="A1:U232"/>
  <sheetViews>
    <sheetView zoomScale="60" zoomScaleNormal="60" workbookViewId="0">
      <selection activeCell="D15" sqref="D15"/>
    </sheetView>
  </sheetViews>
  <sheetFormatPr baseColWidth="10" defaultColWidth="11.42578125" defaultRowHeight="15" x14ac:dyDescent="0.25"/>
  <cols>
    <col min="2" max="2" width="40.42578125" customWidth="1"/>
    <col min="3" max="3" width="74.85546875" customWidth="1"/>
    <col min="4" max="4" width="135" bestFit="1" customWidth="1"/>
    <col min="5" max="5" width="144.7109375" bestFit="1" customWidth="1"/>
  </cols>
  <sheetData>
    <row r="1" spans="1:21" ht="33.75" x14ac:dyDescent="0.25">
      <c r="A1" s="69"/>
      <c r="B1" s="601" t="s">
        <v>183</v>
      </c>
      <c r="C1" s="601"/>
      <c r="D1" s="601"/>
      <c r="E1" s="69"/>
      <c r="F1" s="69"/>
      <c r="G1" s="69"/>
      <c r="H1" s="69"/>
      <c r="I1" s="69"/>
      <c r="J1" s="69"/>
      <c r="K1" s="69"/>
      <c r="L1" s="69"/>
      <c r="M1" s="69"/>
      <c r="N1" s="69"/>
      <c r="O1" s="69"/>
      <c r="P1" s="69"/>
      <c r="Q1" s="69"/>
      <c r="R1" s="69"/>
      <c r="S1" s="69"/>
      <c r="T1" s="69"/>
      <c r="U1" s="69"/>
    </row>
    <row r="2" spans="1:21" x14ac:dyDescent="0.25">
      <c r="A2" s="69"/>
      <c r="B2" s="69"/>
      <c r="C2" s="69"/>
      <c r="D2" s="69"/>
      <c r="E2" s="69"/>
      <c r="F2" s="69"/>
      <c r="G2" s="69"/>
      <c r="H2" s="69"/>
      <c r="I2" s="69"/>
      <c r="J2" s="69"/>
      <c r="K2" s="69"/>
      <c r="L2" s="69"/>
      <c r="M2" s="69"/>
      <c r="N2" s="69"/>
      <c r="O2" s="69"/>
      <c r="P2" s="69"/>
      <c r="Q2" s="69"/>
      <c r="R2" s="69"/>
      <c r="S2" s="69"/>
      <c r="T2" s="69"/>
      <c r="U2" s="69"/>
    </row>
    <row r="3" spans="1:21" x14ac:dyDescent="0.25">
      <c r="A3" s="69"/>
      <c r="E3" s="69"/>
      <c r="F3" s="69"/>
      <c r="G3" s="69"/>
      <c r="H3" s="69"/>
      <c r="I3" s="69"/>
      <c r="J3" s="69"/>
      <c r="K3" s="69"/>
      <c r="L3" s="69"/>
      <c r="M3" s="69"/>
      <c r="N3" s="69"/>
      <c r="O3" s="69"/>
      <c r="P3" s="69"/>
      <c r="Q3" s="69"/>
      <c r="R3" s="69"/>
      <c r="S3" s="69"/>
      <c r="T3" s="69"/>
      <c r="U3" s="69"/>
    </row>
    <row r="4" spans="1:21" x14ac:dyDescent="0.25">
      <c r="A4" s="89" t="s">
        <v>184</v>
      </c>
      <c r="E4" s="69"/>
      <c r="F4" s="69"/>
      <c r="G4" s="69"/>
      <c r="H4" s="69"/>
      <c r="I4" s="69"/>
      <c r="J4" s="69"/>
      <c r="K4" s="69"/>
      <c r="L4" s="69"/>
      <c r="M4" s="69"/>
      <c r="N4" s="69"/>
      <c r="O4" s="69"/>
      <c r="P4" s="69"/>
      <c r="Q4" s="69"/>
      <c r="R4" s="69"/>
      <c r="S4" s="69"/>
      <c r="T4" s="69"/>
      <c r="U4" s="69"/>
    </row>
    <row r="5" spans="1:21" x14ac:dyDescent="0.25">
      <c r="A5" s="89" t="s">
        <v>185</v>
      </c>
      <c r="E5" s="69"/>
      <c r="F5" s="69"/>
      <c r="G5" s="69"/>
      <c r="H5" s="69"/>
      <c r="I5" s="69"/>
      <c r="J5" s="69"/>
      <c r="K5" s="69"/>
      <c r="L5" s="69"/>
      <c r="M5" s="69"/>
      <c r="N5" s="69"/>
      <c r="O5" s="69"/>
      <c r="P5" s="69"/>
      <c r="Q5" s="69"/>
      <c r="R5" s="69"/>
      <c r="S5" s="69"/>
      <c r="T5" s="69"/>
      <c r="U5" s="69"/>
    </row>
    <row r="6" spans="1:21" x14ac:dyDescent="0.25">
      <c r="A6" s="89" t="s">
        <v>141</v>
      </c>
      <c r="E6" s="69"/>
      <c r="F6" s="69"/>
      <c r="G6" s="69"/>
      <c r="H6" s="69"/>
      <c r="I6" s="69"/>
      <c r="J6" s="69"/>
      <c r="K6" s="69"/>
      <c r="L6" s="69"/>
      <c r="M6" s="69"/>
      <c r="N6" s="69"/>
      <c r="O6" s="69"/>
      <c r="P6" s="69"/>
      <c r="Q6" s="69"/>
      <c r="R6" s="69"/>
      <c r="S6" s="69"/>
      <c r="T6" s="69"/>
      <c r="U6" s="69"/>
    </row>
    <row r="7" spans="1:21" x14ac:dyDescent="0.25">
      <c r="A7" s="89" t="s">
        <v>186</v>
      </c>
      <c r="E7" s="69"/>
      <c r="F7" s="69"/>
      <c r="G7" s="69"/>
      <c r="H7" s="69"/>
      <c r="I7" s="69"/>
      <c r="J7" s="69"/>
      <c r="K7" s="69"/>
      <c r="L7" s="69"/>
      <c r="M7" s="69"/>
      <c r="N7" s="69"/>
      <c r="O7" s="69"/>
      <c r="P7" s="69"/>
      <c r="Q7" s="69"/>
      <c r="R7" s="69"/>
      <c r="S7" s="69"/>
      <c r="T7" s="69"/>
      <c r="U7" s="69"/>
    </row>
    <row r="8" spans="1:21" x14ac:dyDescent="0.25">
      <c r="A8" s="89" t="s">
        <v>187</v>
      </c>
      <c r="E8" s="69"/>
      <c r="F8" s="69"/>
      <c r="G8" s="69"/>
      <c r="H8" s="69"/>
      <c r="I8" s="69"/>
      <c r="J8" s="69"/>
      <c r="K8" s="69"/>
      <c r="L8" s="69"/>
      <c r="M8" s="69"/>
      <c r="N8" s="69"/>
      <c r="O8" s="69"/>
      <c r="P8" s="69"/>
      <c r="Q8" s="69"/>
      <c r="R8" s="69"/>
      <c r="S8" s="69"/>
      <c r="T8" s="69"/>
      <c r="U8" s="69"/>
    </row>
    <row r="9" spans="1:21" ht="20.25" x14ac:dyDescent="0.25">
      <c r="A9" s="89"/>
      <c r="B9" s="89"/>
      <c r="C9" s="91"/>
      <c r="D9" s="91"/>
      <c r="E9" s="69"/>
      <c r="F9" s="69"/>
      <c r="G9" s="69"/>
      <c r="H9" s="69"/>
      <c r="I9" s="69"/>
      <c r="J9" s="69"/>
      <c r="K9" s="69"/>
      <c r="L9" s="69"/>
      <c r="M9" s="69"/>
      <c r="N9" s="69"/>
      <c r="O9" s="69"/>
      <c r="P9" s="69"/>
      <c r="Q9" s="69"/>
      <c r="R9" s="69"/>
      <c r="S9" s="69"/>
      <c r="T9" s="69"/>
      <c r="U9" s="69"/>
    </row>
    <row r="10" spans="1:21" ht="30" x14ac:dyDescent="0.25">
      <c r="A10" s="89"/>
      <c r="B10" s="90"/>
      <c r="C10" s="22" t="s">
        <v>188</v>
      </c>
      <c r="D10" s="22" t="s">
        <v>189</v>
      </c>
      <c r="E10" s="69"/>
      <c r="F10" s="69"/>
      <c r="G10" s="69"/>
      <c r="H10" s="69"/>
      <c r="I10" s="69"/>
      <c r="J10" s="69"/>
      <c r="K10" s="69"/>
      <c r="L10" s="69"/>
      <c r="M10" s="69"/>
      <c r="N10" s="69"/>
      <c r="O10" s="69"/>
      <c r="P10" s="69"/>
      <c r="Q10" s="69"/>
      <c r="R10" s="69"/>
      <c r="S10" s="69"/>
      <c r="T10" s="69"/>
      <c r="U10" s="69"/>
    </row>
    <row r="11" spans="1:21" ht="33.75" x14ac:dyDescent="0.25">
      <c r="A11" s="89"/>
      <c r="B11" s="25" t="s">
        <v>190</v>
      </c>
      <c r="C11" s="30" t="s">
        <v>191</v>
      </c>
      <c r="D11" s="23" t="s">
        <v>192</v>
      </c>
      <c r="E11" s="69"/>
      <c r="F11" s="69"/>
      <c r="G11" s="69"/>
      <c r="H11" s="69"/>
      <c r="I11" s="69"/>
      <c r="J11" s="69"/>
      <c r="K11" s="69"/>
      <c r="L11" s="69"/>
      <c r="M11" s="69"/>
      <c r="N11" s="69"/>
      <c r="O11" s="69"/>
      <c r="P11" s="69"/>
      <c r="Q11" s="69"/>
      <c r="R11" s="69"/>
      <c r="S11" s="69"/>
      <c r="T11" s="69"/>
      <c r="U11" s="69"/>
    </row>
    <row r="12" spans="1:21" ht="114" customHeight="1" x14ac:dyDescent="0.25">
      <c r="A12" s="89"/>
      <c r="B12" s="26" t="s">
        <v>193</v>
      </c>
      <c r="C12" s="31" t="s">
        <v>194</v>
      </c>
      <c r="D12" s="24" t="s">
        <v>195</v>
      </c>
      <c r="E12" s="69"/>
      <c r="F12" s="69"/>
      <c r="G12" s="69"/>
      <c r="H12" s="69"/>
      <c r="I12" s="69"/>
      <c r="J12" s="69"/>
      <c r="K12" s="69"/>
      <c r="L12" s="69"/>
      <c r="M12" s="69"/>
      <c r="N12" s="69"/>
      <c r="O12" s="69"/>
      <c r="P12" s="69"/>
      <c r="Q12" s="69"/>
      <c r="R12" s="69"/>
      <c r="S12" s="69"/>
      <c r="T12" s="69"/>
      <c r="U12" s="69"/>
    </row>
    <row r="13" spans="1:21" ht="67.5" x14ac:dyDescent="0.25">
      <c r="A13" s="89"/>
      <c r="B13" s="27" t="s">
        <v>196</v>
      </c>
      <c r="C13" s="31" t="s">
        <v>197</v>
      </c>
      <c r="D13" s="24" t="s">
        <v>198</v>
      </c>
      <c r="E13" s="69"/>
      <c r="F13" s="69"/>
      <c r="G13" s="69"/>
      <c r="H13" s="69"/>
      <c r="I13" s="69"/>
      <c r="J13" s="69"/>
      <c r="K13" s="69"/>
      <c r="L13" s="69"/>
      <c r="M13" s="69"/>
      <c r="N13" s="69"/>
      <c r="O13" s="69"/>
      <c r="P13" s="69"/>
      <c r="Q13" s="69"/>
      <c r="R13" s="69"/>
      <c r="S13" s="69"/>
      <c r="T13" s="69"/>
      <c r="U13" s="69"/>
    </row>
    <row r="14" spans="1:21" ht="101.25" x14ac:dyDescent="0.25">
      <c r="A14" s="89"/>
      <c r="B14" s="28" t="s">
        <v>199</v>
      </c>
      <c r="C14" s="31" t="s">
        <v>200</v>
      </c>
      <c r="D14" s="24" t="s">
        <v>201</v>
      </c>
      <c r="E14" s="69"/>
      <c r="F14" s="69"/>
      <c r="G14" s="69"/>
      <c r="H14" s="69"/>
      <c r="I14" s="69"/>
      <c r="J14" s="69"/>
      <c r="K14" s="69"/>
      <c r="L14" s="69"/>
      <c r="M14" s="69"/>
      <c r="N14" s="69"/>
      <c r="O14" s="69"/>
      <c r="P14" s="69"/>
      <c r="Q14" s="69"/>
      <c r="R14" s="69"/>
      <c r="S14" s="69"/>
      <c r="T14" s="69"/>
      <c r="U14" s="69"/>
    </row>
    <row r="15" spans="1:21" ht="67.5" x14ac:dyDescent="0.25">
      <c r="A15" s="89"/>
      <c r="B15" s="29" t="s">
        <v>202</v>
      </c>
      <c r="C15" s="31" t="s">
        <v>203</v>
      </c>
      <c r="D15" s="24" t="s">
        <v>204</v>
      </c>
      <c r="E15" s="69"/>
      <c r="F15" s="69"/>
      <c r="G15" s="69"/>
      <c r="H15" s="69"/>
      <c r="I15" s="69"/>
      <c r="J15" s="69"/>
      <c r="K15" s="69"/>
      <c r="L15" s="69"/>
      <c r="M15" s="69"/>
      <c r="N15" s="69"/>
      <c r="O15" s="69"/>
      <c r="P15" s="69"/>
      <c r="Q15" s="69"/>
      <c r="R15" s="69"/>
      <c r="S15" s="69"/>
      <c r="T15" s="69"/>
      <c r="U15" s="69"/>
    </row>
    <row r="16" spans="1:21" x14ac:dyDescent="0.25">
      <c r="A16" s="89"/>
      <c r="B16" s="89"/>
      <c r="C16" s="89"/>
      <c r="D16" s="89"/>
      <c r="E16" s="69"/>
      <c r="F16" s="69"/>
      <c r="G16" s="69"/>
      <c r="H16" s="69"/>
      <c r="I16" s="69"/>
      <c r="J16" s="69"/>
      <c r="K16" s="69"/>
      <c r="L16" s="69"/>
      <c r="M16" s="69"/>
      <c r="N16" s="69"/>
      <c r="O16" s="69"/>
    </row>
    <row r="17" spans="1:15" x14ac:dyDescent="0.25">
      <c r="A17" s="89"/>
      <c r="B17" s="89"/>
      <c r="C17" s="89"/>
      <c r="D17" s="89"/>
      <c r="E17" s="69"/>
      <c r="F17" s="69"/>
      <c r="G17" s="69"/>
      <c r="H17" s="69"/>
      <c r="I17" s="69"/>
      <c r="J17" s="69"/>
      <c r="K17" s="69"/>
      <c r="L17" s="69"/>
      <c r="M17" s="69"/>
      <c r="N17" s="69"/>
      <c r="O17" s="69"/>
    </row>
    <row r="18" spans="1:15" x14ac:dyDescent="0.25">
      <c r="A18" s="89"/>
      <c r="B18" s="92"/>
      <c r="C18" s="92"/>
      <c r="D18" s="92"/>
      <c r="E18" s="69"/>
      <c r="F18" s="69"/>
      <c r="G18" s="69"/>
      <c r="H18" s="69"/>
      <c r="I18" s="69"/>
      <c r="J18" s="69"/>
      <c r="K18" s="69"/>
      <c r="L18" s="69"/>
      <c r="M18" s="69"/>
      <c r="N18" s="69"/>
      <c r="O18" s="69"/>
    </row>
    <row r="19" spans="1:15" x14ac:dyDescent="0.25">
      <c r="A19" s="89"/>
      <c r="B19" s="92"/>
      <c r="C19" s="92"/>
      <c r="D19" s="92"/>
      <c r="E19" s="69"/>
      <c r="F19" s="69"/>
      <c r="G19" s="69"/>
      <c r="H19" s="69"/>
      <c r="I19" s="69"/>
      <c r="J19" s="69"/>
      <c r="K19" s="69"/>
      <c r="L19" s="69"/>
      <c r="M19" s="69"/>
      <c r="N19" s="69"/>
      <c r="O19" s="69"/>
    </row>
    <row r="20" spans="1:15" x14ac:dyDescent="0.25">
      <c r="A20" s="89"/>
      <c r="B20" s="92"/>
      <c r="C20" s="92"/>
      <c r="D20" s="92"/>
      <c r="E20" s="69"/>
      <c r="F20" s="69"/>
      <c r="G20" s="69"/>
      <c r="H20" s="69"/>
      <c r="I20" s="69"/>
      <c r="J20" s="69"/>
      <c r="K20" s="69"/>
      <c r="L20" s="69"/>
      <c r="M20" s="69"/>
      <c r="N20" s="69"/>
      <c r="O20" s="69"/>
    </row>
    <row r="21" spans="1:15" x14ac:dyDescent="0.25">
      <c r="A21" s="89"/>
      <c r="B21" s="92"/>
      <c r="C21" s="92"/>
      <c r="D21" s="92"/>
      <c r="E21" s="69"/>
      <c r="F21" s="69"/>
      <c r="G21" s="69"/>
      <c r="H21" s="69"/>
      <c r="I21" s="69"/>
      <c r="J21" s="69"/>
      <c r="K21" s="69"/>
      <c r="L21" s="69"/>
      <c r="M21" s="69"/>
      <c r="N21" s="69"/>
      <c r="O21" s="69"/>
    </row>
    <row r="22" spans="1:15" ht="20.25" x14ac:dyDescent="0.25">
      <c r="A22" s="89"/>
      <c r="B22" s="89"/>
      <c r="C22" s="91"/>
      <c r="D22" s="91"/>
      <c r="E22" s="69"/>
      <c r="F22" s="69"/>
      <c r="G22" s="69"/>
      <c r="H22" s="69"/>
      <c r="I22" s="69"/>
      <c r="J22" s="69"/>
      <c r="K22" s="69"/>
      <c r="L22" s="69"/>
      <c r="M22" s="69"/>
      <c r="N22" s="69"/>
      <c r="O22" s="69"/>
    </row>
    <row r="23" spans="1:15" ht="20.25" x14ac:dyDescent="0.25">
      <c r="A23" s="89"/>
      <c r="B23" s="89"/>
      <c r="C23" s="91"/>
      <c r="D23" s="91"/>
      <c r="E23" s="69"/>
      <c r="F23" s="69"/>
      <c r="G23" s="69"/>
      <c r="H23" s="69"/>
      <c r="I23" s="69"/>
      <c r="J23" s="69"/>
      <c r="K23" s="69"/>
      <c r="L23" s="69"/>
      <c r="M23" s="69"/>
      <c r="N23" s="69"/>
      <c r="O23" s="69"/>
    </row>
    <row r="24" spans="1:15" ht="20.25" x14ac:dyDescent="0.25">
      <c r="A24" s="89"/>
      <c r="B24" s="89"/>
      <c r="C24" s="91"/>
      <c r="D24" s="91"/>
      <c r="E24" s="69"/>
      <c r="F24" s="69"/>
      <c r="G24" s="69"/>
      <c r="H24" s="69"/>
      <c r="I24" s="69"/>
      <c r="J24" s="69"/>
      <c r="K24" s="69"/>
      <c r="L24" s="69"/>
      <c r="M24" s="69"/>
      <c r="N24" s="69"/>
      <c r="O24" s="69"/>
    </row>
    <row r="25" spans="1:15" ht="20.25" x14ac:dyDescent="0.25">
      <c r="A25" s="89"/>
      <c r="B25" s="89"/>
      <c r="C25" s="91"/>
      <c r="D25" s="91"/>
      <c r="E25" s="69"/>
      <c r="F25" s="69"/>
      <c r="G25" s="69"/>
      <c r="H25" s="69"/>
      <c r="I25" s="69"/>
      <c r="J25" s="69"/>
      <c r="K25" s="69"/>
      <c r="L25" s="69"/>
      <c r="M25" s="69"/>
      <c r="N25" s="69"/>
      <c r="O25" s="69"/>
    </row>
    <row r="26" spans="1:15" ht="20.25" x14ac:dyDescent="0.25">
      <c r="A26" s="89"/>
      <c r="B26" s="89"/>
      <c r="C26" s="91"/>
      <c r="D26" s="91"/>
      <c r="E26" s="69"/>
      <c r="F26" s="69"/>
      <c r="G26" s="69"/>
      <c r="H26" s="69"/>
      <c r="I26" s="69"/>
      <c r="J26" s="69"/>
      <c r="K26" s="69"/>
      <c r="L26" s="69"/>
      <c r="M26" s="69"/>
      <c r="N26" s="69"/>
      <c r="O26" s="69"/>
    </row>
    <row r="27" spans="1:15" ht="20.25" x14ac:dyDescent="0.25">
      <c r="A27" s="89"/>
      <c r="B27" s="89"/>
      <c r="C27" s="91"/>
      <c r="D27" s="91"/>
      <c r="E27" s="69"/>
      <c r="F27" s="69"/>
      <c r="G27" s="69"/>
      <c r="H27" s="69"/>
      <c r="I27" s="69"/>
      <c r="J27" s="69"/>
      <c r="K27" s="69"/>
      <c r="L27" s="69"/>
      <c r="M27" s="69"/>
      <c r="N27" s="69"/>
      <c r="O27" s="69"/>
    </row>
    <row r="28" spans="1:15" ht="20.25" x14ac:dyDescent="0.25">
      <c r="A28" s="89"/>
      <c r="B28" s="89"/>
      <c r="C28" s="91"/>
      <c r="D28" s="91"/>
      <c r="E28" s="69"/>
      <c r="F28" s="69"/>
      <c r="G28" s="69"/>
      <c r="H28" s="69"/>
      <c r="I28" s="69"/>
      <c r="J28" s="69"/>
      <c r="K28" s="69"/>
      <c r="L28" s="69"/>
      <c r="M28" s="69"/>
      <c r="N28" s="69"/>
      <c r="O28" s="69"/>
    </row>
    <row r="29" spans="1:15" ht="20.25" x14ac:dyDescent="0.25">
      <c r="A29" s="89"/>
      <c r="B29" s="89"/>
      <c r="C29" s="91"/>
      <c r="D29" s="91"/>
      <c r="E29" s="69"/>
      <c r="F29" s="69"/>
      <c r="G29" s="69"/>
      <c r="H29" s="69"/>
      <c r="I29" s="69"/>
      <c r="J29" s="69"/>
      <c r="K29" s="69"/>
      <c r="L29" s="69"/>
      <c r="M29" s="69"/>
      <c r="N29" s="69"/>
      <c r="O29" s="69"/>
    </row>
    <row r="30" spans="1:15" ht="20.25" x14ac:dyDescent="0.25">
      <c r="A30" s="89"/>
      <c r="B30" s="89"/>
      <c r="C30" s="91"/>
      <c r="D30" s="91"/>
      <c r="E30" s="69"/>
      <c r="F30" s="69"/>
      <c r="G30" s="69"/>
      <c r="H30" s="69"/>
      <c r="I30" s="69"/>
      <c r="J30" s="69"/>
      <c r="K30" s="69"/>
      <c r="L30" s="69"/>
      <c r="M30" s="69"/>
      <c r="N30" s="69"/>
      <c r="O30" s="69"/>
    </row>
    <row r="31" spans="1:15" ht="20.25" x14ac:dyDescent="0.25">
      <c r="A31" s="89"/>
      <c r="B31" s="89"/>
      <c r="C31" s="91"/>
      <c r="D31" s="91"/>
      <c r="E31" s="69"/>
      <c r="F31" s="69"/>
      <c r="G31" s="69"/>
      <c r="H31" s="69"/>
      <c r="I31" s="69"/>
      <c r="J31" s="69"/>
      <c r="K31" s="69"/>
      <c r="L31" s="69"/>
      <c r="M31" s="69"/>
      <c r="N31" s="69"/>
      <c r="O31" s="69"/>
    </row>
    <row r="32" spans="1:15" ht="20.25" x14ac:dyDescent="0.25">
      <c r="A32" s="89"/>
      <c r="B32" s="89"/>
      <c r="C32" s="91"/>
      <c r="D32" s="91"/>
      <c r="E32" s="69"/>
      <c r="F32" s="69"/>
      <c r="G32" s="69"/>
      <c r="H32" s="69"/>
      <c r="I32" s="69"/>
      <c r="J32" s="69"/>
      <c r="K32" s="69"/>
      <c r="L32" s="69"/>
      <c r="M32" s="69"/>
      <c r="N32" s="69"/>
      <c r="O32" s="69"/>
    </row>
    <row r="33" spans="1:15" ht="20.25" x14ac:dyDescent="0.25">
      <c r="A33" s="89"/>
      <c r="B33" s="89"/>
      <c r="C33" s="91"/>
      <c r="D33" s="91"/>
      <c r="E33" s="69"/>
      <c r="F33" s="69"/>
      <c r="G33" s="69"/>
      <c r="H33" s="69"/>
      <c r="I33" s="69"/>
      <c r="J33" s="69"/>
      <c r="K33" s="69"/>
      <c r="L33" s="69"/>
      <c r="M33" s="69"/>
      <c r="N33" s="69"/>
      <c r="O33" s="69"/>
    </row>
    <row r="34" spans="1:15" ht="20.25" x14ac:dyDescent="0.25">
      <c r="A34" s="89"/>
      <c r="B34" s="89"/>
      <c r="C34" s="91"/>
      <c r="D34" s="91"/>
      <c r="E34" s="69"/>
      <c r="F34" s="69"/>
      <c r="G34" s="69"/>
      <c r="H34" s="69"/>
      <c r="I34" s="69"/>
      <c r="J34" s="69"/>
      <c r="K34" s="69"/>
      <c r="L34" s="69"/>
      <c r="M34" s="69"/>
      <c r="N34" s="69"/>
      <c r="O34" s="69"/>
    </row>
    <row r="35" spans="1:15" ht="20.25" x14ac:dyDescent="0.25">
      <c r="A35" s="89"/>
      <c r="B35" s="89"/>
      <c r="C35" s="91"/>
      <c r="D35" s="91"/>
      <c r="E35" s="69"/>
      <c r="F35" s="69"/>
      <c r="G35" s="69"/>
      <c r="H35" s="69"/>
      <c r="I35" s="69"/>
      <c r="J35" s="69"/>
      <c r="K35" s="69"/>
      <c r="L35" s="69"/>
      <c r="M35" s="69"/>
      <c r="N35" s="69"/>
      <c r="O35" s="69"/>
    </row>
    <row r="36" spans="1:15" ht="20.25" x14ac:dyDescent="0.25">
      <c r="A36" s="89"/>
      <c r="B36" s="89"/>
      <c r="C36" s="91"/>
      <c r="D36" s="91"/>
      <c r="E36" s="69"/>
      <c r="F36" s="69"/>
      <c r="G36" s="69"/>
      <c r="H36" s="69"/>
      <c r="I36" s="69"/>
      <c r="J36" s="69"/>
      <c r="K36" s="69"/>
      <c r="L36" s="69"/>
      <c r="M36" s="69"/>
      <c r="N36" s="69"/>
      <c r="O36" s="69"/>
    </row>
    <row r="37" spans="1:15" ht="20.25" x14ac:dyDescent="0.25">
      <c r="A37" s="89"/>
      <c r="B37" s="89"/>
      <c r="C37" s="91"/>
      <c r="D37" s="91"/>
      <c r="E37" s="69"/>
      <c r="F37" s="69"/>
      <c r="G37" s="69"/>
      <c r="H37" s="69"/>
      <c r="I37" s="69"/>
      <c r="J37" s="69"/>
      <c r="K37" s="69"/>
      <c r="L37" s="69"/>
      <c r="M37" s="69"/>
      <c r="N37" s="69"/>
      <c r="O37" s="69"/>
    </row>
    <row r="38" spans="1:15" ht="20.25" x14ac:dyDescent="0.25">
      <c r="A38" s="89"/>
      <c r="B38" s="89"/>
      <c r="C38" s="91"/>
      <c r="D38" s="91"/>
      <c r="E38" s="69"/>
      <c r="F38" s="69"/>
      <c r="G38" s="69"/>
      <c r="H38" s="69"/>
      <c r="I38" s="69"/>
      <c r="J38" s="69"/>
      <c r="K38" s="69"/>
      <c r="L38" s="69"/>
      <c r="M38" s="69"/>
      <c r="N38" s="69"/>
      <c r="O38" s="69"/>
    </row>
    <row r="39" spans="1:15" ht="20.25" x14ac:dyDescent="0.25">
      <c r="A39" s="89"/>
      <c r="B39" s="89"/>
      <c r="C39" s="91"/>
      <c r="D39" s="91"/>
      <c r="E39" s="69"/>
      <c r="F39" s="69"/>
      <c r="G39" s="69"/>
      <c r="H39" s="69"/>
      <c r="I39" s="69"/>
      <c r="J39" s="69"/>
      <c r="K39" s="69"/>
      <c r="L39" s="69"/>
      <c r="M39" s="69"/>
      <c r="N39" s="69"/>
      <c r="O39" s="69"/>
    </row>
    <row r="40" spans="1:15" ht="20.25" x14ac:dyDescent="0.25">
      <c r="A40" s="89"/>
      <c r="B40" s="89"/>
      <c r="C40" s="91"/>
      <c r="D40" s="91"/>
      <c r="E40" s="69"/>
      <c r="F40" s="69"/>
      <c r="G40" s="69"/>
      <c r="H40" s="69"/>
      <c r="I40" s="69"/>
      <c r="J40" s="69"/>
      <c r="K40" s="69"/>
      <c r="L40" s="69"/>
      <c r="M40" s="69"/>
      <c r="N40" s="69"/>
      <c r="O40" s="69"/>
    </row>
    <row r="41" spans="1:15" ht="20.25" x14ac:dyDescent="0.25">
      <c r="A41" s="89"/>
      <c r="B41" s="89"/>
      <c r="C41" s="91"/>
      <c r="D41" s="91"/>
      <c r="E41" s="69"/>
      <c r="F41" s="69"/>
      <c r="G41" s="69"/>
      <c r="H41" s="69"/>
      <c r="I41" s="69"/>
      <c r="J41" s="69"/>
      <c r="K41" s="69"/>
      <c r="L41" s="69"/>
      <c r="M41" s="69"/>
      <c r="N41" s="69"/>
      <c r="O41" s="69"/>
    </row>
    <row r="42" spans="1:15" ht="20.25" x14ac:dyDescent="0.25">
      <c r="A42" s="89"/>
      <c r="B42" s="89"/>
      <c r="C42" s="91"/>
      <c r="D42" s="91"/>
      <c r="E42" s="69"/>
      <c r="F42" s="69"/>
      <c r="G42" s="69"/>
      <c r="H42" s="69"/>
      <c r="I42" s="69"/>
      <c r="J42" s="69"/>
      <c r="K42" s="69"/>
      <c r="L42" s="69"/>
      <c r="M42" s="69"/>
      <c r="N42" s="69"/>
      <c r="O42" s="69"/>
    </row>
    <row r="43" spans="1:15" ht="20.25" x14ac:dyDescent="0.25">
      <c r="A43" s="89"/>
      <c r="B43" s="89"/>
      <c r="C43" s="91"/>
      <c r="D43" s="91"/>
      <c r="E43" s="69"/>
      <c r="F43" s="69"/>
      <c r="G43" s="69"/>
      <c r="H43" s="69"/>
      <c r="I43" s="69"/>
      <c r="J43" s="69"/>
      <c r="K43" s="69"/>
      <c r="L43" s="69"/>
      <c r="M43" s="69"/>
      <c r="N43" s="69"/>
      <c r="O43" s="69"/>
    </row>
    <row r="44" spans="1:15" ht="20.25" x14ac:dyDescent="0.25">
      <c r="A44" s="89"/>
      <c r="B44" s="89"/>
      <c r="C44" s="91"/>
      <c r="D44" s="91"/>
      <c r="E44" s="69"/>
      <c r="F44" s="69"/>
      <c r="G44" s="69"/>
      <c r="H44" s="69"/>
      <c r="I44" s="69"/>
      <c r="J44" s="69"/>
      <c r="K44" s="69"/>
      <c r="L44" s="69"/>
      <c r="M44" s="69"/>
      <c r="N44" s="69"/>
      <c r="O44" s="69"/>
    </row>
    <row r="45" spans="1:15" ht="20.25" x14ac:dyDescent="0.25">
      <c r="A45" s="89"/>
      <c r="B45" s="89"/>
      <c r="C45" s="91"/>
      <c r="D45" s="91"/>
      <c r="E45" s="69"/>
      <c r="F45" s="69"/>
      <c r="G45" s="69"/>
      <c r="H45" s="69"/>
      <c r="I45" s="69"/>
      <c r="J45" s="69"/>
      <c r="K45" s="69"/>
      <c r="L45" s="69"/>
      <c r="M45" s="69"/>
      <c r="N45" s="69"/>
      <c r="O45" s="69"/>
    </row>
    <row r="46" spans="1:15" ht="20.25" x14ac:dyDescent="0.25">
      <c r="A46" s="89"/>
      <c r="B46" s="89"/>
      <c r="C46" s="91"/>
      <c r="D46" s="91"/>
      <c r="E46" s="69"/>
      <c r="F46" s="69"/>
      <c r="G46" s="69"/>
      <c r="H46" s="69"/>
      <c r="I46" s="69"/>
      <c r="J46" s="69"/>
      <c r="K46" s="69"/>
      <c r="L46" s="69"/>
      <c r="M46" s="69"/>
      <c r="N46" s="69"/>
      <c r="O46" s="69"/>
    </row>
    <row r="47" spans="1:15" ht="20.25" x14ac:dyDescent="0.25">
      <c r="A47" s="89"/>
      <c r="B47" s="89"/>
      <c r="C47" s="91"/>
      <c r="D47" s="91"/>
      <c r="E47" s="69"/>
      <c r="F47" s="69"/>
      <c r="G47" s="69"/>
      <c r="H47" s="69"/>
      <c r="I47" s="69"/>
      <c r="J47" s="69"/>
      <c r="K47" s="69"/>
      <c r="L47" s="69"/>
      <c r="M47" s="69"/>
      <c r="N47" s="69"/>
      <c r="O47" s="69"/>
    </row>
    <row r="48" spans="1:15" ht="20.25" x14ac:dyDescent="0.25">
      <c r="A48" s="89"/>
      <c r="B48" s="89"/>
      <c r="C48" s="91"/>
      <c r="D48" s="91"/>
      <c r="E48" s="69"/>
      <c r="F48" s="69"/>
      <c r="G48" s="69"/>
      <c r="H48" s="69"/>
      <c r="I48" s="69"/>
      <c r="J48" s="69"/>
      <c r="K48" s="69"/>
      <c r="L48" s="69"/>
      <c r="M48" s="69"/>
      <c r="N48" s="69"/>
      <c r="O48" s="69"/>
    </row>
    <row r="49" spans="1:15" ht="20.25" x14ac:dyDescent="0.25">
      <c r="A49" s="89"/>
      <c r="B49" s="89"/>
      <c r="C49" s="91"/>
      <c r="D49" s="91"/>
      <c r="E49" s="69"/>
      <c r="F49" s="69"/>
      <c r="G49" s="69"/>
      <c r="H49" s="69"/>
      <c r="I49" s="69"/>
      <c r="J49" s="69"/>
      <c r="K49" s="69"/>
      <c r="L49" s="69"/>
      <c r="M49" s="69"/>
      <c r="N49" s="69"/>
      <c r="O49" s="69"/>
    </row>
    <row r="50" spans="1:15" ht="20.25" x14ac:dyDescent="0.25">
      <c r="A50" s="89"/>
      <c r="B50" s="89"/>
      <c r="C50" s="91"/>
      <c r="D50" s="91"/>
      <c r="E50" s="69"/>
      <c r="F50" s="69"/>
      <c r="G50" s="69"/>
      <c r="H50" s="69"/>
      <c r="I50" s="69"/>
      <c r="J50" s="69"/>
      <c r="K50" s="69"/>
      <c r="L50" s="69"/>
      <c r="M50" s="69"/>
      <c r="N50" s="69"/>
      <c r="O50" s="69"/>
    </row>
    <row r="51" spans="1:15" ht="20.25" x14ac:dyDescent="0.25">
      <c r="A51" s="89"/>
      <c r="B51" s="89"/>
      <c r="C51" s="91"/>
      <c r="D51" s="91"/>
      <c r="E51" s="69"/>
      <c r="F51" s="69"/>
      <c r="G51" s="69"/>
      <c r="H51" s="69"/>
      <c r="I51" s="69"/>
      <c r="J51" s="69"/>
      <c r="K51" s="69"/>
      <c r="L51" s="69"/>
      <c r="M51" s="69"/>
      <c r="N51" s="69"/>
      <c r="O51" s="69"/>
    </row>
    <row r="52" spans="1:15" ht="20.25" x14ac:dyDescent="0.25">
      <c r="A52" s="89"/>
      <c r="B52" s="15"/>
      <c r="C52" s="20"/>
      <c r="D52" s="20"/>
    </row>
    <row r="53" spans="1:15" ht="20.25" x14ac:dyDescent="0.25">
      <c r="A53" s="89"/>
      <c r="B53" s="15"/>
      <c r="C53" s="20"/>
      <c r="D53" s="20"/>
    </row>
    <row r="54" spans="1:15" ht="20.25" x14ac:dyDescent="0.25">
      <c r="A54" s="89"/>
      <c r="B54" s="15"/>
      <c r="C54" s="20"/>
      <c r="D54" s="20"/>
    </row>
    <row r="55" spans="1:15" ht="20.25" x14ac:dyDescent="0.25">
      <c r="A55" s="89"/>
      <c r="B55" s="15"/>
      <c r="C55" s="20"/>
      <c r="D55" s="20"/>
    </row>
    <row r="56" spans="1:15" ht="20.25" x14ac:dyDescent="0.25">
      <c r="A56" s="89"/>
      <c r="B56" s="15"/>
      <c r="C56" s="20"/>
      <c r="D56" s="20"/>
    </row>
    <row r="57" spans="1:15" ht="20.25" x14ac:dyDescent="0.25">
      <c r="A57" s="89"/>
      <c r="B57" s="15"/>
      <c r="C57" s="20"/>
      <c r="D57" s="20"/>
    </row>
    <row r="58" spans="1:15" ht="20.25" x14ac:dyDescent="0.25">
      <c r="A58" s="89"/>
      <c r="B58" s="15"/>
      <c r="C58" s="20"/>
      <c r="D58" s="20"/>
    </row>
    <row r="59" spans="1:15" ht="20.25" x14ac:dyDescent="0.25">
      <c r="A59" s="89"/>
      <c r="B59" s="15"/>
      <c r="C59" s="20"/>
      <c r="D59" s="20"/>
    </row>
    <row r="60" spans="1:15" ht="20.25" x14ac:dyDescent="0.25">
      <c r="A60" s="89"/>
      <c r="B60" s="15"/>
      <c r="C60" s="20"/>
      <c r="D60" s="20"/>
    </row>
    <row r="61" spans="1:15" ht="20.25" x14ac:dyDescent="0.25">
      <c r="A61" s="89"/>
      <c r="B61" s="15"/>
      <c r="C61" s="20"/>
      <c r="D61" s="20"/>
    </row>
    <row r="62" spans="1:15" ht="20.25" x14ac:dyDescent="0.25">
      <c r="A62" s="89"/>
      <c r="B62" s="15"/>
      <c r="C62" s="20"/>
      <c r="D62" s="20"/>
    </row>
    <row r="63" spans="1:15" ht="20.25" x14ac:dyDescent="0.25">
      <c r="A63" s="89"/>
      <c r="B63" s="15"/>
      <c r="C63" s="20"/>
      <c r="D63" s="20"/>
    </row>
    <row r="64" spans="1:15" ht="20.25" x14ac:dyDescent="0.25">
      <c r="A64" s="89"/>
      <c r="B64" s="15"/>
      <c r="C64" s="20"/>
      <c r="D64" s="20"/>
    </row>
    <row r="65" spans="1:4" ht="20.25" x14ac:dyDescent="0.25">
      <c r="A65" s="89"/>
      <c r="B65" s="15"/>
      <c r="C65" s="20"/>
      <c r="D65" s="20"/>
    </row>
    <row r="66" spans="1:4" ht="20.25" x14ac:dyDescent="0.25">
      <c r="A66" s="89"/>
      <c r="B66" s="15"/>
      <c r="C66" s="20"/>
      <c r="D66" s="20"/>
    </row>
    <row r="67" spans="1:4" ht="20.25" x14ac:dyDescent="0.25">
      <c r="A67" s="89"/>
      <c r="B67" s="15"/>
      <c r="C67" s="20"/>
      <c r="D67" s="20"/>
    </row>
    <row r="68" spans="1:4" ht="20.25" x14ac:dyDescent="0.25">
      <c r="A68" s="89"/>
      <c r="B68" s="15"/>
      <c r="C68" s="20"/>
      <c r="D68" s="20"/>
    </row>
    <row r="69" spans="1:4" ht="20.25" x14ac:dyDescent="0.25">
      <c r="A69" s="89"/>
      <c r="B69" s="15"/>
      <c r="C69" s="20"/>
      <c r="D69" s="20"/>
    </row>
    <row r="70" spans="1:4" ht="20.25" x14ac:dyDescent="0.25">
      <c r="A70" s="89"/>
      <c r="B70" s="15"/>
      <c r="C70" s="20"/>
      <c r="D70" s="20"/>
    </row>
    <row r="71" spans="1:4" ht="20.25" x14ac:dyDescent="0.25">
      <c r="A71" s="89"/>
      <c r="B71" s="15"/>
      <c r="C71" s="20"/>
      <c r="D71" s="20"/>
    </row>
    <row r="72" spans="1:4" ht="20.25" x14ac:dyDescent="0.25">
      <c r="A72" s="89"/>
      <c r="B72" s="15"/>
      <c r="C72" s="20"/>
      <c r="D72" s="20"/>
    </row>
    <row r="73" spans="1:4" ht="20.25" x14ac:dyDescent="0.25">
      <c r="A73" s="89"/>
      <c r="B73" s="15"/>
      <c r="C73" s="20"/>
      <c r="D73" s="20"/>
    </row>
    <row r="74" spans="1:4" ht="20.25" x14ac:dyDescent="0.25">
      <c r="A74" s="89"/>
      <c r="B74" s="15"/>
      <c r="C74" s="20"/>
      <c r="D74" s="20"/>
    </row>
    <row r="75" spans="1:4" ht="20.25" x14ac:dyDescent="0.25">
      <c r="A75" s="89"/>
      <c r="B75" s="15"/>
      <c r="C75" s="20"/>
      <c r="D75" s="20"/>
    </row>
    <row r="76" spans="1:4" ht="20.25" x14ac:dyDescent="0.25">
      <c r="A76" s="89"/>
      <c r="B76" s="15"/>
      <c r="C76" s="20"/>
      <c r="D76" s="20"/>
    </row>
    <row r="77" spans="1:4" ht="20.25" x14ac:dyDescent="0.25">
      <c r="A77" s="89"/>
      <c r="B77" s="15"/>
      <c r="C77" s="20"/>
      <c r="D77" s="20"/>
    </row>
    <row r="78" spans="1:4" ht="20.25" x14ac:dyDescent="0.25">
      <c r="A78" s="89"/>
      <c r="B78" s="15"/>
      <c r="C78" s="20"/>
      <c r="D78" s="20"/>
    </row>
    <row r="79" spans="1:4" ht="20.25" x14ac:dyDescent="0.25">
      <c r="A79" s="89"/>
      <c r="B79" s="15"/>
      <c r="C79" s="20"/>
      <c r="D79" s="20"/>
    </row>
    <row r="80" spans="1:4" ht="20.25" x14ac:dyDescent="0.25">
      <c r="A80" s="89"/>
      <c r="B80" s="15"/>
      <c r="C80" s="20"/>
      <c r="D80" s="20"/>
    </row>
    <row r="81" spans="1:4" ht="20.25" x14ac:dyDescent="0.25">
      <c r="A81" s="89"/>
      <c r="B81" s="15"/>
      <c r="C81" s="20"/>
      <c r="D81" s="20"/>
    </row>
    <row r="82" spans="1:4" ht="20.25" x14ac:dyDescent="0.25">
      <c r="A82" s="89"/>
      <c r="B82" s="15"/>
      <c r="C82" s="20"/>
      <c r="D82" s="20"/>
    </row>
    <row r="83" spans="1:4" ht="20.25" x14ac:dyDescent="0.25">
      <c r="A83" s="89"/>
      <c r="B83" s="15"/>
      <c r="C83" s="20"/>
      <c r="D83" s="20"/>
    </row>
    <row r="84" spans="1:4" ht="20.25" x14ac:dyDescent="0.25">
      <c r="A84" s="89"/>
      <c r="B84" s="15"/>
      <c r="C84" s="20"/>
      <c r="D84" s="20"/>
    </row>
    <row r="85" spans="1:4" ht="20.25" x14ac:dyDescent="0.25">
      <c r="A85" s="89"/>
      <c r="B85" s="15"/>
      <c r="C85" s="20"/>
      <c r="D85" s="20"/>
    </row>
    <row r="86" spans="1:4" ht="20.25" x14ac:dyDescent="0.25">
      <c r="A86" s="89"/>
      <c r="B86" s="15"/>
      <c r="C86" s="20"/>
      <c r="D86" s="20"/>
    </row>
    <row r="87" spans="1:4" ht="20.25" x14ac:dyDescent="0.25">
      <c r="A87" s="89"/>
      <c r="B87" s="15"/>
      <c r="C87" s="20"/>
      <c r="D87" s="20"/>
    </row>
    <row r="88" spans="1:4" ht="20.25" x14ac:dyDescent="0.25">
      <c r="A88" s="89"/>
      <c r="B88" s="15"/>
      <c r="C88" s="20"/>
      <c r="D88" s="20"/>
    </row>
    <row r="89" spans="1:4" ht="20.25" x14ac:dyDescent="0.25">
      <c r="A89" s="89"/>
      <c r="B89" s="15"/>
      <c r="C89" s="20"/>
      <c r="D89" s="20"/>
    </row>
    <row r="90" spans="1:4" ht="20.25" x14ac:dyDescent="0.25">
      <c r="A90" s="89"/>
      <c r="B90" s="15"/>
      <c r="C90" s="20"/>
      <c r="D90" s="20"/>
    </row>
    <row r="91" spans="1:4" ht="20.25" x14ac:dyDescent="0.25">
      <c r="A91" s="89"/>
      <c r="B91" s="15"/>
      <c r="C91" s="20"/>
      <c r="D91" s="20"/>
    </row>
    <row r="92" spans="1:4" ht="20.25" x14ac:dyDescent="0.25">
      <c r="A92" s="89"/>
      <c r="B92" s="15"/>
      <c r="C92" s="20"/>
      <c r="D92" s="20"/>
    </row>
    <row r="93" spans="1:4" ht="20.25" x14ac:dyDescent="0.25">
      <c r="A93" s="89"/>
      <c r="B93" s="15"/>
      <c r="C93" s="20"/>
      <c r="D93" s="20"/>
    </row>
    <row r="94" spans="1:4" ht="20.25" x14ac:dyDescent="0.25">
      <c r="A94" s="89"/>
      <c r="B94" s="15"/>
      <c r="C94" s="20"/>
      <c r="D94" s="20"/>
    </row>
    <row r="95" spans="1:4" ht="20.25" x14ac:dyDescent="0.25">
      <c r="A95" s="89"/>
      <c r="B95" s="15"/>
      <c r="C95" s="20"/>
      <c r="D95" s="20"/>
    </row>
    <row r="96" spans="1:4" ht="20.25" x14ac:dyDescent="0.25">
      <c r="A96" s="89"/>
      <c r="B96" s="15"/>
      <c r="C96" s="20"/>
      <c r="D96" s="20"/>
    </row>
    <row r="97" spans="1:4" ht="20.25" x14ac:dyDescent="0.25">
      <c r="A97" s="89"/>
      <c r="B97" s="15"/>
      <c r="C97" s="20"/>
      <c r="D97" s="20"/>
    </row>
    <row r="98" spans="1:4" ht="20.25" x14ac:dyDescent="0.25">
      <c r="A98" s="89"/>
      <c r="B98" s="15"/>
      <c r="C98" s="20"/>
      <c r="D98" s="20"/>
    </row>
    <row r="99" spans="1:4" ht="20.25" x14ac:dyDescent="0.25">
      <c r="A99" s="89"/>
      <c r="B99" s="15"/>
      <c r="C99" s="20"/>
      <c r="D99" s="20"/>
    </row>
    <row r="100" spans="1:4" ht="20.25" x14ac:dyDescent="0.25">
      <c r="A100" s="89"/>
      <c r="B100" s="15"/>
      <c r="C100" s="20"/>
      <c r="D100" s="20"/>
    </row>
    <row r="101" spans="1:4" ht="20.25" x14ac:dyDescent="0.25">
      <c r="A101" s="89"/>
      <c r="B101" s="15"/>
      <c r="C101" s="20"/>
      <c r="D101" s="20"/>
    </row>
    <row r="102" spans="1:4" ht="20.25" x14ac:dyDescent="0.25">
      <c r="A102" s="89"/>
      <c r="B102" s="15"/>
      <c r="C102" s="20"/>
      <c r="D102" s="20"/>
    </row>
    <row r="103" spans="1:4" ht="20.25" x14ac:dyDescent="0.25">
      <c r="A103" s="89"/>
      <c r="B103" s="15"/>
      <c r="C103" s="20"/>
      <c r="D103" s="20"/>
    </row>
    <row r="104" spans="1:4" ht="20.25" x14ac:dyDescent="0.25">
      <c r="A104" s="89"/>
      <c r="B104" s="15"/>
      <c r="C104" s="20"/>
      <c r="D104" s="20"/>
    </row>
    <row r="105" spans="1:4" ht="20.25" x14ac:dyDescent="0.25">
      <c r="A105" s="89"/>
      <c r="B105" s="15"/>
      <c r="C105" s="20"/>
      <c r="D105" s="20"/>
    </row>
    <row r="106" spans="1:4" ht="20.25" x14ac:dyDescent="0.25">
      <c r="A106" s="89"/>
      <c r="B106" s="15"/>
      <c r="C106" s="20"/>
      <c r="D106" s="20"/>
    </row>
    <row r="107" spans="1:4" ht="20.25" x14ac:dyDescent="0.25">
      <c r="A107" s="89"/>
      <c r="B107" s="15"/>
      <c r="C107" s="20"/>
      <c r="D107" s="20"/>
    </row>
    <row r="108" spans="1:4" ht="20.25" x14ac:dyDescent="0.25">
      <c r="A108" s="89"/>
      <c r="B108" s="15"/>
      <c r="C108" s="20"/>
      <c r="D108" s="20"/>
    </row>
    <row r="109" spans="1:4" ht="20.25" x14ac:dyDescent="0.25">
      <c r="A109" s="89"/>
      <c r="B109" s="15"/>
      <c r="C109" s="20"/>
      <c r="D109" s="20"/>
    </row>
    <row r="110" spans="1:4" ht="20.25" x14ac:dyDescent="0.25">
      <c r="A110" s="89"/>
      <c r="B110" s="15"/>
      <c r="C110" s="20"/>
      <c r="D110" s="20"/>
    </row>
    <row r="111" spans="1:4" ht="20.25" x14ac:dyDescent="0.25">
      <c r="A111" s="89"/>
      <c r="B111" s="15"/>
      <c r="C111" s="20"/>
      <c r="D111" s="20"/>
    </row>
    <row r="112" spans="1:4" ht="20.25" x14ac:dyDescent="0.25">
      <c r="A112" s="89"/>
      <c r="B112" s="15"/>
      <c r="C112" s="20"/>
      <c r="D112" s="20"/>
    </row>
    <row r="113" spans="1:4" ht="20.25" x14ac:dyDescent="0.25">
      <c r="A113" s="89"/>
      <c r="B113" s="15"/>
      <c r="C113" s="20"/>
      <c r="D113" s="20"/>
    </row>
    <row r="114" spans="1:4" ht="20.25" x14ac:dyDescent="0.25">
      <c r="A114" s="89"/>
      <c r="B114" s="15"/>
      <c r="C114" s="20"/>
      <c r="D114" s="20"/>
    </row>
    <row r="115" spans="1:4" ht="20.25" x14ac:dyDescent="0.25">
      <c r="A115" s="89"/>
      <c r="B115" s="15"/>
      <c r="C115" s="20"/>
      <c r="D115" s="20"/>
    </row>
    <row r="116" spans="1:4" ht="20.25" x14ac:dyDescent="0.25">
      <c r="A116" s="89"/>
      <c r="B116" s="15"/>
      <c r="C116" s="20"/>
      <c r="D116" s="20"/>
    </row>
    <row r="117" spans="1:4" ht="20.25" x14ac:dyDescent="0.25">
      <c r="A117" s="89"/>
      <c r="B117" s="15"/>
      <c r="C117" s="20"/>
      <c r="D117" s="20"/>
    </row>
    <row r="118" spans="1:4" ht="20.25" x14ac:dyDescent="0.25">
      <c r="A118" s="89"/>
      <c r="B118" s="15"/>
      <c r="C118" s="20"/>
      <c r="D118" s="20"/>
    </row>
    <row r="119" spans="1:4" ht="20.25" x14ac:dyDescent="0.25">
      <c r="A119" s="89"/>
      <c r="B119" s="15"/>
      <c r="C119" s="20"/>
      <c r="D119" s="20"/>
    </row>
    <row r="120" spans="1:4" ht="20.25" x14ac:dyDescent="0.25">
      <c r="A120" s="89"/>
      <c r="B120" s="15"/>
      <c r="C120" s="20"/>
      <c r="D120" s="20"/>
    </row>
    <row r="121" spans="1:4" ht="20.25" x14ac:dyDescent="0.25">
      <c r="A121" s="89"/>
      <c r="B121" s="15"/>
      <c r="C121" s="20"/>
      <c r="D121" s="20"/>
    </row>
    <row r="122" spans="1:4" ht="20.25" x14ac:dyDescent="0.25">
      <c r="A122" s="89"/>
      <c r="B122" s="15"/>
      <c r="C122" s="20"/>
      <c r="D122" s="20"/>
    </row>
    <row r="123" spans="1:4" ht="20.25" x14ac:dyDescent="0.25">
      <c r="A123" s="89"/>
      <c r="B123" s="15"/>
      <c r="C123" s="20"/>
      <c r="D123" s="20"/>
    </row>
    <row r="124" spans="1:4" ht="20.25" x14ac:dyDescent="0.25">
      <c r="A124" s="89"/>
      <c r="B124" s="15"/>
      <c r="C124" s="20"/>
      <c r="D124" s="20"/>
    </row>
    <row r="125" spans="1:4" ht="20.25" x14ac:dyDescent="0.25">
      <c r="A125" s="89"/>
      <c r="B125" s="15"/>
      <c r="C125" s="20"/>
      <c r="D125" s="20"/>
    </row>
    <row r="126" spans="1:4" ht="20.25" x14ac:dyDescent="0.25">
      <c r="A126" s="89"/>
      <c r="B126" s="15"/>
      <c r="C126" s="20"/>
      <c r="D126" s="20"/>
    </row>
    <row r="127" spans="1:4" ht="20.25" x14ac:dyDescent="0.25">
      <c r="A127" s="89"/>
      <c r="B127" s="15"/>
      <c r="C127" s="20"/>
      <c r="D127" s="20"/>
    </row>
    <row r="128" spans="1:4" ht="20.25" x14ac:dyDescent="0.25">
      <c r="A128" s="89"/>
      <c r="B128" s="15"/>
      <c r="C128" s="20"/>
      <c r="D128" s="20"/>
    </row>
    <row r="129" spans="1:4" ht="20.25" x14ac:dyDescent="0.25">
      <c r="A129" s="89"/>
      <c r="B129" s="15"/>
      <c r="C129" s="20"/>
      <c r="D129" s="20"/>
    </row>
    <row r="130" spans="1:4" ht="20.25" x14ac:dyDescent="0.25">
      <c r="A130" s="89"/>
      <c r="B130" s="15"/>
      <c r="C130" s="20"/>
      <c r="D130" s="20"/>
    </row>
    <row r="131" spans="1:4" ht="20.25" x14ac:dyDescent="0.25">
      <c r="A131" s="89"/>
      <c r="B131" s="15"/>
      <c r="C131" s="20"/>
      <c r="D131" s="20"/>
    </row>
    <row r="132" spans="1:4" ht="20.25" x14ac:dyDescent="0.25">
      <c r="A132" s="89"/>
      <c r="B132" s="15"/>
      <c r="C132" s="20"/>
      <c r="D132" s="20"/>
    </row>
    <row r="133" spans="1:4" ht="20.25" x14ac:dyDescent="0.25">
      <c r="A133" s="89"/>
      <c r="B133" s="15"/>
      <c r="C133" s="20"/>
      <c r="D133" s="20"/>
    </row>
    <row r="134" spans="1:4" ht="20.25" x14ac:dyDescent="0.25">
      <c r="A134" s="89"/>
      <c r="B134" s="15"/>
      <c r="C134" s="20"/>
      <c r="D134" s="20"/>
    </row>
    <row r="135" spans="1:4" ht="20.25" x14ac:dyDescent="0.25">
      <c r="A135" s="89"/>
      <c r="B135" s="15"/>
      <c r="C135" s="20"/>
      <c r="D135" s="20"/>
    </row>
    <row r="136" spans="1:4" ht="20.25" x14ac:dyDescent="0.25">
      <c r="A136" s="89"/>
      <c r="B136" s="15"/>
      <c r="C136" s="20"/>
      <c r="D136" s="20"/>
    </row>
    <row r="137" spans="1:4" ht="20.25" x14ac:dyDescent="0.25">
      <c r="A137" s="89"/>
      <c r="B137" s="15"/>
      <c r="C137" s="20"/>
      <c r="D137" s="20"/>
    </row>
    <row r="138" spans="1:4" ht="20.25" x14ac:dyDescent="0.25">
      <c r="A138" s="89"/>
      <c r="B138" s="15"/>
      <c r="C138" s="20"/>
      <c r="D138" s="20"/>
    </row>
    <row r="139" spans="1:4" ht="20.25" x14ac:dyDescent="0.25">
      <c r="A139" s="89"/>
      <c r="B139" s="15"/>
      <c r="C139" s="20"/>
      <c r="D139" s="20"/>
    </row>
    <row r="140" spans="1:4" ht="20.25" x14ac:dyDescent="0.25">
      <c r="A140" s="89"/>
      <c r="B140" s="15"/>
      <c r="C140" s="20"/>
      <c r="D140" s="20"/>
    </row>
    <row r="141" spans="1:4" ht="20.25" x14ac:dyDescent="0.25">
      <c r="A141" s="89"/>
      <c r="B141" s="15"/>
      <c r="C141" s="20"/>
      <c r="D141" s="20"/>
    </row>
    <row r="142" spans="1:4" ht="20.25" x14ac:dyDescent="0.25">
      <c r="A142" s="89"/>
      <c r="B142" s="15"/>
      <c r="C142" s="20"/>
      <c r="D142" s="20"/>
    </row>
    <row r="143" spans="1:4" ht="20.25" x14ac:dyDescent="0.25">
      <c r="A143" s="89"/>
      <c r="B143" s="15"/>
      <c r="C143" s="20"/>
      <c r="D143" s="20"/>
    </row>
    <row r="144" spans="1:4" ht="20.25" x14ac:dyDescent="0.25">
      <c r="A144" s="89"/>
      <c r="B144" s="15"/>
      <c r="C144" s="20"/>
      <c r="D144" s="20"/>
    </row>
    <row r="145" spans="1:4" ht="20.25" x14ac:dyDescent="0.25">
      <c r="A145" s="89"/>
      <c r="B145" s="15"/>
      <c r="C145" s="20"/>
      <c r="D145" s="20"/>
    </row>
    <row r="146" spans="1:4" ht="20.25" x14ac:dyDescent="0.25">
      <c r="A146" s="89"/>
      <c r="B146" s="15"/>
      <c r="C146" s="20"/>
      <c r="D146" s="20"/>
    </row>
    <row r="147" spans="1:4" ht="20.25" x14ac:dyDescent="0.25">
      <c r="A147" s="89"/>
      <c r="B147" s="15"/>
      <c r="C147" s="20"/>
      <c r="D147" s="20"/>
    </row>
    <row r="148" spans="1:4" ht="20.25" x14ac:dyDescent="0.25">
      <c r="A148" s="89"/>
      <c r="B148" s="15"/>
      <c r="C148" s="20"/>
      <c r="D148" s="20"/>
    </row>
    <row r="149" spans="1:4" ht="20.25" x14ac:dyDescent="0.25">
      <c r="A149" s="89"/>
      <c r="B149" s="15"/>
      <c r="C149" s="20"/>
      <c r="D149" s="20"/>
    </row>
    <row r="150" spans="1:4" ht="20.25" x14ac:dyDescent="0.25">
      <c r="A150" s="89"/>
      <c r="B150" s="15"/>
      <c r="C150" s="20"/>
      <c r="D150" s="20"/>
    </row>
    <row r="151" spans="1:4" ht="20.25" x14ac:dyDescent="0.25">
      <c r="A151" s="89"/>
      <c r="B151" s="15"/>
      <c r="C151" s="20"/>
      <c r="D151" s="20"/>
    </row>
    <row r="152" spans="1:4" ht="20.25" x14ac:dyDescent="0.25">
      <c r="A152" s="89"/>
      <c r="B152" s="15"/>
      <c r="C152" s="20"/>
      <c r="D152" s="20"/>
    </row>
    <row r="153" spans="1:4" ht="20.25" x14ac:dyDescent="0.25">
      <c r="A153" s="89"/>
      <c r="B153" s="15"/>
      <c r="C153" s="20"/>
      <c r="D153" s="20"/>
    </row>
    <row r="154" spans="1:4" ht="20.25" x14ac:dyDescent="0.25">
      <c r="A154" s="89"/>
      <c r="B154" s="15"/>
      <c r="C154" s="20"/>
      <c r="D154" s="20"/>
    </row>
    <row r="155" spans="1:4" ht="20.25" x14ac:dyDescent="0.25">
      <c r="A155" s="89"/>
      <c r="B155" s="15"/>
      <c r="C155" s="20"/>
      <c r="D155" s="20"/>
    </row>
    <row r="156" spans="1:4" ht="20.25" x14ac:dyDescent="0.25">
      <c r="A156" s="89"/>
      <c r="B156" s="15"/>
      <c r="C156" s="20"/>
      <c r="D156" s="20"/>
    </row>
    <row r="157" spans="1:4" ht="20.25" x14ac:dyDescent="0.25">
      <c r="A157" s="89"/>
      <c r="B157" s="15"/>
      <c r="C157" s="20"/>
      <c r="D157" s="20"/>
    </row>
    <row r="158" spans="1:4" ht="20.25" x14ac:dyDescent="0.25">
      <c r="A158" s="89"/>
      <c r="B158" s="15"/>
      <c r="C158" s="20"/>
      <c r="D158" s="20"/>
    </row>
    <row r="159" spans="1:4" ht="20.25" x14ac:dyDescent="0.25">
      <c r="A159" s="89"/>
      <c r="B159" s="15"/>
      <c r="C159" s="20"/>
      <c r="D159" s="20"/>
    </row>
    <row r="160" spans="1:4" ht="20.25" x14ac:dyDescent="0.25">
      <c r="A160" s="89"/>
      <c r="B160" s="15"/>
      <c r="C160" s="20"/>
      <c r="D160" s="20"/>
    </row>
    <row r="161" spans="1:4" ht="20.25" x14ac:dyDescent="0.25">
      <c r="A161" s="89"/>
      <c r="B161" s="15"/>
      <c r="C161" s="20"/>
      <c r="D161" s="20"/>
    </row>
    <row r="162" spans="1:4" ht="20.25" x14ac:dyDescent="0.25">
      <c r="A162" s="89"/>
      <c r="B162" s="15"/>
      <c r="C162" s="20"/>
      <c r="D162" s="20"/>
    </row>
    <row r="163" spans="1:4" ht="20.25" x14ac:dyDescent="0.25">
      <c r="A163" s="89"/>
      <c r="B163" s="15"/>
      <c r="C163" s="20"/>
      <c r="D163" s="20"/>
    </row>
    <row r="164" spans="1:4" ht="20.25" x14ac:dyDescent="0.25">
      <c r="A164" s="89"/>
      <c r="B164" s="15"/>
      <c r="C164" s="20"/>
      <c r="D164" s="20"/>
    </row>
    <row r="165" spans="1:4" ht="20.25" x14ac:dyDescent="0.25">
      <c r="A165" s="89"/>
      <c r="B165" s="15"/>
      <c r="C165" s="20"/>
      <c r="D165" s="20"/>
    </row>
    <row r="166" spans="1:4" ht="20.25" x14ac:dyDescent="0.25">
      <c r="A166" s="89"/>
      <c r="B166" s="15"/>
      <c r="C166" s="20"/>
      <c r="D166" s="20"/>
    </row>
    <row r="167" spans="1:4" ht="20.25" x14ac:dyDescent="0.25">
      <c r="A167" s="89"/>
      <c r="B167" s="15"/>
      <c r="C167" s="20"/>
      <c r="D167" s="20"/>
    </row>
    <row r="168" spans="1:4" ht="20.25" x14ac:dyDescent="0.25">
      <c r="A168" s="89"/>
      <c r="B168" s="15"/>
      <c r="C168" s="20"/>
      <c r="D168" s="20"/>
    </row>
    <row r="169" spans="1:4" ht="20.25" x14ac:dyDescent="0.25">
      <c r="A169" s="89"/>
      <c r="B169" s="15"/>
      <c r="C169" s="20"/>
      <c r="D169" s="20"/>
    </row>
    <row r="170" spans="1:4" ht="20.25" x14ac:dyDescent="0.25">
      <c r="A170" s="89"/>
      <c r="B170" s="15"/>
      <c r="C170" s="20"/>
      <c r="D170" s="20"/>
    </row>
    <row r="171" spans="1:4" ht="20.25" x14ac:dyDescent="0.25">
      <c r="A171" s="89"/>
      <c r="B171" s="15"/>
      <c r="C171" s="20"/>
      <c r="D171" s="20"/>
    </row>
    <row r="172" spans="1:4" ht="20.25" x14ac:dyDescent="0.25">
      <c r="A172" s="89"/>
      <c r="B172" s="15"/>
      <c r="C172" s="20"/>
      <c r="D172" s="20"/>
    </row>
    <row r="173" spans="1:4" ht="20.25" x14ac:dyDescent="0.25">
      <c r="A173" s="89"/>
      <c r="B173" s="15"/>
      <c r="C173" s="20"/>
      <c r="D173" s="20"/>
    </row>
    <row r="174" spans="1:4" ht="20.25" x14ac:dyDescent="0.25">
      <c r="A174" s="89"/>
      <c r="B174" s="15"/>
      <c r="C174" s="20"/>
      <c r="D174" s="20"/>
    </row>
    <row r="175" spans="1:4" ht="20.25" x14ac:dyDescent="0.25">
      <c r="A175" s="89"/>
      <c r="B175" s="15"/>
      <c r="C175" s="20"/>
      <c r="D175" s="20"/>
    </row>
    <row r="176" spans="1:4" ht="20.25" x14ac:dyDescent="0.25">
      <c r="A176" s="89"/>
      <c r="B176" s="15"/>
      <c r="C176" s="20"/>
      <c r="D176" s="20"/>
    </row>
    <row r="177" spans="1:4" ht="20.25" x14ac:dyDescent="0.25">
      <c r="A177" s="89"/>
      <c r="B177" s="15"/>
      <c r="C177" s="20"/>
      <c r="D177" s="20"/>
    </row>
    <row r="178" spans="1:4" ht="20.25" x14ac:dyDescent="0.25">
      <c r="A178" s="89"/>
      <c r="B178" s="15"/>
      <c r="C178" s="20"/>
      <c r="D178" s="20"/>
    </row>
    <row r="179" spans="1:4" ht="20.25" x14ac:dyDescent="0.25">
      <c r="A179" s="89"/>
      <c r="B179" s="15"/>
      <c r="C179" s="20"/>
      <c r="D179" s="20"/>
    </row>
    <row r="180" spans="1:4" ht="20.25" x14ac:dyDescent="0.25">
      <c r="A180" s="89"/>
      <c r="B180" s="15"/>
      <c r="C180" s="20"/>
      <c r="D180" s="20"/>
    </row>
    <row r="181" spans="1:4" ht="20.25" x14ac:dyDescent="0.25">
      <c r="A181" s="89"/>
      <c r="B181" s="15"/>
      <c r="C181" s="20"/>
      <c r="D181" s="20"/>
    </row>
    <row r="182" spans="1:4" ht="20.25" x14ac:dyDescent="0.25">
      <c r="A182" s="89"/>
      <c r="B182" s="15"/>
      <c r="C182" s="20"/>
      <c r="D182" s="20"/>
    </row>
    <row r="183" spans="1:4" ht="20.25" x14ac:dyDescent="0.25">
      <c r="A183" s="89"/>
      <c r="B183" s="15"/>
      <c r="C183" s="20"/>
      <c r="D183" s="20"/>
    </row>
    <row r="184" spans="1:4" ht="20.25" x14ac:dyDescent="0.25">
      <c r="A184" s="89"/>
      <c r="B184" s="15"/>
      <c r="C184" s="20"/>
      <c r="D184" s="20"/>
    </row>
    <row r="185" spans="1:4" ht="20.25" x14ac:dyDescent="0.25">
      <c r="A185" s="89"/>
      <c r="B185" s="15"/>
      <c r="C185" s="20"/>
      <c r="D185" s="20"/>
    </row>
    <row r="186" spans="1:4" ht="20.25" x14ac:dyDescent="0.25">
      <c r="A186" s="89"/>
      <c r="B186" s="15"/>
      <c r="C186" s="20"/>
      <c r="D186" s="20"/>
    </row>
    <row r="187" spans="1:4" ht="20.25" x14ac:dyDescent="0.25">
      <c r="A187" s="89"/>
      <c r="B187" s="15"/>
      <c r="C187" s="20"/>
      <c r="D187" s="20"/>
    </row>
    <row r="188" spans="1:4" ht="20.25" x14ac:dyDescent="0.25">
      <c r="A188" s="89"/>
      <c r="B188" s="15"/>
      <c r="C188" s="20"/>
      <c r="D188" s="20"/>
    </row>
    <row r="189" spans="1:4" ht="20.25" x14ac:dyDescent="0.25">
      <c r="A189" s="89"/>
      <c r="B189" s="15"/>
      <c r="C189" s="20"/>
      <c r="D189" s="20"/>
    </row>
    <row r="190" spans="1:4" ht="20.25" x14ac:dyDescent="0.25">
      <c r="A190" s="89"/>
      <c r="B190" s="15"/>
      <c r="C190" s="20"/>
      <c r="D190" s="20"/>
    </row>
    <row r="191" spans="1:4" ht="20.25" x14ac:dyDescent="0.25">
      <c r="A191" s="89"/>
      <c r="B191" s="15"/>
      <c r="C191" s="20"/>
      <c r="D191" s="20"/>
    </row>
    <row r="192" spans="1:4" ht="20.25" x14ac:dyDescent="0.25">
      <c r="A192" s="89"/>
      <c r="B192" s="15"/>
      <c r="C192" s="20"/>
      <c r="D192" s="20"/>
    </row>
    <row r="193" spans="1:4" ht="20.25" x14ac:dyDescent="0.25">
      <c r="A193" s="89"/>
      <c r="B193" s="15"/>
      <c r="C193" s="20"/>
      <c r="D193" s="20"/>
    </row>
    <row r="194" spans="1:4" ht="20.25" x14ac:dyDescent="0.25">
      <c r="A194" s="89"/>
      <c r="B194" s="15"/>
      <c r="C194" s="20"/>
      <c r="D194" s="20"/>
    </row>
    <row r="195" spans="1:4" ht="20.25" x14ac:dyDescent="0.25">
      <c r="A195" s="89"/>
      <c r="B195" s="15"/>
      <c r="C195" s="20"/>
      <c r="D195" s="20"/>
    </row>
    <row r="196" spans="1:4" ht="20.25" x14ac:dyDescent="0.25">
      <c r="A196" s="89"/>
      <c r="B196" s="15"/>
      <c r="C196" s="20"/>
      <c r="D196" s="20"/>
    </row>
    <row r="197" spans="1:4" ht="20.25" x14ac:dyDescent="0.25">
      <c r="A197" s="89"/>
      <c r="B197" s="15"/>
      <c r="C197" s="20"/>
      <c r="D197" s="20"/>
    </row>
    <row r="198" spans="1:4" ht="20.25" x14ac:dyDescent="0.25">
      <c r="A198" s="89"/>
      <c r="B198" s="15"/>
      <c r="C198" s="20"/>
      <c r="D198" s="20"/>
    </row>
    <row r="199" spans="1:4" ht="20.25" x14ac:dyDescent="0.25">
      <c r="A199" s="89"/>
      <c r="B199" s="15"/>
      <c r="C199" s="20"/>
      <c r="D199" s="20"/>
    </row>
    <row r="200" spans="1:4" ht="20.25" x14ac:dyDescent="0.25">
      <c r="A200" s="89"/>
      <c r="B200" s="15"/>
      <c r="C200" s="20"/>
      <c r="D200" s="20"/>
    </row>
    <row r="201" spans="1:4" ht="20.25" x14ac:dyDescent="0.25">
      <c r="A201" s="89"/>
      <c r="B201" s="15"/>
      <c r="C201" s="20"/>
      <c r="D201" s="20"/>
    </row>
    <row r="202" spans="1:4" ht="20.25" x14ac:dyDescent="0.25">
      <c r="A202" s="89"/>
      <c r="B202" s="15"/>
      <c r="C202" s="20"/>
      <c r="D202" s="20"/>
    </row>
    <row r="203" spans="1:4" ht="20.25" x14ac:dyDescent="0.25">
      <c r="A203" s="89"/>
      <c r="B203" s="15"/>
      <c r="C203" s="20"/>
      <c r="D203" s="20"/>
    </row>
    <row r="204" spans="1:4" ht="20.25" x14ac:dyDescent="0.25">
      <c r="A204" s="89"/>
      <c r="B204" s="15"/>
      <c r="C204" s="20"/>
      <c r="D204" s="20"/>
    </row>
    <row r="205" spans="1:4" ht="20.25" x14ac:dyDescent="0.25">
      <c r="A205" s="89"/>
      <c r="B205" s="15"/>
      <c r="C205" s="20"/>
      <c r="D205" s="20"/>
    </row>
    <row r="206" spans="1:4" ht="20.25" x14ac:dyDescent="0.25">
      <c r="A206" s="89"/>
      <c r="B206" s="15"/>
      <c r="C206" s="20"/>
      <c r="D206" s="20"/>
    </row>
    <row r="207" spans="1:4" ht="20.25" x14ac:dyDescent="0.25">
      <c r="A207" s="89"/>
      <c r="B207" s="15"/>
      <c r="C207" s="20"/>
      <c r="D207" s="20"/>
    </row>
    <row r="208" spans="1:4" x14ac:dyDescent="0.25">
      <c r="A208" s="69"/>
      <c r="B208" s="15"/>
      <c r="C208" s="15"/>
      <c r="D208" s="15"/>
    </row>
    <row r="209" spans="1:8" ht="20.25" x14ac:dyDescent="0.25">
      <c r="A209" s="69"/>
      <c r="B209" s="16" t="s">
        <v>205</v>
      </c>
      <c r="C209" s="16" t="s">
        <v>206</v>
      </c>
      <c r="D209" s="19" t="s">
        <v>205</v>
      </c>
      <c r="E209" s="19" t="s">
        <v>206</v>
      </c>
    </row>
    <row r="210" spans="1:8" ht="21" x14ac:dyDescent="0.35">
      <c r="A210" s="69"/>
      <c r="B210" s="17" t="s">
        <v>207</v>
      </c>
      <c r="C210" s="17" t="s">
        <v>208</v>
      </c>
      <c r="D210" t="s">
        <v>207</v>
      </c>
      <c r="F210" t="str">
        <f>IF(NOT(ISBLANK(D210)),D210,IF(NOT(ISBLANK(E210)),"     "&amp;E210,FALSE))</f>
        <v>Afectación Económica o presupuestal</v>
      </c>
      <c r="G210" t="s">
        <v>207</v>
      </c>
      <c r="H210" t="str">
        <f>IF(NOT(ISERROR(MATCH(G210,_xlfn.ANCHORARRAY(B221),0))),F223&amp;"Por favor no seleccionar los criterios de impacto",G210)</f>
        <v>❌Por favor no seleccionar los criterios de impacto</v>
      </c>
    </row>
    <row r="211" spans="1:8" ht="21" x14ac:dyDescent="0.35">
      <c r="A211" s="69"/>
      <c r="B211" s="17" t="s">
        <v>207</v>
      </c>
      <c r="C211" s="17" t="s">
        <v>194</v>
      </c>
      <c r="E211" t="s">
        <v>208</v>
      </c>
      <c r="F211" t="str">
        <f t="shared" ref="F211:F221" si="0">IF(NOT(ISBLANK(D211)),D211,IF(NOT(ISBLANK(E211)),"     "&amp;E211,FALSE))</f>
        <v xml:space="preserve">     Afectación menor a 10 SMLMV .</v>
      </c>
    </row>
    <row r="212" spans="1:8" ht="21" x14ac:dyDescent="0.35">
      <c r="A212" s="69"/>
      <c r="B212" s="17" t="s">
        <v>207</v>
      </c>
      <c r="C212" s="17" t="s">
        <v>197</v>
      </c>
      <c r="E212" t="s">
        <v>194</v>
      </c>
      <c r="F212" t="str">
        <f t="shared" si="0"/>
        <v xml:space="preserve">     Entre 10 y 50 SMLMV </v>
      </c>
    </row>
    <row r="213" spans="1:8" ht="21" x14ac:dyDescent="0.35">
      <c r="A213" s="69"/>
      <c r="B213" s="17" t="s">
        <v>207</v>
      </c>
      <c r="C213" s="17" t="s">
        <v>200</v>
      </c>
      <c r="E213" t="s">
        <v>197</v>
      </c>
      <c r="F213" t="str">
        <f t="shared" si="0"/>
        <v xml:space="preserve">     Entre 50 y 100 SMLMV </v>
      </c>
    </row>
    <row r="214" spans="1:8" ht="21" x14ac:dyDescent="0.35">
      <c r="A214" s="69"/>
      <c r="B214" s="17" t="s">
        <v>207</v>
      </c>
      <c r="C214" s="17" t="s">
        <v>203</v>
      </c>
      <c r="E214" t="s">
        <v>200</v>
      </c>
      <c r="F214" t="str">
        <f t="shared" si="0"/>
        <v xml:space="preserve">     Entre 100 y 500 SMLMV </v>
      </c>
    </row>
    <row r="215" spans="1:8" ht="21" x14ac:dyDescent="0.35">
      <c r="A215" s="69"/>
      <c r="B215" s="17" t="s">
        <v>189</v>
      </c>
      <c r="C215" s="17" t="s">
        <v>192</v>
      </c>
      <c r="E215" t="s">
        <v>203</v>
      </c>
      <c r="F215" t="str">
        <f t="shared" si="0"/>
        <v xml:space="preserve">     Mayor a 500 SMLMV </v>
      </c>
    </row>
    <row r="216" spans="1:8" ht="21" x14ac:dyDescent="0.35">
      <c r="A216" s="69"/>
      <c r="B216" s="17" t="s">
        <v>189</v>
      </c>
      <c r="C216" s="17" t="s">
        <v>195</v>
      </c>
      <c r="D216" t="s">
        <v>189</v>
      </c>
      <c r="F216" t="str">
        <f t="shared" si="0"/>
        <v>Pérdida Reputacional</v>
      </c>
    </row>
    <row r="217" spans="1:8" ht="21" x14ac:dyDescent="0.35">
      <c r="A217" s="69"/>
      <c r="B217" s="17" t="s">
        <v>189</v>
      </c>
      <c r="C217" s="17" t="s">
        <v>198</v>
      </c>
      <c r="E217" t="s">
        <v>192</v>
      </c>
      <c r="F217" t="str">
        <f t="shared" si="0"/>
        <v xml:space="preserve">     El riesgo afecta la imagen de alguna área de la organización</v>
      </c>
    </row>
    <row r="218" spans="1:8" ht="21" x14ac:dyDescent="0.35">
      <c r="A218" s="69"/>
      <c r="B218" s="17" t="s">
        <v>189</v>
      </c>
      <c r="C218" s="17" t="s">
        <v>201</v>
      </c>
      <c r="E218" t="s">
        <v>195</v>
      </c>
      <c r="F218" t="str">
        <f t="shared" si="0"/>
        <v xml:space="preserve">     El riesgo afecta la imagen de la entidad internamente, de conocimiento general, nivel interno, de junta dircetiva y accionistas y/o de provedores</v>
      </c>
    </row>
    <row r="219" spans="1:8" ht="21" x14ac:dyDescent="0.35">
      <c r="A219" s="69"/>
      <c r="B219" s="17" t="s">
        <v>189</v>
      </c>
      <c r="C219" s="17" t="s">
        <v>204</v>
      </c>
      <c r="E219" t="s">
        <v>198</v>
      </c>
      <c r="F219" t="str">
        <f t="shared" si="0"/>
        <v xml:space="preserve">     El riesgo afecta la imagen de la entidad con algunos usuarios de relevancia frente al logro de los objetivos</v>
      </c>
    </row>
    <row r="220" spans="1:8" x14ac:dyDescent="0.25">
      <c r="A220" s="69"/>
      <c r="B220" s="18"/>
      <c r="C220" s="18"/>
      <c r="E220" t="s">
        <v>201</v>
      </c>
      <c r="F220" t="str">
        <f t="shared" si="0"/>
        <v xml:space="preserve">     El riesgo afecta la imagen de de la entidad con efecto publicitario sostenido a nivel de sector administrativo, nivel departamental o municipal</v>
      </c>
    </row>
    <row r="221" spans="1:8" x14ac:dyDescent="0.25">
      <c r="A221" s="69"/>
      <c r="B221" s="18" t="str">
        <f t="array" ref="B221:B223">_xlfn.UNIQUE('Tabla Impacto'!$B$209:$B$219)</f>
        <v>Criterios</v>
      </c>
      <c r="C221" s="18"/>
      <c r="E221" t="s">
        <v>204</v>
      </c>
      <c r="F221" t="str">
        <f t="shared" si="0"/>
        <v xml:space="preserve">     El riesgo afecta la imagen de la entidad a nivel nacional, con efecto publicitarios sostenible a nivel país</v>
      </c>
    </row>
    <row r="222" spans="1:8" x14ac:dyDescent="0.25">
      <c r="A222" s="69"/>
      <c r="B222" s="18" t="str">
        <v>Afectación Económica o presupuestal</v>
      </c>
      <c r="C222" s="18"/>
    </row>
    <row r="223" spans="1:8" x14ac:dyDescent="0.25">
      <c r="B223" s="18" t="str">
        <v>Pérdida Reputacional</v>
      </c>
      <c r="C223" s="18"/>
      <c r="F223" s="21" t="s">
        <v>209</v>
      </c>
    </row>
    <row r="224" spans="1:8" x14ac:dyDescent="0.25">
      <c r="B224" s="14"/>
      <c r="C224" s="14"/>
      <c r="F224" s="21" t="s">
        <v>210</v>
      </c>
    </row>
    <row r="225" spans="2:4" x14ac:dyDescent="0.25">
      <c r="B225" s="14"/>
      <c r="C225" s="14"/>
    </row>
    <row r="226" spans="2:4" x14ac:dyDescent="0.25">
      <c r="B226" s="14"/>
      <c r="C226" s="14"/>
    </row>
    <row r="227" spans="2:4" x14ac:dyDescent="0.25">
      <c r="B227" s="14"/>
      <c r="C227" s="14"/>
      <c r="D227" s="14"/>
    </row>
    <row r="228" spans="2:4" x14ac:dyDescent="0.25">
      <c r="B228" s="14"/>
      <c r="C228" s="14"/>
      <c r="D228" s="14"/>
    </row>
    <row r="229" spans="2:4" x14ac:dyDescent="0.25">
      <c r="B229" s="14"/>
      <c r="C229" s="14"/>
      <c r="D229" s="14"/>
    </row>
    <row r="230" spans="2:4" x14ac:dyDescent="0.25">
      <c r="B230" s="14"/>
      <c r="C230" s="14"/>
      <c r="D230" s="14"/>
    </row>
    <row r="231" spans="2:4" x14ac:dyDescent="0.25">
      <c r="B231" s="14"/>
      <c r="C231" s="14"/>
      <c r="D231" s="14"/>
    </row>
    <row r="232" spans="2:4" x14ac:dyDescent="0.25">
      <c r="B232" s="14"/>
      <c r="C232" s="14"/>
      <c r="D232" s="14"/>
    </row>
  </sheetData>
  <mergeCells count="1">
    <mergeCell ref="B1:D1"/>
  </mergeCells>
  <dataValidations disablePrompts="1" count="1">
    <dataValidation type="list" allowBlank="1" showInputMessage="1" showErrorMessage="1" sqref="G210">
      <formula1>$F$210:$F$221</formula1>
    </dataValidation>
  </dataValidations>
  <pageMargins left="0.7" right="0.7" top="0.75" bottom="0.75" header="0.3" footer="0.3"/>
  <pageSetup orientation="portrait" r:id="rId2"/>
  <tableParts count="1">
    <tablePart r:id="rId3"/>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7">
    <tabColor theme="7" tint="-0.249977111117893"/>
  </sheetPr>
  <dimension ref="B1:F16"/>
  <sheetViews>
    <sheetView workbookViewId="0">
      <selection activeCell="D12" sqref="D12"/>
    </sheetView>
  </sheetViews>
  <sheetFormatPr baseColWidth="10" defaultColWidth="14.28515625" defaultRowHeight="12.75" x14ac:dyDescent="0.2"/>
  <cols>
    <col min="1" max="2" width="14.28515625" style="74"/>
    <col min="3" max="3" width="17" style="74" customWidth="1"/>
    <col min="4" max="4" width="14.28515625" style="74"/>
    <col min="5" max="5" width="46" style="74" customWidth="1"/>
    <col min="6" max="16384" width="14.28515625" style="74"/>
  </cols>
  <sheetData>
    <row r="1" spans="2:6" ht="24" customHeight="1" thickBot="1" x14ac:dyDescent="0.25">
      <c r="B1" s="602" t="s">
        <v>211</v>
      </c>
      <c r="C1" s="603"/>
      <c r="D1" s="603"/>
      <c r="E1" s="603"/>
      <c r="F1" s="604"/>
    </row>
    <row r="2" spans="2:6" ht="16.5" thickBot="1" x14ac:dyDescent="0.3">
      <c r="B2" s="75"/>
      <c r="C2" s="75"/>
      <c r="D2" s="75"/>
      <c r="E2" s="75"/>
      <c r="F2" s="75"/>
    </row>
    <row r="3" spans="2:6" ht="16.5" thickBot="1" x14ac:dyDescent="0.25">
      <c r="B3" s="606" t="s">
        <v>212</v>
      </c>
      <c r="C3" s="607"/>
      <c r="D3" s="607"/>
      <c r="E3" s="87" t="s">
        <v>213</v>
      </c>
      <c r="F3" s="88" t="s">
        <v>214</v>
      </c>
    </row>
    <row r="4" spans="2:6" ht="31.5" x14ac:dyDescent="0.2">
      <c r="B4" s="608" t="s">
        <v>215</v>
      </c>
      <c r="C4" s="610" t="s">
        <v>103</v>
      </c>
      <c r="D4" s="76" t="s">
        <v>216</v>
      </c>
      <c r="E4" s="77" t="s">
        <v>217</v>
      </c>
      <c r="F4" s="78">
        <v>0.25</v>
      </c>
    </row>
    <row r="5" spans="2:6" ht="47.25" x14ac:dyDescent="0.2">
      <c r="B5" s="609"/>
      <c r="C5" s="611"/>
      <c r="D5" s="79" t="s">
        <v>218</v>
      </c>
      <c r="E5" s="80" t="s">
        <v>219</v>
      </c>
      <c r="F5" s="81">
        <v>0.15</v>
      </c>
    </row>
    <row r="6" spans="2:6" ht="47.25" x14ac:dyDescent="0.2">
      <c r="B6" s="609"/>
      <c r="C6" s="611"/>
      <c r="D6" s="79" t="s">
        <v>220</v>
      </c>
      <c r="E6" s="80" t="s">
        <v>221</v>
      </c>
      <c r="F6" s="81">
        <v>0.1</v>
      </c>
    </row>
    <row r="7" spans="2:6" ht="63" x14ac:dyDescent="0.2">
      <c r="B7" s="609"/>
      <c r="C7" s="611" t="s">
        <v>104</v>
      </c>
      <c r="D7" s="79" t="s">
        <v>222</v>
      </c>
      <c r="E7" s="80" t="s">
        <v>223</v>
      </c>
      <c r="F7" s="81">
        <v>0.25</v>
      </c>
    </row>
    <row r="8" spans="2:6" ht="31.5" x14ac:dyDescent="0.2">
      <c r="B8" s="609"/>
      <c r="C8" s="611"/>
      <c r="D8" s="79" t="s">
        <v>224</v>
      </c>
      <c r="E8" s="80" t="s">
        <v>225</v>
      </c>
      <c r="F8" s="81">
        <v>0.15</v>
      </c>
    </row>
    <row r="9" spans="2:6" ht="47.25" x14ac:dyDescent="0.2">
      <c r="B9" s="609" t="s">
        <v>226</v>
      </c>
      <c r="C9" s="611" t="s">
        <v>106</v>
      </c>
      <c r="D9" s="79" t="s">
        <v>227</v>
      </c>
      <c r="E9" s="80" t="s">
        <v>228</v>
      </c>
      <c r="F9" s="82" t="s">
        <v>229</v>
      </c>
    </row>
    <row r="10" spans="2:6" ht="63" x14ac:dyDescent="0.2">
      <c r="B10" s="609"/>
      <c r="C10" s="611"/>
      <c r="D10" s="79" t="s">
        <v>230</v>
      </c>
      <c r="E10" s="80" t="s">
        <v>231</v>
      </c>
      <c r="F10" s="82" t="s">
        <v>229</v>
      </c>
    </row>
    <row r="11" spans="2:6" ht="47.25" x14ac:dyDescent="0.2">
      <c r="B11" s="609"/>
      <c r="C11" s="611" t="s">
        <v>107</v>
      </c>
      <c r="D11" s="79" t="s">
        <v>232</v>
      </c>
      <c r="E11" s="80" t="s">
        <v>233</v>
      </c>
      <c r="F11" s="82" t="s">
        <v>229</v>
      </c>
    </row>
    <row r="12" spans="2:6" ht="47.25" x14ac:dyDescent="0.2">
      <c r="B12" s="609"/>
      <c r="C12" s="611"/>
      <c r="D12" s="79" t="s">
        <v>234</v>
      </c>
      <c r="E12" s="80" t="s">
        <v>235</v>
      </c>
      <c r="F12" s="82" t="s">
        <v>229</v>
      </c>
    </row>
    <row r="13" spans="2:6" ht="31.5" x14ac:dyDescent="0.2">
      <c r="B13" s="609"/>
      <c r="C13" s="611" t="s">
        <v>108</v>
      </c>
      <c r="D13" s="79" t="s">
        <v>236</v>
      </c>
      <c r="E13" s="80" t="s">
        <v>237</v>
      </c>
      <c r="F13" s="82" t="s">
        <v>229</v>
      </c>
    </row>
    <row r="14" spans="2:6" ht="32.25" thickBot="1" x14ac:dyDescent="0.25">
      <c r="B14" s="612"/>
      <c r="C14" s="613"/>
      <c r="D14" s="83" t="s">
        <v>238</v>
      </c>
      <c r="E14" s="84" t="s">
        <v>239</v>
      </c>
      <c r="F14" s="85" t="s">
        <v>229</v>
      </c>
    </row>
    <row r="15" spans="2:6" ht="49.5" customHeight="1" x14ac:dyDescent="0.2">
      <c r="B15" s="605" t="s">
        <v>240</v>
      </c>
      <c r="C15" s="605"/>
      <c r="D15" s="605"/>
      <c r="E15" s="605"/>
      <c r="F15" s="605"/>
    </row>
    <row r="16" spans="2:6" ht="27" customHeight="1" x14ac:dyDescent="0.25">
      <c r="B16" s="86"/>
    </row>
  </sheetData>
  <mergeCells count="10">
    <mergeCell ref="B1:F1"/>
    <mergeCell ref="B15:F15"/>
    <mergeCell ref="B3:D3"/>
    <mergeCell ref="B4:B8"/>
    <mergeCell ref="C4:C6"/>
    <mergeCell ref="C7:C8"/>
    <mergeCell ref="B9:B14"/>
    <mergeCell ref="C9:C10"/>
    <mergeCell ref="C11:C12"/>
    <mergeCell ref="C13:C14"/>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8"/>
  <dimension ref="B2:U43"/>
  <sheetViews>
    <sheetView zoomScale="70" zoomScaleNormal="70" workbookViewId="0">
      <selection activeCell="C13" sqref="C13"/>
    </sheetView>
  </sheetViews>
  <sheetFormatPr baseColWidth="10" defaultColWidth="11.42578125" defaultRowHeight="15" x14ac:dyDescent="0.25"/>
  <cols>
    <col min="2" max="2" width="37.85546875" bestFit="1" customWidth="1"/>
    <col min="3" max="3" width="48" bestFit="1" customWidth="1"/>
    <col min="4" max="4" width="140.28515625" bestFit="1" customWidth="1"/>
  </cols>
  <sheetData>
    <row r="2" spans="2:4" ht="15.75" thickBot="1" x14ac:dyDescent="0.3"/>
    <row r="3" spans="2:4" ht="15.75" thickBot="1" x14ac:dyDescent="0.3">
      <c r="B3" s="150" t="s">
        <v>241</v>
      </c>
      <c r="C3" s="163" t="s">
        <v>242</v>
      </c>
      <c r="D3" s="150" t="s">
        <v>243</v>
      </c>
    </row>
    <row r="4" spans="2:4" x14ac:dyDescent="0.25">
      <c r="B4" s="113"/>
      <c r="C4" s="163"/>
      <c r="D4" s="164"/>
    </row>
    <row r="5" spans="2:4" x14ac:dyDescent="0.25">
      <c r="B5" s="113" t="s">
        <v>244</v>
      </c>
      <c r="C5" s="111" t="s">
        <v>245</v>
      </c>
      <c r="D5" s="164" t="s">
        <v>188</v>
      </c>
    </row>
    <row r="6" spans="2:4" x14ac:dyDescent="0.25">
      <c r="B6" s="113" t="s">
        <v>246</v>
      </c>
      <c r="C6" s="111" t="s">
        <v>247</v>
      </c>
      <c r="D6" s="164" t="s">
        <v>191</v>
      </c>
    </row>
    <row r="7" spans="2:4" ht="30.75" thickBot="1" x14ac:dyDescent="0.3">
      <c r="B7" s="114" t="s">
        <v>248</v>
      </c>
      <c r="C7" s="115" t="s">
        <v>249</v>
      </c>
      <c r="D7" s="164" t="s">
        <v>194</v>
      </c>
    </row>
    <row r="8" spans="2:4" x14ac:dyDescent="0.25">
      <c r="C8" s="111" t="s">
        <v>250</v>
      </c>
      <c r="D8" s="164" t="s">
        <v>197</v>
      </c>
    </row>
    <row r="9" spans="2:4" x14ac:dyDescent="0.25">
      <c r="C9" s="111" t="s">
        <v>251</v>
      </c>
      <c r="D9" s="164" t="s">
        <v>200</v>
      </c>
    </row>
    <row r="10" spans="2:4" x14ac:dyDescent="0.25">
      <c r="C10" s="111" t="s">
        <v>252</v>
      </c>
      <c r="D10" s="164" t="s">
        <v>203</v>
      </c>
    </row>
    <row r="11" spans="2:4" x14ac:dyDescent="0.25">
      <c r="C11" s="111" t="s">
        <v>253</v>
      </c>
      <c r="D11" s="164"/>
    </row>
    <row r="12" spans="2:4" x14ac:dyDescent="0.25">
      <c r="C12" s="111" t="s">
        <v>752</v>
      </c>
      <c r="D12" s="164" t="s">
        <v>255</v>
      </c>
    </row>
    <row r="13" spans="2:4" x14ac:dyDescent="0.25">
      <c r="C13" s="111"/>
      <c r="D13" s="164" t="s">
        <v>192</v>
      </c>
    </row>
    <row r="14" spans="2:4" x14ac:dyDescent="0.25">
      <c r="C14" s="171" t="s">
        <v>256</v>
      </c>
      <c r="D14" s="164" t="s">
        <v>195</v>
      </c>
    </row>
    <row r="15" spans="2:4" x14ac:dyDescent="0.25">
      <c r="C15" s="111" t="s">
        <v>257</v>
      </c>
      <c r="D15" s="164" t="s">
        <v>198</v>
      </c>
    </row>
    <row r="16" spans="2:4" x14ac:dyDescent="0.25">
      <c r="C16" s="111" t="s">
        <v>258</v>
      </c>
      <c r="D16" s="164" t="s">
        <v>201</v>
      </c>
    </row>
    <row r="17" spans="2:21" ht="15.75" thickBot="1" x14ac:dyDescent="0.3">
      <c r="C17" s="112" t="s">
        <v>259</v>
      </c>
      <c r="D17" s="170" t="s">
        <v>204</v>
      </c>
    </row>
    <row r="18" spans="2:21" ht="15.75" thickBot="1" x14ac:dyDescent="0.3"/>
    <row r="19" spans="2:21" ht="15.75" thickBot="1" x14ac:dyDescent="0.3">
      <c r="B19" s="150" t="s">
        <v>260</v>
      </c>
      <c r="C19" s="151" t="s">
        <v>261</v>
      </c>
      <c r="D19" s="150" t="s">
        <v>262</v>
      </c>
    </row>
    <row r="20" spans="2:21" x14ac:dyDescent="0.25">
      <c r="B20" s="111"/>
      <c r="C20" s="111"/>
      <c r="D20" s="111"/>
    </row>
    <row r="21" spans="2:21" x14ac:dyDescent="0.25">
      <c r="B21" s="111" t="s">
        <v>263</v>
      </c>
      <c r="C21" s="115" t="s">
        <v>264</v>
      </c>
      <c r="D21" s="111" t="s">
        <v>265</v>
      </c>
    </row>
    <row r="22" spans="2:21" ht="15.75" thickBot="1" x14ac:dyDescent="0.3">
      <c r="B22" s="111" t="s">
        <v>266</v>
      </c>
      <c r="C22" s="116" t="s">
        <v>267</v>
      </c>
      <c r="D22" s="112" t="s">
        <v>268</v>
      </c>
    </row>
    <row r="23" spans="2:21" ht="15.75" thickBot="1" x14ac:dyDescent="0.3">
      <c r="B23" s="111" t="s">
        <v>269</v>
      </c>
    </row>
    <row r="24" spans="2:21" ht="15.75" thickBot="1" x14ac:dyDescent="0.3">
      <c r="B24" s="112" t="s">
        <v>270</v>
      </c>
      <c r="D24" s="150" t="s">
        <v>271</v>
      </c>
    </row>
    <row r="25" spans="2:21" ht="15.75" thickBot="1" x14ac:dyDescent="0.3">
      <c r="D25" s="111" t="s">
        <v>265</v>
      </c>
    </row>
    <row r="26" spans="2:21" ht="16.5" thickBot="1" x14ac:dyDescent="0.3">
      <c r="B26" s="152" t="s">
        <v>272</v>
      </c>
      <c r="D26" s="112" t="s">
        <v>268</v>
      </c>
      <c r="R26" t="s">
        <v>263</v>
      </c>
      <c r="U26" t="s">
        <v>244</v>
      </c>
    </row>
    <row r="27" spans="2:21" ht="15.75" x14ac:dyDescent="0.25">
      <c r="B27" s="117"/>
      <c r="R27" t="s">
        <v>266</v>
      </c>
      <c r="U27" t="s">
        <v>246</v>
      </c>
    </row>
    <row r="28" spans="2:21" ht="15.75" x14ac:dyDescent="0.25">
      <c r="B28" s="117" t="s">
        <v>273</v>
      </c>
      <c r="R28" t="s">
        <v>269</v>
      </c>
      <c r="U28" t="s">
        <v>248</v>
      </c>
    </row>
    <row r="29" spans="2:21" ht="15.75" x14ac:dyDescent="0.25">
      <c r="B29" s="117" t="s">
        <v>274</v>
      </c>
      <c r="R29" t="s">
        <v>270</v>
      </c>
    </row>
    <row r="30" spans="2:21" ht="15.75" x14ac:dyDescent="0.25">
      <c r="B30" s="117" t="s">
        <v>275</v>
      </c>
    </row>
    <row r="31" spans="2:21" ht="15.75" x14ac:dyDescent="0.25">
      <c r="B31" s="117" t="s">
        <v>276</v>
      </c>
    </row>
    <row r="32" spans="2:21" ht="15.75" x14ac:dyDescent="0.25">
      <c r="B32" s="117" t="s">
        <v>277</v>
      </c>
      <c r="R32" t="s">
        <v>278</v>
      </c>
    </row>
    <row r="33" spans="2:18" ht="15.75" x14ac:dyDescent="0.25">
      <c r="B33" s="117" t="s">
        <v>279</v>
      </c>
      <c r="R33" t="s">
        <v>264</v>
      </c>
    </row>
    <row r="34" spans="2:18" ht="15.75" x14ac:dyDescent="0.25">
      <c r="B34" s="117" t="s">
        <v>280</v>
      </c>
      <c r="R34" t="s">
        <v>267</v>
      </c>
    </row>
    <row r="35" spans="2:18" ht="15.75" x14ac:dyDescent="0.25">
      <c r="B35" s="117" t="s">
        <v>281</v>
      </c>
    </row>
    <row r="36" spans="2:18" ht="15.75" x14ac:dyDescent="0.25">
      <c r="B36" s="117" t="s">
        <v>282</v>
      </c>
    </row>
    <row r="37" spans="2:18" ht="15.75" x14ac:dyDescent="0.25">
      <c r="B37" s="117" t="s">
        <v>283</v>
      </c>
      <c r="R37" t="s">
        <v>245</v>
      </c>
    </row>
    <row r="38" spans="2:18" ht="15.75" x14ac:dyDescent="0.25">
      <c r="B38" s="117" t="s">
        <v>284</v>
      </c>
      <c r="R38" t="s">
        <v>247</v>
      </c>
    </row>
    <row r="39" spans="2:18" ht="15.75" x14ac:dyDescent="0.25">
      <c r="B39" s="117" t="s">
        <v>285</v>
      </c>
      <c r="R39" t="s">
        <v>250</v>
      </c>
    </row>
    <row r="40" spans="2:18" ht="15.75" x14ac:dyDescent="0.25">
      <c r="B40" s="117" t="s">
        <v>286</v>
      </c>
      <c r="R40" t="s">
        <v>251</v>
      </c>
    </row>
    <row r="41" spans="2:18" ht="15.75" x14ac:dyDescent="0.25">
      <c r="B41" s="117" t="s">
        <v>287</v>
      </c>
      <c r="R41" t="s">
        <v>252</v>
      </c>
    </row>
    <row r="42" spans="2:18" ht="16.5" thickBot="1" x14ac:dyDescent="0.3">
      <c r="B42" s="118" t="s">
        <v>288</v>
      </c>
      <c r="R42" t="s">
        <v>253</v>
      </c>
    </row>
    <row r="43" spans="2:18" x14ac:dyDescent="0.25">
      <c r="R43" t="s">
        <v>254</v>
      </c>
    </row>
  </sheetData>
  <pageMargins left="0.7" right="0.7" top="0.75" bottom="0.75" header="0.3" footer="0.3"/>
  <pageSetup paperSize="142" orientation="portrait" r:id="rId1"/>
  <extLst>
    <ext xmlns:x14="http://schemas.microsoft.com/office/spreadsheetml/2009/9/main" uri="{78C0D931-6437-407d-A8EE-F0AAD7539E65}">
      <x14:conditionalFormattings>
        <x14:conditionalFormatting xmlns:xm="http://schemas.microsoft.com/office/excel/2006/main">
          <x14:cfRule type="expression" priority="1" id="{526052F2-078D-433C-B8C6-4A6B7F2F8B9E}">
            <xm:f>'Mapa final'!$M$13=$C$9</xm:f>
            <x14:dxf/>
          </x14:cfRule>
          <xm:sqref>J13:J18</xm:sqref>
        </x14:conditionalFormatting>
      </x14:conditionalFormatting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9"/>
  <dimension ref="A3:A21"/>
  <sheetViews>
    <sheetView workbookViewId="0">
      <selection activeCell="A19" sqref="A19"/>
    </sheetView>
  </sheetViews>
  <sheetFormatPr baseColWidth="10" defaultColWidth="11.42578125" defaultRowHeight="12.75" x14ac:dyDescent="0.2"/>
  <cols>
    <col min="1" max="1" width="32.85546875" style="1" customWidth="1"/>
    <col min="2" max="16384" width="11.42578125" style="1"/>
  </cols>
  <sheetData>
    <row r="3" spans="1:1" x14ac:dyDescent="0.2">
      <c r="A3" s="2" t="s">
        <v>216</v>
      </c>
    </row>
    <row r="4" spans="1:1" x14ac:dyDescent="0.2">
      <c r="A4" s="2" t="s">
        <v>218</v>
      </c>
    </row>
    <row r="5" spans="1:1" x14ac:dyDescent="0.2">
      <c r="A5" s="2" t="s">
        <v>220</v>
      </c>
    </row>
    <row r="6" spans="1:1" x14ac:dyDescent="0.2">
      <c r="A6" s="2" t="s">
        <v>222</v>
      </c>
    </row>
    <row r="7" spans="1:1" x14ac:dyDescent="0.2">
      <c r="A7" s="2" t="s">
        <v>224</v>
      </c>
    </row>
    <row r="8" spans="1:1" x14ac:dyDescent="0.2">
      <c r="A8" s="2" t="s">
        <v>227</v>
      </c>
    </row>
    <row r="9" spans="1:1" x14ac:dyDescent="0.2">
      <c r="A9" s="2" t="s">
        <v>230</v>
      </c>
    </row>
    <row r="10" spans="1:1" x14ac:dyDescent="0.2">
      <c r="A10" s="2" t="s">
        <v>232</v>
      </c>
    </row>
    <row r="11" spans="1:1" x14ac:dyDescent="0.2">
      <c r="A11" s="2" t="s">
        <v>234</v>
      </c>
    </row>
    <row r="12" spans="1:1" x14ac:dyDescent="0.2">
      <c r="A12" s="2" t="s">
        <v>289</v>
      </c>
    </row>
    <row r="13" spans="1:1" x14ac:dyDescent="0.2">
      <c r="A13" s="2" t="s">
        <v>290</v>
      </c>
    </row>
    <row r="14" spans="1:1" x14ac:dyDescent="0.2">
      <c r="A14" s="2" t="s">
        <v>291</v>
      </c>
    </row>
    <row r="16" spans="1:1" x14ac:dyDescent="0.2">
      <c r="A16" s="2" t="s">
        <v>292</v>
      </c>
    </row>
    <row r="17" spans="1:1" x14ac:dyDescent="0.2">
      <c r="A17" s="2" t="s">
        <v>263</v>
      </c>
    </row>
    <row r="18" spans="1:1" x14ac:dyDescent="0.2">
      <c r="A18" s="2" t="s">
        <v>266</v>
      </c>
    </row>
    <row r="20" spans="1:1" x14ac:dyDescent="0.2">
      <c r="A20" s="2" t="s">
        <v>264</v>
      </c>
    </row>
    <row r="21" spans="1:1" x14ac:dyDescent="0.2">
      <c r="A21" s="2" t="s">
        <v>267</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F202"/>
  <sheetViews>
    <sheetView showGridLines="0" workbookViewId="0"/>
  </sheetViews>
  <sheetFormatPr baseColWidth="10" defaultColWidth="11.42578125" defaultRowHeight="15" x14ac:dyDescent="0.25"/>
  <cols>
    <col min="1" max="1" width="1.140625" customWidth="1"/>
    <col min="2" max="2" width="64.42578125" customWidth="1"/>
    <col min="3" max="3" width="1.5703125" customWidth="1"/>
    <col min="4" max="4" width="5.5703125" customWidth="1"/>
    <col min="5" max="6" width="16" customWidth="1"/>
  </cols>
  <sheetData>
    <row r="1" spans="2:6" x14ac:dyDescent="0.25">
      <c r="B1" s="119" t="s">
        <v>293</v>
      </c>
      <c r="C1" s="119"/>
      <c r="D1" s="128"/>
      <c r="E1" s="128"/>
      <c r="F1" s="128"/>
    </row>
    <row r="2" spans="2:6" x14ac:dyDescent="0.25">
      <c r="B2" s="119" t="s">
        <v>294</v>
      </c>
      <c r="C2" s="119"/>
      <c r="D2" s="128"/>
      <c r="E2" s="128"/>
      <c r="F2" s="128"/>
    </row>
    <row r="3" spans="2:6" x14ac:dyDescent="0.25">
      <c r="B3" s="120"/>
      <c r="C3" s="120"/>
      <c r="D3" s="129"/>
      <c r="E3" s="129"/>
      <c r="F3" s="129"/>
    </row>
    <row r="4" spans="2:6" ht="45" x14ac:dyDescent="0.25">
      <c r="B4" s="120" t="s">
        <v>295</v>
      </c>
      <c r="C4" s="120"/>
      <c r="D4" s="129"/>
      <c r="E4" s="129"/>
      <c r="F4" s="129"/>
    </row>
    <row r="5" spans="2:6" x14ac:dyDescent="0.25">
      <c r="B5" s="120"/>
      <c r="C5" s="120"/>
      <c r="D5" s="129"/>
      <c r="E5" s="129"/>
      <c r="F5" s="129"/>
    </row>
    <row r="6" spans="2:6" ht="30" x14ac:dyDescent="0.25">
      <c r="B6" s="119" t="s">
        <v>296</v>
      </c>
      <c r="C6" s="119"/>
      <c r="D6" s="128"/>
      <c r="E6" s="128" t="s">
        <v>297</v>
      </c>
      <c r="F6" s="128" t="s">
        <v>298</v>
      </c>
    </row>
    <row r="7" spans="2:6" ht="15.75" thickBot="1" x14ac:dyDescent="0.3">
      <c r="B7" s="120"/>
      <c r="C7" s="120"/>
      <c r="D7" s="129"/>
      <c r="E7" s="129"/>
      <c r="F7" s="129"/>
    </row>
    <row r="8" spans="2:6" ht="60" x14ac:dyDescent="0.25">
      <c r="B8" s="121" t="s">
        <v>299</v>
      </c>
      <c r="C8" s="122"/>
      <c r="D8" s="130"/>
      <c r="E8" s="130">
        <v>300</v>
      </c>
      <c r="F8" s="131"/>
    </row>
    <row r="9" spans="2:6" ht="30" x14ac:dyDescent="0.25">
      <c r="B9" s="123"/>
      <c r="C9" s="120"/>
      <c r="D9" s="129"/>
      <c r="E9" s="132" t="s">
        <v>300</v>
      </c>
      <c r="F9" s="133" t="s">
        <v>301</v>
      </c>
    </row>
    <row r="10" spans="2:6" ht="30" x14ac:dyDescent="0.25">
      <c r="B10" s="123"/>
      <c r="C10" s="120"/>
      <c r="D10" s="129"/>
      <c r="E10" s="132" t="s">
        <v>302</v>
      </c>
      <c r="F10" s="133"/>
    </row>
    <row r="11" spans="2:6" ht="30" x14ac:dyDescent="0.25">
      <c r="B11" s="123"/>
      <c r="C11" s="120"/>
      <c r="D11" s="129"/>
      <c r="E11" s="132" t="s">
        <v>303</v>
      </c>
      <c r="F11" s="133"/>
    </row>
    <row r="12" spans="2:6" ht="30" x14ac:dyDescent="0.25">
      <c r="B12" s="123"/>
      <c r="C12" s="120"/>
      <c r="D12" s="129"/>
      <c r="E12" s="132" t="s">
        <v>304</v>
      </c>
      <c r="F12" s="133"/>
    </row>
    <row r="13" spans="2:6" ht="30" x14ac:dyDescent="0.25">
      <c r="B13" s="123"/>
      <c r="C13" s="120"/>
      <c r="D13" s="129"/>
      <c r="E13" s="132" t="s">
        <v>305</v>
      </c>
      <c r="F13" s="133"/>
    </row>
    <row r="14" spans="2:6" ht="30" x14ac:dyDescent="0.25">
      <c r="B14" s="123"/>
      <c r="C14" s="120"/>
      <c r="D14" s="129"/>
      <c r="E14" s="132" t="s">
        <v>306</v>
      </c>
      <c r="F14" s="133"/>
    </row>
    <row r="15" spans="2:6" ht="30" x14ac:dyDescent="0.25">
      <c r="B15" s="123"/>
      <c r="C15" s="120"/>
      <c r="D15" s="129"/>
      <c r="E15" s="132" t="s">
        <v>307</v>
      </c>
      <c r="F15" s="133"/>
    </row>
    <row r="16" spans="2:6" ht="30" x14ac:dyDescent="0.25">
      <c r="B16" s="123"/>
      <c r="C16" s="120"/>
      <c r="D16" s="129"/>
      <c r="E16" s="132" t="s">
        <v>308</v>
      </c>
      <c r="F16" s="133"/>
    </row>
    <row r="17" spans="2:6" ht="30" x14ac:dyDescent="0.25">
      <c r="B17" s="123"/>
      <c r="C17" s="120"/>
      <c r="D17" s="129"/>
      <c r="E17" s="132" t="s">
        <v>309</v>
      </c>
      <c r="F17" s="133"/>
    </row>
    <row r="18" spans="2:6" ht="30" x14ac:dyDescent="0.25">
      <c r="B18" s="123"/>
      <c r="C18" s="120"/>
      <c r="D18" s="129"/>
      <c r="E18" s="132" t="s">
        <v>310</v>
      </c>
      <c r="F18" s="133"/>
    </row>
    <row r="19" spans="2:6" ht="30" x14ac:dyDescent="0.25">
      <c r="B19" s="123"/>
      <c r="C19" s="120"/>
      <c r="D19" s="129"/>
      <c r="E19" s="132" t="s">
        <v>311</v>
      </c>
      <c r="F19" s="133"/>
    </row>
    <row r="20" spans="2:6" ht="30" x14ac:dyDescent="0.25">
      <c r="B20" s="123"/>
      <c r="C20" s="120"/>
      <c r="D20" s="129"/>
      <c r="E20" s="132" t="s">
        <v>312</v>
      </c>
      <c r="F20" s="133"/>
    </row>
    <row r="21" spans="2:6" ht="30" x14ac:dyDescent="0.25">
      <c r="B21" s="123"/>
      <c r="C21" s="120"/>
      <c r="D21" s="129"/>
      <c r="E21" s="132" t="s">
        <v>313</v>
      </c>
      <c r="F21" s="133"/>
    </row>
    <row r="22" spans="2:6" ht="30" x14ac:dyDescent="0.25">
      <c r="B22" s="123"/>
      <c r="C22" s="120"/>
      <c r="D22" s="129"/>
      <c r="E22" s="132" t="s">
        <v>314</v>
      </c>
      <c r="F22" s="133"/>
    </row>
    <row r="23" spans="2:6" ht="30" x14ac:dyDescent="0.25">
      <c r="B23" s="123"/>
      <c r="C23" s="120"/>
      <c r="D23" s="129"/>
      <c r="E23" s="132" t="s">
        <v>315</v>
      </c>
      <c r="F23" s="133"/>
    </row>
    <row r="24" spans="2:6" ht="30" x14ac:dyDescent="0.25">
      <c r="B24" s="123"/>
      <c r="C24" s="120"/>
      <c r="D24" s="129"/>
      <c r="E24" s="132" t="s">
        <v>316</v>
      </c>
      <c r="F24" s="133"/>
    </row>
    <row r="25" spans="2:6" ht="30" x14ac:dyDescent="0.25">
      <c r="B25" s="123"/>
      <c r="C25" s="120"/>
      <c r="D25" s="129"/>
      <c r="E25" s="132" t="s">
        <v>317</v>
      </c>
      <c r="F25" s="133"/>
    </row>
    <row r="26" spans="2:6" ht="30" x14ac:dyDescent="0.25">
      <c r="B26" s="123"/>
      <c r="C26" s="120"/>
      <c r="D26" s="129"/>
      <c r="E26" s="132" t="s">
        <v>318</v>
      </c>
      <c r="F26" s="133"/>
    </row>
    <row r="27" spans="2:6" ht="30" x14ac:dyDescent="0.25">
      <c r="B27" s="123"/>
      <c r="C27" s="120"/>
      <c r="D27" s="129"/>
      <c r="E27" s="132" t="s">
        <v>319</v>
      </c>
      <c r="F27" s="133"/>
    </row>
    <row r="28" spans="2:6" ht="30" x14ac:dyDescent="0.25">
      <c r="B28" s="123"/>
      <c r="C28" s="120"/>
      <c r="D28" s="129"/>
      <c r="E28" s="132" t="s">
        <v>320</v>
      </c>
      <c r="F28" s="133"/>
    </row>
    <row r="29" spans="2:6" ht="30" x14ac:dyDescent="0.25">
      <c r="B29" s="123"/>
      <c r="C29" s="120"/>
      <c r="D29" s="129"/>
      <c r="E29" s="132" t="s">
        <v>321</v>
      </c>
      <c r="F29" s="133"/>
    </row>
    <row r="30" spans="2:6" ht="30" x14ac:dyDescent="0.25">
      <c r="B30" s="123"/>
      <c r="C30" s="120"/>
      <c r="D30" s="129"/>
      <c r="E30" s="132" t="s">
        <v>322</v>
      </c>
      <c r="F30" s="133"/>
    </row>
    <row r="31" spans="2:6" ht="30" x14ac:dyDescent="0.25">
      <c r="B31" s="123"/>
      <c r="C31" s="120"/>
      <c r="D31" s="129"/>
      <c r="E31" s="132" t="s">
        <v>323</v>
      </c>
      <c r="F31" s="133"/>
    </row>
    <row r="32" spans="2:6" ht="30" x14ac:dyDescent="0.25">
      <c r="B32" s="123"/>
      <c r="C32" s="120"/>
      <c r="D32" s="129"/>
      <c r="E32" s="132" t="s">
        <v>324</v>
      </c>
      <c r="F32" s="133"/>
    </row>
    <row r="33" spans="2:6" ht="30" x14ac:dyDescent="0.25">
      <c r="B33" s="123"/>
      <c r="C33" s="120"/>
      <c r="D33" s="129"/>
      <c r="E33" s="132" t="s">
        <v>325</v>
      </c>
      <c r="F33" s="133"/>
    </row>
    <row r="34" spans="2:6" ht="30" x14ac:dyDescent="0.25">
      <c r="B34" s="123"/>
      <c r="C34" s="120"/>
      <c r="D34" s="129"/>
      <c r="E34" s="132" t="s">
        <v>326</v>
      </c>
      <c r="F34" s="133"/>
    </row>
    <row r="35" spans="2:6" ht="30" x14ac:dyDescent="0.25">
      <c r="B35" s="123"/>
      <c r="C35" s="120"/>
      <c r="D35" s="129"/>
      <c r="E35" s="132" t="s">
        <v>327</v>
      </c>
      <c r="F35" s="133"/>
    </row>
    <row r="36" spans="2:6" ht="30" x14ac:dyDescent="0.25">
      <c r="B36" s="123"/>
      <c r="C36" s="120"/>
      <c r="D36" s="129"/>
      <c r="E36" s="132" t="s">
        <v>328</v>
      </c>
      <c r="F36" s="133"/>
    </row>
    <row r="37" spans="2:6" ht="30" x14ac:dyDescent="0.25">
      <c r="B37" s="123"/>
      <c r="C37" s="120"/>
      <c r="D37" s="129"/>
      <c r="E37" s="132" t="s">
        <v>329</v>
      </c>
      <c r="F37" s="133"/>
    </row>
    <row r="38" spans="2:6" ht="30" x14ac:dyDescent="0.25">
      <c r="B38" s="123"/>
      <c r="C38" s="120"/>
      <c r="D38" s="129"/>
      <c r="E38" s="132" t="s">
        <v>330</v>
      </c>
      <c r="F38" s="133"/>
    </row>
    <row r="39" spans="2:6" ht="30" x14ac:dyDescent="0.25">
      <c r="B39" s="123"/>
      <c r="C39" s="120"/>
      <c r="D39" s="129"/>
      <c r="E39" s="132" t="s">
        <v>331</v>
      </c>
      <c r="F39" s="133"/>
    </row>
    <row r="40" spans="2:6" ht="30" x14ac:dyDescent="0.25">
      <c r="B40" s="123"/>
      <c r="C40" s="120"/>
      <c r="D40" s="129"/>
      <c r="E40" s="132" t="s">
        <v>332</v>
      </c>
      <c r="F40" s="133"/>
    </row>
    <row r="41" spans="2:6" ht="30" x14ac:dyDescent="0.25">
      <c r="B41" s="123"/>
      <c r="C41" s="120"/>
      <c r="D41" s="129"/>
      <c r="E41" s="132" t="s">
        <v>333</v>
      </c>
      <c r="F41" s="133"/>
    </row>
    <row r="42" spans="2:6" ht="30" x14ac:dyDescent="0.25">
      <c r="B42" s="123"/>
      <c r="C42" s="120"/>
      <c r="D42" s="129"/>
      <c r="E42" s="132" t="s">
        <v>334</v>
      </c>
      <c r="F42" s="133"/>
    </row>
    <row r="43" spans="2:6" ht="30" x14ac:dyDescent="0.25">
      <c r="B43" s="123"/>
      <c r="C43" s="120"/>
      <c r="D43" s="129"/>
      <c r="E43" s="132" t="s">
        <v>335</v>
      </c>
      <c r="F43" s="133"/>
    </row>
    <row r="44" spans="2:6" ht="30" x14ac:dyDescent="0.25">
      <c r="B44" s="123"/>
      <c r="C44" s="120"/>
      <c r="D44" s="129"/>
      <c r="E44" s="132" t="s">
        <v>336</v>
      </c>
      <c r="F44" s="133"/>
    </row>
    <row r="45" spans="2:6" ht="30" x14ac:dyDescent="0.25">
      <c r="B45" s="123"/>
      <c r="C45" s="120"/>
      <c r="D45" s="129"/>
      <c r="E45" s="132" t="s">
        <v>337</v>
      </c>
      <c r="F45" s="133"/>
    </row>
    <row r="46" spans="2:6" ht="30" x14ac:dyDescent="0.25">
      <c r="B46" s="123"/>
      <c r="C46" s="120"/>
      <c r="D46" s="129"/>
      <c r="E46" s="132" t="s">
        <v>338</v>
      </c>
      <c r="F46" s="133"/>
    </row>
    <row r="47" spans="2:6" ht="30" x14ac:dyDescent="0.25">
      <c r="B47" s="123"/>
      <c r="C47" s="120"/>
      <c r="D47" s="129"/>
      <c r="E47" s="132" t="s">
        <v>339</v>
      </c>
      <c r="F47" s="133"/>
    </row>
    <row r="48" spans="2:6" ht="30" x14ac:dyDescent="0.25">
      <c r="B48" s="123"/>
      <c r="C48" s="120"/>
      <c r="D48" s="129"/>
      <c r="E48" s="132" t="s">
        <v>340</v>
      </c>
      <c r="F48" s="133"/>
    </row>
    <row r="49" spans="2:6" ht="30" x14ac:dyDescent="0.25">
      <c r="B49" s="123"/>
      <c r="C49" s="120"/>
      <c r="D49" s="129"/>
      <c r="E49" s="132" t="s">
        <v>341</v>
      </c>
      <c r="F49" s="133"/>
    </row>
    <row r="50" spans="2:6" ht="30" x14ac:dyDescent="0.25">
      <c r="B50" s="123"/>
      <c r="C50" s="120"/>
      <c r="D50" s="129"/>
      <c r="E50" s="132" t="s">
        <v>342</v>
      </c>
      <c r="F50" s="133"/>
    </row>
    <row r="51" spans="2:6" ht="30" x14ac:dyDescent="0.25">
      <c r="B51" s="123"/>
      <c r="C51" s="120"/>
      <c r="D51" s="129"/>
      <c r="E51" s="132" t="s">
        <v>343</v>
      </c>
      <c r="F51" s="133"/>
    </row>
    <row r="52" spans="2:6" ht="30" x14ac:dyDescent="0.25">
      <c r="B52" s="123"/>
      <c r="C52" s="120"/>
      <c r="D52" s="129"/>
      <c r="E52" s="132" t="s">
        <v>344</v>
      </c>
      <c r="F52" s="133"/>
    </row>
    <row r="53" spans="2:6" ht="30" x14ac:dyDescent="0.25">
      <c r="B53" s="123"/>
      <c r="C53" s="120"/>
      <c r="D53" s="129"/>
      <c r="E53" s="132" t="s">
        <v>345</v>
      </c>
      <c r="F53" s="133"/>
    </row>
    <row r="54" spans="2:6" ht="30" x14ac:dyDescent="0.25">
      <c r="B54" s="123"/>
      <c r="C54" s="120"/>
      <c r="D54" s="129"/>
      <c r="E54" s="132" t="s">
        <v>346</v>
      </c>
      <c r="F54" s="133"/>
    </row>
    <row r="55" spans="2:6" ht="30" x14ac:dyDescent="0.25">
      <c r="B55" s="123"/>
      <c r="C55" s="120"/>
      <c r="D55" s="129"/>
      <c r="E55" s="132" t="s">
        <v>347</v>
      </c>
      <c r="F55" s="133"/>
    </row>
    <row r="56" spans="2:6" ht="30" x14ac:dyDescent="0.25">
      <c r="B56" s="123"/>
      <c r="C56" s="120"/>
      <c r="D56" s="129"/>
      <c r="E56" s="132" t="s">
        <v>348</v>
      </c>
      <c r="F56" s="133"/>
    </row>
    <row r="57" spans="2:6" ht="30" x14ac:dyDescent="0.25">
      <c r="B57" s="123"/>
      <c r="C57" s="120"/>
      <c r="D57" s="129"/>
      <c r="E57" s="132" t="s">
        <v>349</v>
      </c>
      <c r="F57" s="133"/>
    </row>
    <row r="58" spans="2:6" ht="30" x14ac:dyDescent="0.25">
      <c r="B58" s="123"/>
      <c r="C58" s="120"/>
      <c r="D58" s="129"/>
      <c r="E58" s="132" t="s">
        <v>350</v>
      </c>
      <c r="F58" s="133"/>
    </row>
    <row r="59" spans="2:6" ht="30" x14ac:dyDescent="0.25">
      <c r="B59" s="123"/>
      <c r="C59" s="120"/>
      <c r="D59" s="129"/>
      <c r="E59" s="132" t="s">
        <v>351</v>
      </c>
      <c r="F59" s="133"/>
    </row>
    <row r="60" spans="2:6" ht="30" x14ac:dyDescent="0.25">
      <c r="B60" s="123"/>
      <c r="C60" s="120"/>
      <c r="D60" s="129"/>
      <c r="E60" s="132" t="s">
        <v>352</v>
      </c>
      <c r="F60" s="133"/>
    </row>
    <row r="61" spans="2:6" ht="30" x14ac:dyDescent="0.25">
      <c r="B61" s="123"/>
      <c r="C61" s="120"/>
      <c r="D61" s="129"/>
      <c r="E61" s="132" t="s">
        <v>353</v>
      </c>
      <c r="F61" s="133"/>
    </row>
    <row r="62" spans="2:6" ht="30" x14ac:dyDescent="0.25">
      <c r="B62" s="123"/>
      <c r="C62" s="120"/>
      <c r="D62" s="129"/>
      <c r="E62" s="132" t="s">
        <v>354</v>
      </c>
      <c r="F62" s="133"/>
    </row>
    <row r="63" spans="2:6" ht="30" x14ac:dyDescent="0.25">
      <c r="B63" s="123"/>
      <c r="C63" s="120"/>
      <c r="D63" s="129"/>
      <c r="E63" s="132" t="s">
        <v>355</v>
      </c>
      <c r="F63" s="133"/>
    </row>
    <row r="64" spans="2:6" ht="30" x14ac:dyDescent="0.25">
      <c r="B64" s="123"/>
      <c r="C64" s="120"/>
      <c r="D64" s="129"/>
      <c r="E64" s="132" t="s">
        <v>356</v>
      </c>
      <c r="F64" s="133"/>
    </row>
    <row r="65" spans="2:6" ht="30" x14ac:dyDescent="0.25">
      <c r="B65" s="123"/>
      <c r="C65" s="120"/>
      <c r="D65" s="129"/>
      <c r="E65" s="132" t="s">
        <v>357</v>
      </c>
      <c r="F65" s="133"/>
    </row>
    <row r="66" spans="2:6" ht="30" x14ac:dyDescent="0.25">
      <c r="B66" s="123"/>
      <c r="C66" s="120"/>
      <c r="D66" s="129"/>
      <c r="E66" s="132" t="s">
        <v>358</v>
      </c>
      <c r="F66" s="133"/>
    </row>
    <row r="67" spans="2:6" ht="30" x14ac:dyDescent="0.25">
      <c r="B67" s="123"/>
      <c r="C67" s="120"/>
      <c r="D67" s="129"/>
      <c r="E67" s="132" t="s">
        <v>359</v>
      </c>
      <c r="F67" s="133"/>
    </row>
    <row r="68" spans="2:6" ht="30" x14ac:dyDescent="0.25">
      <c r="B68" s="123"/>
      <c r="C68" s="120"/>
      <c r="D68" s="129"/>
      <c r="E68" s="132" t="s">
        <v>360</v>
      </c>
      <c r="F68" s="133"/>
    </row>
    <row r="69" spans="2:6" ht="30" x14ac:dyDescent="0.25">
      <c r="B69" s="123"/>
      <c r="C69" s="120"/>
      <c r="D69" s="129"/>
      <c r="E69" s="132" t="s">
        <v>361</v>
      </c>
      <c r="F69" s="133"/>
    </row>
    <row r="70" spans="2:6" ht="30" x14ac:dyDescent="0.25">
      <c r="B70" s="123"/>
      <c r="C70" s="120"/>
      <c r="D70" s="129"/>
      <c r="E70" s="132" t="s">
        <v>362</v>
      </c>
      <c r="F70" s="133"/>
    </row>
    <row r="71" spans="2:6" ht="30" x14ac:dyDescent="0.25">
      <c r="B71" s="123"/>
      <c r="C71" s="120"/>
      <c r="D71" s="129"/>
      <c r="E71" s="132" t="s">
        <v>363</v>
      </c>
      <c r="F71" s="133"/>
    </row>
    <row r="72" spans="2:6" ht="30" x14ac:dyDescent="0.25">
      <c r="B72" s="123"/>
      <c r="C72" s="120"/>
      <c r="D72" s="129"/>
      <c r="E72" s="132" t="s">
        <v>364</v>
      </c>
      <c r="F72" s="133"/>
    </row>
    <row r="73" spans="2:6" ht="30" x14ac:dyDescent="0.25">
      <c r="B73" s="123"/>
      <c r="C73" s="120"/>
      <c r="D73" s="129"/>
      <c r="E73" s="132" t="s">
        <v>365</v>
      </c>
      <c r="F73" s="133"/>
    </row>
    <row r="74" spans="2:6" ht="30" x14ac:dyDescent="0.25">
      <c r="B74" s="123"/>
      <c r="C74" s="120"/>
      <c r="D74" s="129"/>
      <c r="E74" s="132" t="s">
        <v>366</v>
      </c>
      <c r="F74" s="133"/>
    </row>
    <row r="75" spans="2:6" ht="30" x14ac:dyDescent="0.25">
      <c r="B75" s="123"/>
      <c r="C75" s="120"/>
      <c r="D75" s="129"/>
      <c r="E75" s="132" t="s">
        <v>367</v>
      </c>
      <c r="F75" s="133"/>
    </row>
    <row r="76" spans="2:6" ht="30" x14ac:dyDescent="0.25">
      <c r="B76" s="123"/>
      <c r="C76" s="120"/>
      <c r="D76" s="129"/>
      <c r="E76" s="132" t="s">
        <v>368</v>
      </c>
      <c r="F76" s="133"/>
    </row>
    <row r="77" spans="2:6" ht="30" x14ac:dyDescent="0.25">
      <c r="B77" s="123"/>
      <c r="C77" s="120"/>
      <c r="D77" s="129"/>
      <c r="E77" s="132" t="s">
        <v>369</v>
      </c>
      <c r="F77" s="133"/>
    </row>
    <row r="78" spans="2:6" ht="30" x14ac:dyDescent="0.25">
      <c r="B78" s="123"/>
      <c r="C78" s="120"/>
      <c r="D78" s="129"/>
      <c r="E78" s="132" t="s">
        <v>370</v>
      </c>
      <c r="F78" s="133"/>
    </row>
    <row r="79" spans="2:6" ht="30" x14ac:dyDescent="0.25">
      <c r="B79" s="123"/>
      <c r="C79" s="120"/>
      <c r="D79" s="129"/>
      <c r="E79" s="132" t="s">
        <v>371</v>
      </c>
      <c r="F79" s="133"/>
    </row>
    <row r="80" spans="2:6" ht="30" x14ac:dyDescent="0.25">
      <c r="B80" s="123"/>
      <c r="C80" s="120"/>
      <c r="D80" s="129"/>
      <c r="E80" s="132" t="s">
        <v>372</v>
      </c>
      <c r="F80" s="133"/>
    </row>
    <row r="81" spans="2:6" ht="30" x14ac:dyDescent="0.25">
      <c r="B81" s="123"/>
      <c r="C81" s="120"/>
      <c r="D81" s="129"/>
      <c r="E81" s="132" t="s">
        <v>373</v>
      </c>
      <c r="F81" s="133"/>
    </row>
    <row r="82" spans="2:6" ht="30" x14ac:dyDescent="0.25">
      <c r="B82" s="123"/>
      <c r="C82" s="120"/>
      <c r="D82" s="129"/>
      <c r="E82" s="132" t="s">
        <v>374</v>
      </c>
      <c r="F82" s="133"/>
    </row>
    <row r="83" spans="2:6" ht="30" x14ac:dyDescent="0.25">
      <c r="B83" s="123"/>
      <c r="C83" s="120"/>
      <c r="D83" s="129"/>
      <c r="E83" s="132" t="s">
        <v>375</v>
      </c>
      <c r="F83" s="133"/>
    </row>
    <row r="84" spans="2:6" ht="30" x14ac:dyDescent="0.25">
      <c r="B84" s="123"/>
      <c r="C84" s="120"/>
      <c r="D84" s="129"/>
      <c r="E84" s="132" t="s">
        <v>376</v>
      </c>
      <c r="F84" s="133"/>
    </row>
    <row r="85" spans="2:6" ht="30" x14ac:dyDescent="0.25">
      <c r="B85" s="123"/>
      <c r="C85" s="120"/>
      <c r="D85" s="129"/>
      <c r="E85" s="132" t="s">
        <v>377</v>
      </c>
      <c r="F85" s="133"/>
    </row>
    <row r="86" spans="2:6" ht="30" x14ac:dyDescent="0.25">
      <c r="B86" s="123"/>
      <c r="C86" s="120"/>
      <c r="D86" s="129"/>
      <c r="E86" s="132" t="s">
        <v>378</v>
      </c>
      <c r="F86" s="133"/>
    </row>
    <row r="87" spans="2:6" ht="30" x14ac:dyDescent="0.25">
      <c r="B87" s="123"/>
      <c r="C87" s="120"/>
      <c r="D87" s="129"/>
      <c r="E87" s="132" t="s">
        <v>379</v>
      </c>
      <c r="F87" s="133"/>
    </row>
    <row r="88" spans="2:6" ht="30" x14ac:dyDescent="0.25">
      <c r="B88" s="123"/>
      <c r="C88" s="120"/>
      <c r="D88" s="129"/>
      <c r="E88" s="132" t="s">
        <v>380</v>
      </c>
      <c r="F88" s="133"/>
    </row>
    <row r="89" spans="2:6" ht="30" x14ac:dyDescent="0.25">
      <c r="B89" s="123"/>
      <c r="C89" s="120"/>
      <c r="D89" s="129"/>
      <c r="E89" s="132" t="s">
        <v>381</v>
      </c>
      <c r="F89" s="133"/>
    </row>
    <row r="90" spans="2:6" ht="30" x14ac:dyDescent="0.25">
      <c r="B90" s="123"/>
      <c r="C90" s="120"/>
      <c r="D90" s="129"/>
      <c r="E90" s="132" t="s">
        <v>382</v>
      </c>
      <c r="F90" s="133"/>
    </row>
    <row r="91" spans="2:6" ht="30" x14ac:dyDescent="0.25">
      <c r="B91" s="123"/>
      <c r="C91" s="120"/>
      <c r="D91" s="129"/>
      <c r="E91" s="132" t="s">
        <v>383</v>
      </c>
      <c r="F91" s="133"/>
    </row>
    <row r="92" spans="2:6" ht="30" x14ac:dyDescent="0.25">
      <c r="B92" s="123"/>
      <c r="C92" s="120"/>
      <c r="D92" s="129"/>
      <c r="E92" s="132" t="s">
        <v>384</v>
      </c>
      <c r="F92" s="133"/>
    </row>
    <row r="93" spans="2:6" ht="30" x14ac:dyDescent="0.25">
      <c r="B93" s="123"/>
      <c r="C93" s="120"/>
      <c r="D93" s="129"/>
      <c r="E93" s="132" t="s">
        <v>385</v>
      </c>
      <c r="F93" s="133"/>
    </row>
    <row r="94" spans="2:6" ht="30" x14ac:dyDescent="0.25">
      <c r="B94" s="123"/>
      <c r="C94" s="120"/>
      <c r="D94" s="129"/>
      <c r="E94" s="132" t="s">
        <v>386</v>
      </c>
      <c r="F94" s="133"/>
    </row>
    <row r="95" spans="2:6" ht="30" x14ac:dyDescent="0.25">
      <c r="B95" s="123"/>
      <c r="C95" s="120"/>
      <c r="D95" s="129"/>
      <c r="E95" s="132" t="s">
        <v>387</v>
      </c>
      <c r="F95" s="133"/>
    </row>
    <row r="96" spans="2:6" ht="30" x14ac:dyDescent="0.25">
      <c r="B96" s="123"/>
      <c r="C96" s="120"/>
      <c r="D96" s="129"/>
      <c r="E96" s="132" t="s">
        <v>388</v>
      </c>
      <c r="F96" s="133"/>
    </row>
    <row r="97" spans="2:6" ht="30" x14ac:dyDescent="0.25">
      <c r="B97" s="123"/>
      <c r="C97" s="120"/>
      <c r="D97" s="129"/>
      <c r="E97" s="132" t="s">
        <v>389</v>
      </c>
      <c r="F97" s="133"/>
    </row>
    <row r="98" spans="2:6" ht="30" x14ac:dyDescent="0.25">
      <c r="B98" s="123"/>
      <c r="C98" s="120"/>
      <c r="D98" s="129"/>
      <c r="E98" s="132" t="s">
        <v>390</v>
      </c>
      <c r="F98" s="133"/>
    </row>
    <row r="99" spans="2:6" ht="30" x14ac:dyDescent="0.25">
      <c r="B99" s="123"/>
      <c r="C99" s="120"/>
      <c r="D99" s="129"/>
      <c r="E99" s="132" t="s">
        <v>391</v>
      </c>
      <c r="F99" s="133"/>
    </row>
    <row r="100" spans="2:6" ht="30" x14ac:dyDescent="0.25">
      <c r="B100" s="123"/>
      <c r="C100" s="120"/>
      <c r="D100" s="129"/>
      <c r="E100" s="132" t="s">
        <v>392</v>
      </c>
      <c r="F100" s="133"/>
    </row>
    <row r="101" spans="2:6" ht="30" x14ac:dyDescent="0.25">
      <c r="B101" s="123"/>
      <c r="C101" s="120"/>
      <c r="D101" s="129"/>
      <c r="E101" s="132" t="s">
        <v>393</v>
      </c>
      <c r="F101" s="133"/>
    </row>
    <row r="102" spans="2:6" ht="30" x14ac:dyDescent="0.25">
      <c r="B102" s="123"/>
      <c r="C102" s="120"/>
      <c r="D102" s="129"/>
      <c r="E102" s="132" t="s">
        <v>394</v>
      </c>
      <c r="F102" s="133"/>
    </row>
    <row r="103" spans="2:6" ht="30" x14ac:dyDescent="0.25">
      <c r="B103" s="123"/>
      <c r="C103" s="120"/>
      <c r="D103" s="129"/>
      <c r="E103" s="132" t="s">
        <v>395</v>
      </c>
      <c r="F103" s="133"/>
    </row>
    <row r="104" spans="2:6" ht="30" x14ac:dyDescent="0.25">
      <c r="B104" s="123"/>
      <c r="C104" s="120"/>
      <c r="D104" s="129"/>
      <c r="E104" s="132" t="s">
        <v>396</v>
      </c>
      <c r="F104" s="133"/>
    </row>
    <row r="105" spans="2:6" ht="30" x14ac:dyDescent="0.25">
      <c r="B105" s="123"/>
      <c r="C105" s="120"/>
      <c r="D105" s="129"/>
      <c r="E105" s="132" t="s">
        <v>397</v>
      </c>
      <c r="F105" s="133"/>
    </row>
    <row r="106" spans="2:6" ht="30" x14ac:dyDescent="0.25">
      <c r="B106" s="123"/>
      <c r="C106" s="120"/>
      <c r="D106" s="129"/>
      <c r="E106" s="132" t="s">
        <v>398</v>
      </c>
      <c r="F106" s="133"/>
    </row>
    <row r="107" spans="2:6" ht="30" x14ac:dyDescent="0.25">
      <c r="B107" s="123"/>
      <c r="C107" s="120"/>
      <c r="D107" s="129"/>
      <c r="E107" s="132" t="s">
        <v>399</v>
      </c>
      <c r="F107" s="133"/>
    </row>
    <row r="108" spans="2:6" ht="30" x14ac:dyDescent="0.25">
      <c r="B108" s="123"/>
      <c r="C108" s="120"/>
      <c r="D108" s="129"/>
      <c r="E108" s="132" t="s">
        <v>400</v>
      </c>
      <c r="F108" s="133"/>
    </row>
    <row r="109" spans="2:6" ht="30" x14ac:dyDescent="0.25">
      <c r="B109" s="123"/>
      <c r="C109" s="120"/>
      <c r="D109" s="129"/>
      <c r="E109" s="132" t="s">
        <v>401</v>
      </c>
      <c r="F109" s="133"/>
    </row>
    <row r="110" spans="2:6" ht="30" x14ac:dyDescent="0.25">
      <c r="B110" s="123"/>
      <c r="C110" s="120"/>
      <c r="D110" s="129"/>
      <c r="E110" s="132" t="s">
        <v>402</v>
      </c>
      <c r="F110" s="133"/>
    </row>
    <row r="111" spans="2:6" ht="30" x14ac:dyDescent="0.25">
      <c r="B111" s="123"/>
      <c r="C111" s="120"/>
      <c r="D111" s="129"/>
      <c r="E111" s="132" t="s">
        <v>403</v>
      </c>
      <c r="F111" s="133"/>
    </row>
    <row r="112" spans="2:6" ht="30" x14ac:dyDescent="0.25">
      <c r="B112" s="123"/>
      <c r="C112" s="120"/>
      <c r="D112" s="129"/>
      <c r="E112" s="132" t="s">
        <v>404</v>
      </c>
      <c r="F112" s="133"/>
    </row>
    <row r="113" spans="2:6" ht="30" x14ac:dyDescent="0.25">
      <c r="B113" s="123"/>
      <c r="C113" s="120"/>
      <c r="D113" s="129"/>
      <c r="E113" s="132" t="s">
        <v>405</v>
      </c>
      <c r="F113" s="133"/>
    </row>
    <row r="114" spans="2:6" ht="30" x14ac:dyDescent="0.25">
      <c r="B114" s="123"/>
      <c r="C114" s="120"/>
      <c r="D114" s="129"/>
      <c r="E114" s="132" t="s">
        <v>406</v>
      </c>
      <c r="F114" s="133"/>
    </row>
    <row r="115" spans="2:6" ht="30" x14ac:dyDescent="0.25">
      <c r="B115" s="123"/>
      <c r="C115" s="120"/>
      <c r="D115" s="129"/>
      <c r="E115" s="132" t="s">
        <v>407</v>
      </c>
      <c r="F115" s="133"/>
    </row>
    <row r="116" spans="2:6" ht="30" x14ac:dyDescent="0.25">
      <c r="B116" s="123"/>
      <c r="C116" s="120"/>
      <c r="D116" s="129"/>
      <c r="E116" s="132" t="s">
        <v>408</v>
      </c>
      <c r="F116" s="133"/>
    </row>
    <row r="117" spans="2:6" ht="30" x14ac:dyDescent="0.25">
      <c r="B117" s="123"/>
      <c r="C117" s="120"/>
      <c r="D117" s="129"/>
      <c r="E117" s="132" t="s">
        <v>409</v>
      </c>
      <c r="F117" s="133"/>
    </row>
    <row r="118" spans="2:6" ht="30" x14ac:dyDescent="0.25">
      <c r="B118" s="123"/>
      <c r="C118" s="120"/>
      <c r="D118" s="129"/>
      <c r="E118" s="132" t="s">
        <v>410</v>
      </c>
      <c r="F118" s="133"/>
    </row>
    <row r="119" spans="2:6" ht="30" x14ac:dyDescent="0.25">
      <c r="B119" s="123"/>
      <c r="C119" s="120"/>
      <c r="D119" s="129"/>
      <c r="E119" s="132" t="s">
        <v>411</v>
      </c>
      <c r="F119" s="133"/>
    </row>
    <row r="120" spans="2:6" ht="30" x14ac:dyDescent="0.25">
      <c r="B120" s="123"/>
      <c r="C120" s="120"/>
      <c r="D120" s="129"/>
      <c r="E120" s="132" t="s">
        <v>412</v>
      </c>
      <c r="F120" s="133"/>
    </row>
    <row r="121" spans="2:6" ht="30" x14ac:dyDescent="0.25">
      <c r="B121" s="123"/>
      <c r="C121" s="120"/>
      <c r="D121" s="129"/>
      <c r="E121" s="132" t="s">
        <v>413</v>
      </c>
      <c r="F121" s="133"/>
    </row>
    <row r="122" spans="2:6" ht="30" x14ac:dyDescent="0.25">
      <c r="B122" s="123"/>
      <c r="C122" s="120"/>
      <c r="D122" s="129"/>
      <c r="E122" s="132" t="s">
        <v>414</v>
      </c>
      <c r="F122" s="133"/>
    </row>
    <row r="123" spans="2:6" ht="30" x14ac:dyDescent="0.25">
      <c r="B123" s="123"/>
      <c r="C123" s="120"/>
      <c r="D123" s="129"/>
      <c r="E123" s="132" t="s">
        <v>415</v>
      </c>
      <c r="F123" s="133"/>
    </row>
    <row r="124" spans="2:6" ht="30" x14ac:dyDescent="0.25">
      <c r="B124" s="123"/>
      <c r="C124" s="120"/>
      <c r="D124" s="129"/>
      <c r="E124" s="132" t="s">
        <v>416</v>
      </c>
      <c r="F124" s="133"/>
    </row>
    <row r="125" spans="2:6" ht="30" x14ac:dyDescent="0.25">
      <c r="B125" s="123"/>
      <c r="C125" s="120"/>
      <c r="D125" s="129"/>
      <c r="E125" s="132" t="s">
        <v>417</v>
      </c>
      <c r="F125" s="133"/>
    </row>
    <row r="126" spans="2:6" ht="30" x14ac:dyDescent="0.25">
      <c r="B126" s="123"/>
      <c r="C126" s="120"/>
      <c r="D126" s="129"/>
      <c r="E126" s="132" t="s">
        <v>418</v>
      </c>
      <c r="F126" s="133"/>
    </row>
    <row r="127" spans="2:6" ht="30" x14ac:dyDescent="0.25">
      <c r="B127" s="123"/>
      <c r="C127" s="120"/>
      <c r="D127" s="129"/>
      <c r="E127" s="132" t="s">
        <v>419</v>
      </c>
      <c r="F127" s="133"/>
    </row>
    <row r="128" spans="2:6" ht="30.75" thickBot="1" x14ac:dyDescent="0.3">
      <c r="B128" s="124"/>
      <c r="C128" s="125"/>
      <c r="D128" s="134"/>
      <c r="E128" s="135" t="s">
        <v>420</v>
      </c>
      <c r="F128" s="136"/>
    </row>
    <row r="129" spans="2:6" ht="15.75" thickBot="1" x14ac:dyDescent="0.3">
      <c r="B129" s="120"/>
      <c r="C129" s="120"/>
      <c r="D129" s="129"/>
      <c r="E129" s="129"/>
      <c r="F129" s="129"/>
    </row>
    <row r="130" spans="2:6" ht="60" x14ac:dyDescent="0.25">
      <c r="B130" s="121" t="s">
        <v>421</v>
      </c>
      <c r="C130" s="122"/>
      <c r="D130" s="130"/>
      <c r="E130" s="130">
        <v>33</v>
      </c>
      <c r="F130" s="131"/>
    </row>
    <row r="131" spans="2:6" x14ac:dyDescent="0.25">
      <c r="B131" s="123"/>
      <c r="C131" s="120"/>
      <c r="D131" s="129"/>
      <c r="E131" s="132" t="s">
        <v>422</v>
      </c>
      <c r="F131" s="133" t="s">
        <v>301</v>
      </c>
    </row>
    <row r="132" spans="2:6" x14ac:dyDescent="0.25">
      <c r="B132" s="123"/>
      <c r="C132" s="120"/>
      <c r="D132" s="129"/>
      <c r="E132" s="132" t="s">
        <v>423</v>
      </c>
      <c r="F132" s="133"/>
    </row>
    <row r="133" spans="2:6" x14ac:dyDescent="0.25">
      <c r="B133" s="123"/>
      <c r="C133" s="120"/>
      <c r="D133" s="129"/>
      <c r="E133" s="132" t="s">
        <v>424</v>
      </c>
      <c r="F133" s="133"/>
    </row>
    <row r="134" spans="2:6" x14ac:dyDescent="0.25">
      <c r="B134" s="123"/>
      <c r="C134" s="120"/>
      <c r="D134" s="129"/>
      <c r="E134" s="132" t="s">
        <v>425</v>
      </c>
      <c r="F134" s="133"/>
    </row>
    <row r="135" spans="2:6" x14ac:dyDescent="0.25">
      <c r="B135" s="123"/>
      <c r="C135" s="120"/>
      <c r="D135" s="129"/>
      <c r="E135" s="132" t="s">
        <v>426</v>
      </c>
      <c r="F135" s="133"/>
    </row>
    <row r="136" spans="2:6" x14ac:dyDescent="0.25">
      <c r="B136" s="123"/>
      <c r="C136" s="120"/>
      <c r="D136" s="129"/>
      <c r="E136" s="132" t="s">
        <v>427</v>
      </c>
      <c r="F136" s="133"/>
    </row>
    <row r="137" spans="2:6" x14ac:dyDescent="0.25">
      <c r="B137" s="123"/>
      <c r="C137" s="120"/>
      <c r="D137" s="129"/>
      <c r="E137" s="132" t="s">
        <v>428</v>
      </c>
      <c r="F137" s="133"/>
    </row>
    <row r="138" spans="2:6" x14ac:dyDescent="0.25">
      <c r="B138" s="123"/>
      <c r="C138" s="120"/>
      <c r="D138" s="129"/>
      <c r="E138" s="132" t="s">
        <v>429</v>
      </c>
      <c r="F138" s="133"/>
    </row>
    <row r="139" spans="2:6" x14ac:dyDescent="0.25">
      <c r="B139" s="123"/>
      <c r="C139" s="120"/>
      <c r="D139" s="129"/>
      <c r="E139" s="132" t="s">
        <v>430</v>
      </c>
      <c r="F139" s="133"/>
    </row>
    <row r="140" spans="2:6" x14ac:dyDescent="0.25">
      <c r="B140" s="123"/>
      <c r="C140" s="120"/>
      <c r="D140" s="129"/>
      <c r="E140" s="132" t="s">
        <v>431</v>
      </c>
      <c r="F140" s="133"/>
    </row>
    <row r="141" spans="2:6" x14ac:dyDescent="0.25">
      <c r="B141" s="123"/>
      <c r="C141" s="120"/>
      <c r="D141" s="129"/>
      <c r="E141" s="132" t="s">
        <v>432</v>
      </c>
      <c r="F141" s="133"/>
    </row>
    <row r="142" spans="2:6" x14ac:dyDescent="0.25">
      <c r="B142" s="123"/>
      <c r="C142" s="120"/>
      <c r="D142" s="129"/>
      <c r="E142" s="132" t="s">
        <v>433</v>
      </c>
      <c r="F142" s="133"/>
    </row>
    <row r="143" spans="2:6" x14ac:dyDescent="0.25">
      <c r="B143" s="123"/>
      <c r="C143" s="120"/>
      <c r="D143" s="129"/>
      <c r="E143" s="132" t="s">
        <v>434</v>
      </c>
      <c r="F143" s="133"/>
    </row>
    <row r="144" spans="2:6" x14ac:dyDescent="0.25">
      <c r="B144" s="123"/>
      <c r="C144" s="120"/>
      <c r="D144" s="129"/>
      <c r="E144" s="132" t="s">
        <v>435</v>
      </c>
      <c r="F144" s="133"/>
    </row>
    <row r="145" spans="2:6" x14ac:dyDescent="0.25">
      <c r="B145" s="123"/>
      <c r="C145" s="120"/>
      <c r="D145" s="129"/>
      <c r="E145" s="132" t="s">
        <v>436</v>
      </c>
      <c r="F145" s="133"/>
    </row>
    <row r="146" spans="2:6" x14ac:dyDescent="0.25">
      <c r="B146" s="123"/>
      <c r="C146" s="120"/>
      <c r="D146" s="129"/>
      <c r="E146" s="132" t="s">
        <v>437</v>
      </c>
      <c r="F146" s="133"/>
    </row>
    <row r="147" spans="2:6" x14ac:dyDescent="0.25">
      <c r="B147" s="123"/>
      <c r="C147" s="120"/>
      <c r="D147" s="129"/>
      <c r="E147" s="132" t="s">
        <v>438</v>
      </c>
      <c r="F147" s="133"/>
    </row>
    <row r="148" spans="2:6" x14ac:dyDescent="0.25">
      <c r="B148" s="123"/>
      <c r="C148" s="120"/>
      <c r="D148" s="129"/>
      <c r="E148" s="132" t="s">
        <v>439</v>
      </c>
      <c r="F148" s="133"/>
    </row>
    <row r="149" spans="2:6" x14ac:dyDescent="0.25">
      <c r="B149" s="123"/>
      <c r="C149" s="120"/>
      <c r="D149" s="129"/>
      <c r="E149" s="132" t="s">
        <v>440</v>
      </c>
      <c r="F149" s="133"/>
    </row>
    <row r="150" spans="2:6" x14ac:dyDescent="0.25">
      <c r="B150" s="123"/>
      <c r="C150" s="120"/>
      <c r="D150" s="129"/>
      <c r="E150" s="132" t="s">
        <v>441</v>
      </c>
      <c r="F150" s="133"/>
    </row>
    <row r="151" spans="2:6" x14ac:dyDescent="0.25">
      <c r="B151" s="123"/>
      <c r="C151" s="120"/>
      <c r="D151" s="129"/>
      <c r="E151" s="132" t="s">
        <v>442</v>
      </c>
      <c r="F151" s="133"/>
    </row>
    <row r="152" spans="2:6" x14ac:dyDescent="0.25">
      <c r="B152" s="123"/>
      <c r="C152" s="120"/>
      <c r="D152" s="129"/>
      <c r="E152" s="132" t="s">
        <v>443</v>
      </c>
      <c r="F152" s="133"/>
    </row>
    <row r="153" spans="2:6" ht="30" x14ac:dyDescent="0.25">
      <c r="B153" s="123"/>
      <c r="C153" s="120"/>
      <c r="D153" s="129"/>
      <c r="E153" s="132" t="s">
        <v>444</v>
      </c>
      <c r="F153" s="133"/>
    </row>
    <row r="154" spans="2:6" ht="30" x14ac:dyDescent="0.25">
      <c r="B154" s="123"/>
      <c r="C154" s="120"/>
      <c r="D154" s="129"/>
      <c r="E154" s="132" t="s">
        <v>445</v>
      </c>
      <c r="F154" s="133"/>
    </row>
    <row r="155" spans="2:6" ht="30" x14ac:dyDescent="0.25">
      <c r="B155" s="123"/>
      <c r="C155" s="120"/>
      <c r="D155" s="129"/>
      <c r="E155" s="132" t="s">
        <v>446</v>
      </c>
      <c r="F155" s="133"/>
    </row>
    <row r="156" spans="2:6" x14ac:dyDescent="0.25">
      <c r="B156" s="123"/>
      <c r="C156" s="120"/>
      <c r="D156" s="129"/>
      <c r="E156" s="132" t="s">
        <v>447</v>
      </c>
      <c r="F156" s="133"/>
    </row>
    <row r="157" spans="2:6" x14ac:dyDescent="0.25">
      <c r="B157" s="123"/>
      <c r="C157" s="120"/>
      <c r="D157" s="129"/>
      <c r="E157" s="132" t="s">
        <v>448</v>
      </c>
      <c r="F157" s="133"/>
    </row>
    <row r="158" spans="2:6" x14ac:dyDescent="0.25">
      <c r="B158" s="123"/>
      <c r="C158" s="120"/>
      <c r="D158" s="129"/>
      <c r="E158" s="132" t="s">
        <v>449</v>
      </c>
      <c r="F158" s="133"/>
    </row>
    <row r="159" spans="2:6" x14ac:dyDescent="0.25">
      <c r="B159" s="123"/>
      <c r="C159" s="120"/>
      <c r="D159" s="129"/>
      <c r="E159" s="132" t="s">
        <v>450</v>
      </c>
      <c r="F159" s="133"/>
    </row>
    <row r="160" spans="2:6" x14ac:dyDescent="0.25">
      <c r="B160" s="123"/>
      <c r="C160" s="120"/>
      <c r="D160" s="129"/>
      <c r="E160" s="132" t="s">
        <v>451</v>
      </c>
      <c r="F160" s="133"/>
    </row>
    <row r="161" spans="2:6" x14ac:dyDescent="0.25">
      <c r="B161" s="123"/>
      <c r="C161" s="120"/>
      <c r="D161" s="129"/>
      <c r="E161" s="132" t="s">
        <v>452</v>
      </c>
      <c r="F161" s="133"/>
    </row>
    <row r="162" spans="2:6" x14ac:dyDescent="0.25">
      <c r="B162" s="123"/>
      <c r="C162" s="120"/>
      <c r="D162" s="129"/>
      <c r="E162" s="132" t="s">
        <v>453</v>
      </c>
      <c r="F162" s="133"/>
    </row>
    <row r="163" spans="2:6" ht="15.75" thickBot="1" x14ac:dyDescent="0.3">
      <c r="B163" s="124"/>
      <c r="C163" s="125"/>
      <c r="D163" s="134"/>
      <c r="E163" s="135" t="s">
        <v>454</v>
      </c>
      <c r="F163" s="136"/>
    </row>
    <row r="164" spans="2:6" ht="15.75" thickBot="1" x14ac:dyDescent="0.3">
      <c r="B164" s="120"/>
      <c r="C164" s="120"/>
      <c r="D164" s="129"/>
      <c r="E164" s="129"/>
      <c r="F164" s="129"/>
    </row>
    <row r="165" spans="2:6" ht="60" x14ac:dyDescent="0.25">
      <c r="B165" s="121" t="s">
        <v>455</v>
      </c>
      <c r="C165" s="122"/>
      <c r="D165" s="130"/>
      <c r="E165" s="130">
        <v>69</v>
      </c>
      <c r="F165" s="131"/>
    </row>
    <row r="166" spans="2:6" ht="30" x14ac:dyDescent="0.25">
      <c r="B166" s="123"/>
      <c r="C166" s="120"/>
      <c r="D166" s="129"/>
      <c r="E166" s="132" t="s">
        <v>456</v>
      </c>
      <c r="F166" s="133" t="s">
        <v>301</v>
      </c>
    </row>
    <row r="167" spans="2:6" ht="30" x14ac:dyDescent="0.25">
      <c r="B167" s="123"/>
      <c r="C167" s="120"/>
      <c r="D167" s="129"/>
      <c r="E167" s="132" t="s">
        <v>457</v>
      </c>
      <c r="F167" s="133"/>
    </row>
    <row r="168" spans="2:6" ht="30" x14ac:dyDescent="0.25">
      <c r="B168" s="123"/>
      <c r="C168" s="120"/>
      <c r="D168" s="129"/>
      <c r="E168" s="132" t="s">
        <v>458</v>
      </c>
      <c r="F168" s="133"/>
    </row>
    <row r="169" spans="2:6" ht="30" x14ac:dyDescent="0.25">
      <c r="B169" s="123"/>
      <c r="C169" s="120"/>
      <c r="D169" s="129"/>
      <c r="E169" s="132" t="s">
        <v>444</v>
      </c>
      <c r="F169" s="133"/>
    </row>
    <row r="170" spans="2:6" ht="30" x14ac:dyDescent="0.25">
      <c r="B170" s="123"/>
      <c r="C170" s="120"/>
      <c r="D170" s="129"/>
      <c r="E170" s="132" t="s">
        <v>445</v>
      </c>
      <c r="F170" s="133"/>
    </row>
    <row r="171" spans="2:6" ht="30" x14ac:dyDescent="0.25">
      <c r="B171" s="123"/>
      <c r="C171" s="120"/>
      <c r="D171" s="129"/>
      <c r="E171" s="132" t="s">
        <v>446</v>
      </c>
      <c r="F171" s="133"/>
    </row>
    <row r="172" spans="2:6" x14ac:dyDescent="0.25">
      <c r="B172" s="123"/>
      <c r="C172" s="120"/>
      <c r="D172" s="129"/>
      <c r="E172" s="132" t="s">
        <v>447</v>
      </c>
      <c r="F172" s="133"/>
    </row>
    <row r="173" spans="2:6" x14ac:dyDescent="0.25">
      <c r="B173" s="123"/>
      <c r="C173" s="120"/>
      <c r="D173" s="129"/>
      <c r="E173" s="132" t="s">
        <v>448</v>
      </c>
      <c r="F173" s="133"/>
    </row>
    <row r="174" spans="2:6" x14ac:dyDescent="0.25">
      <c r="B174" s="123"/>
      <c r="C174" s="120"/>
      <c r="D174" s="129"/>
      <c r="E174" s="132" t="s">
        <v>449</v>
      </c>
      <c r="F174" s="133"/>
    </row>
    <row r="175" spans="2:6" x14ac:dyDescent="0.25">
      <c r="B175" s="123"/>
      <c r="C175" s="120"/>
      <c r="D175" s="129"/>
      <c r="E175" s="132" t="s">
        <v>450</v>
      </c>
      <c r="F175" s="133"/>
    </row>
    <row r="176" spans="2:6" x14ac:dyDescent="0.25">
      <c r="B176" s="123"/>
      <c r="C176" s="120"/>
      <c r="D176" s="129"/>
      <c r="E176" s="132" t="s">
        <v>451</v>
      </c>
      <c r="F176" s="133"/>
    </row>
    <row r="177" spans="2:6" x14ac:dyDescent="0.25">
      <c r="B177" s="123"/>
      <c r="C177" s="120"/>
      <c r="D177" s="129"/>
      <c r="E177" s="132" t="s">
        <v>452</v>
      </c>
      <c r="F177" s="133"/>
    </row>
    <row r="178" spans="2:6" x14ac:dyDescent="0.25">
      <c r="B178" s="123"/>
      <c r="C178" s="120"/>
      <c r="D178" s="129"/>
      <c r="E178" s="132" t="s">
        <v>453</v>
      </c>
      <c r="F178" s="133"/>
    </row>
    <row r="179" spans="2:6" x14ac:dyDescent="0.25">
      <c r="B179" s="123"/>
      <c r="C179" s="120"/>
      <c r="D179" s="129"/>
      <c r="E179" s="132" t="s">
        <v>454</v>
      </c>
      <c r="F179" s="133"/>
    </row>
    <row r="180" spans="2:6" ht="30.75" thickBot="1" x14ac:dyDescent="0.3">
      <c r="B180" s="124"/>
      <c r="C180" s="125"/>
      <c r="D180" s="134"/>
      <c r="E180" s="135" t="s">
        <v>459</v>
      </c>
      <c r="F180" s="136"/>
    </row>
    <row r="181" spans="2:6" ht="15.75" thickBot="1" x14ac:dyDescent="0.3">
      <c r="B181" s="120"/>
      <c r="C181" s="120"/>
      <c r="D181" s="129"/>
      <c r="E181" s="129"/>
      <c r="F181" s="129"/>
    </row>
    <row r="182" spans="2:6" ht="45" x14ac:dyDescent="0.25">
      <c r="B182" s="121" t="s">
        <v>460</v>
      </c>
      <c r="C182" s="122"/>
      <c r="D182" s="130"/>
      <c r="E182" s="130">
        <v>5</v>
      </c>
      <c r="F182" s="131"/>
    </row>
    <row r="183" spans="2:6" ht="30" x14ac:dyDescent="0.25">
      <c r="B183" s="123"/>
      <c r="C183" s="120"/>
      <c r="D183" s="129"/>
      <c r="E183" s="132" t="s">
        <v>461</v>
      </c>
      <c r="F183" s="133" t="s">
        <v>301</v>
      </c>
    </row>
    <row r="184" spans="2:6" ht="30" x14ac:dyDescent="0.25">
      <c r="B184" s="123"/>
      <c r="C184" s="120"/>
      <c r="D184" s="129"/>
      <c r="E184" s="132" t="s">
        <v>462</v>
      </c>
      <c r="F184" s="133"/>
    </row>
    <row r="185" spans="2:6" ht="30" x14ac:dyDescent="0.25">
      <c r="B185" s="123"/>
      <c r="C185" s="120"/>
      <c r="D185" s="129"/>
      <c r="E185" s="132" t="s">
        <v>463</v>
      </c>
      <c r="F185" s="133"/>
    </row>
    <row r="186" spans="2:6" ht="30" x14ac:dyDescent="0.25">
      <c r="B186" s="123"/>
      <c r="C186" s="120"/>
      <c r="D186" s="129"/>
      <c r="E186" s="132" t="s">
        <v>464</v>
      </c>
      <c r="F186" s="133"/>
    </row>
    <row r="187" spans="2:6" ht="30.75" thickBot="1" x14ac:dyDescent="0.3">
      <c r="B187" s="124"/>
      <c r="C187" s="125"/>
      <c r="D187" s="134"/>
      <c r="E187" s="135" t="s">
        <v>465</v>
      </c>
      <c r="F187" s="136" t="s">
        <v>301</v>
      </c>
    </row>
    <row r="188" spans="2:6" x14ac:dyDescent="0.25">
      <c r="B188" s="120"/>
      <c r="C188" s="120"/>
      <c r="D188" s="129"/>
      <c r="E188" s="129"/>
      <c r="F188" s="129"/>
    </row>
    <row r="189" spans="2:6" x14ac:dyDescent="0.25">
      <c r="B189" s="120"/>
      <c r="C189" s="120"/>
      <c r="D189" s="129"/>
      <c r="E189" s="129"/>
      <c r="F189" s="129"/>
    </row>
    <row r="190" spans="2:6" x14ac:dyDescent="0.25">
      <c r="B190" s="119" t="s">
        <v>466</v>
      </c>
      <c r="C190" s="119"/>
      <c r="D190" s="128"/>
      <c r="E190" s="128"/>
      <c r="F190" s="128"/>
    </row>
    <row r="191" spans="2:6" ht="15.75" thickBot="1" x14ac:dyDescent="0.3">
      <c r="B191" s="120"/>
      <c r="C191" s="120"/>
      <c r="D191" s="129"/>
      <c r="E191" s="129"/>
      <c r="F191" s="129"/>
    </row>
    <row r="192" spans="2:6" ht="30" x14ac:dyDescent="0.25">
      <c r="B192" s="121" t="s">
        <v>467</v>
      </c>
      <c r="C192" s="122"/>
      <c r="D192" s="130"/>
      <c r="E192" s="130">
        <v>1</v>
      </c>
      <c r="F192" s="131"/>
    </row>
    <row r="193" spans="2:6" ht="45.75" thickBot="1" x14ac:dyDescent="0.3">
      <c r="B193" s="124"/>
      <c r="C193" s="125"/>
      <c r="D193" s="134"/>
      <c r="E193" s="135" t="s">
        <v>468</v>
      </c>
      <c r="F193" s="136" t="s">
        <v>301</v>
      </c>
    </row>
    <row r="194" spans="2:6" ht="15.75" thickBot="1" x14ac:dyDescent="0.3">
      <c r="B194" s="120"/>
      <c r="C194" s="120"/>
      <c r="D194" s="129"/>
      <c r="E194" s="129"/>
      <c r="F194" s="129"/>
    </row>
    <row r="195" spans="2:6" ht="45" x14ac:dyDescent="0.25">
      <c r="B195" s="121" t="s">
        <v>469</v>
      </c>
      <c r="C195" s="122"/>
      <c r="D195" s="130"/>
      <c r="E195" s="130">
        <v>1</v>
      </c>
      <c r="F195" s="131"/>
    </row>
    <row r="196" spans="2:6" ht="45.75" thickBot="1" x14ac:dyDescent="0.3">
      <c r="B196" s="124"/>
      <c r="C196" s="125"/>
      <c r="D196" s="134"/>
      <c r="E196" s="135" t="s">
        <v>470</v>
      </c>
      <c r="F196" s="136" t="s">
        <v>301</v>
      </c>
    </row>
    <row r="197" spans="2:6" ht="15.75" thickBot="1" x14ac:dyDescent="0.3">
      <c r="B197" s="120"/>
      <c r="C197" s="120"/>
      <c r="D197" s="129"/>
      <c r="E197" s="129"/>
      <c r="F197" s="129"/>
    </row>
    <row r="198" spans="2:6" ht="60" x14ac:dyDescent="0.25">
      <c r="B198" s="121" t="s">
        <v>471</v>
      </c>
      <c r="C198" s="122"/>
      <c r="D198" s="130"/>
      <c r="E198" s="130">
        <v>1</v>
      </c>
      <c r="F198" s="131"/>
    </row>
    <row r="199" spans="2:6" ht="45.75" thickBot="1" x14ac:dyDescent="0.3">
      <c r="B199" s="124"/>
      <c r="C199" s="125"/>
      <c r="D199" s="134"/>
      <c r="E199" s="135" t="s">
        <v>470</v>
      </c>
      <c r="F199" s="136" t="s">
        <v>301</v>
      </c>
    </row>
    <row r="200" spans="2:6" ht="15.75" thickBot="1" x14ac:dyDescent="0.3">
      <c r="B200" s="120"/>
      <c r="C200" s="120"/>
      <c r="D200" s="129"/>
      <c r="E200" s="129"/>
      <c r="F200" s="129"/>
    </row>
    <row r="201" spans="2:6" ht="45.75" thickBot="1" x14ac:dyDescent="0.3">
      <c r="B201" s="126" t="s">
        <v>472</v>
      </c>
      <c r="C201" s="127"/>
      <c r="D201" s="137"/>
      <c r="E201" s="137">
        <v>163</v>
      </c>
      <c r="F201" s="138" t="s">
        <v>301</v>
      </c>
    </row>
    <row r="202" spans="2:6" x14ac:dyDescent="0.25">
      <c r="B202" s="120"/>
      <c r="C202" s="120"/>
      <c r="D202" s="129"/>
      <c r="E202" s="129"/>
      <c r="F202" s="129"/>
    </row>
  </sheetData>
  <hyperlinks>
    <hyperlink ref="E9" location="'Mapa final'!Z10:AA10" display="'Mapa final'!Z10:AA10"/>
    <hyperlink ref="E10" location="'Mapa final'!AC10:AE10" display="'Mapa final'!AC10:AE10"/>
    <hyperlink ref="E11" location="'Mapa final'!Z11:AA11" display="'Mapa final'!Z11:AA11"/>
    <hyperlink ref="E12" location="'Mapa final'!AC11:AE11" display="'Mapa final'!AC11:AE11"/>
    <hyperlink ref="E13" location="'Mapa final'!Z12:AA12" display="'Mapa final'!Z12:AA12"/>
    <hyperlink ref="E14" location="'Mapa final'!AC12:AE12" display="'Mapa final'!AC12:AE12"/>
    <hyperlink ref="E15" location="'Mapa final'!Z13:AA13" display="'Mapa final'!Z13:AA13"/>
    <hyperlink ref="E16" location="'Mapa final'!AC13:AE13" display="'Mapa final'!AC13:AE13"/>
    <hyperlink ref="E17" location="'Mapa final'!Z14:AA14" display="'Mapa final'!Z14:AA14"/>
    <hyperlink ref="E18" location="'Mapa final'!AC14:AE14" display="'Mapa final'!AC14:AE14"/>
    <hyperlink ref="E19" location="'Mapa final'!Z15:AA15" display="'Mapa final'!Z15:AA15"/>
    <hyperlink ref="E20" location="'Mapa final'!AC15:AE15" display="'Mapa final'!AC15:AE15"/>
    <hyperlink ref="E21" location="'Mapa final'!Z16:AA16" display="'Mapa final'!Z16:AA16"/>
    <hyperlink ref="E22" location="'Mapa final'!AC16:AE16" display="'Mapa final'!AC16:AE16"/>
    <hyperlink ref="E23" location="'Mapa final'!Z17:AA17" display="'Mapa final'!Z17:AA17"/>
    <hyperlink ref="E24" location="'Mapa final'!AC17:AE17" display="'Mapa final'!AC17:AE17"/>
    <hyperlink ref="E25" location="'Mapa final'!Z18:AA18" display="'Mapa final'!Z18:AA18"/>
    <hyperlink ref="E26" location="'Mapa final'!AC18:AE18" display="'Mapa final'!AC18:AE18"/>
    <hyperlink ref="E27" location="'Mapa final'!Z19:AA19" display="'Mapa final'!Z19:AA19"/>
    <hyperlink ref="E28" location="'Mapa final'!AC19:AE19" display="'Mapa final'!AC19:AE19"/>
    <hyperlink ref="E29" location="'Mapa final'!Z20:AA20" display="'Mapa final'!Z20:AA20"/>
    <hyperlink ref="E30" location="'Mapa final'!AC20:AE20" display="'Mapa final'!AC20:AE20"/>
    <hyperlink ref="E31" location="'Mapa final'!Z21:AA21" display="'Mapa final'!Z21:AA21"/>
    <hyperlink ref="E32" location="'Mapa final'!AC21:AE21" display="'Mapa final'!AC21:AE21"/>
    <hyperlink ref="E33" location="'Mapa final'!Z22:AA22" display="'Mapa final'!Z22:AA22"/>
    <hyperlink ref="E34" location="'Mapa final'!AC22:AE22" display="'Mapa final'!AC22:AE22"/>
    <hyperlink ref="E35" location="'Mapa final'!Z23:AA23" display="'Mapa final'!Z23:AA23"/>
    <hyperlink ref="E36" location="'Mapa final'!AC23:AE23" display="'Mapa final'!AC23:AE23"/>
    <hyperlink ref="E37" location="'Mapa final'!Z24:AA24" display="'Mapa final'!Z24:AA24"/>
    <hyperlink ref="E38" location="'Mapa final'!AC24:AE24" display="'Mapa final'!AC24:AE24"/>
    <hyperlink ref="E39" location="'Mapa final'!Z25:AA25" display="'Mapa final'!Z25:AA25"/>
    <hyperlink ref="E40" location="'Mapa final'!AC25:AE25" display="'Mapa final'!AC25:AE25"/>
    <hyperlink ref="E41" location="'Mapa final'!Z26:AA26" display="'Mapa final'!Z26:AA26"/>
    <hyperlink ref="E42" location="'Mapa final'!AC26:AE26" display="'Mapa final'!AC26:AE26"/>
    <hyperlink ref="E43" location="'Mapa final'!Z27:AA27" display="'Mapa final'!Z27:AA27"/>
    <hyperlink ref="E44" location="'Mapa final'!AC27:AE27" display="'Mapa final'!AC27:AE27"/>
    <hyperlink ref="E45" location="'Mapa final'!Z28:AA28" display="'Mapa final'!Z28:AA28"/>
    <hyperlink ref="E46" location="'Mapa final'!AC28:AE28" display="'Mapa final'!AC28:AE28"/>
    <hyperlink ref="E47" location="'Mapa final'!Z29:AA29" display="'Mapa final'!Z29:AA29"/>
    <hyperlink ref="E48" location="'Mapa final'!AC29:AE29" display="'Mapa final'!AC29:AE29"/>
    <hyperlink ref="E49" location="'Mapa final'!Z30:AA30" display="'Mapa final'!Z30:AA30"/>
    <hyperlink ref="E50" location="'Mapa final'!AC30:AE30" display="'Mapa final'!AC30:AE30"/>
    <hyperlink ref="E51" location="'Mapa final'!Z31:AA31" display="'Mapa final'!Z31:AA31"/>
    <hyperlink ref="E52" location="'Mapa final'!AC31:AE31" display="'Mapa final'!AC31:AE31"/>
    <hyperlink ref="E53" location="'Mapa final'!Z32:AA32" display="'Mapa final'!Z32:AA32"/>
    <hyperlink ref="E54" location="'Mapa final'!AC32:AE32" display="'Mapa final'!AC32:AE32"/>
    <hyperlink ref="E55" location="'Mapa final'!Z33:AA33" display="'Mapa final'!Z33:AA33"/>
    <hyperlink ref="E56" location="'Mapa final'!AC33:AE33" display="'Mapa final'!AC33:AE33"/>
    <hyperlink ref="E57" location="'Mapa final'!Z34:AA34" display="'Mapa final'!Z34:AA34"/>
    <hyperlink ref="E58" location="'Mapa final'!AC34:AE34" display="'Mapa final'!AC34:AE34"/>
    <hyperlink ref="E59" location="'Mapa final'!Z35:AA35" display="'Mapa final'!Z35:AA35"/>
    <hyperlink ref="E60" location="'Mapa final'!AC35:AE35" display="'Mapa final'!AC35:AE35"/>
    <hyperlink ref="E61" location="'Mapa final'!Z36:AA36" display="'Mapa final'!Z36:AA36"/>
    <hyperlink ref="E62" location="'Mapa final'!AC36:AE36" display="'Mapa final'!AC36:AE36"/>
    <hyperlink ref="E63" location="'Mapa final'!Z37:AA37" display="'Mapa final'!Z37:AA37"/>
    <hyperlink ref="E64" location="'Mapa final'!AC37:AE37" display="'Mapa final'!AC37:AE37"/>
    <hyperlink ref="E65" location="'Mapa final'!Z38:AA38" display="'Mapa final'!Z38:AA38"/>
    <hyperlink ref="E66" location="'Mapa final'!AC38:AE38" display="'Mapa final'!AC38:AE38"/>
    <hyperlink ref="E67" location="'Mapa final'!Z39:AA39" display="'Mapa final'!Z39:AA39"/>
    <hyperlink ref="E68" location="'Mapa final'!AC39:AE39" display="'Mapa final'!AC39:AE39"/>
    <hyperlink ref="E69" location="'Mapa final'!Z40:AA40" display="'Mapa final'!Z40:AA40"/>
    <hyperlink ref="E70" location="'Mapa final'!AC40:AE40" display="'Mapa final'!AC40:AE40"/>
    <hyperlink ref="E71" location="'Mapa final'!Z41:AA41" display="'Mapa final'!Z41:AA41"/>
    <hyperlink ref="E72" location="'Mapa final'!AC41:AE41" display="'Mapa final'!AC41:AE41"/>
    <hyperlink ref="E73" location="'Mapa final'!Z42:AA42" display="'Mapa final'!Z42:AA42"/>
    <hyperlink ref="E74" location="'Mapa final'!AC42:AE42" display="'Mapa final'!AC42:AE42"/>
    <hyperlink ref="E75" location="'Mapa final'!Z43:AA43" display="'Mapa final'!Z43:AA43"/>
    <hyperlink ref="E76" location="'Mapa final'!AC43:AE43" display="'Mapa final'!AC43:AE43"/>
    <hyperlink ref="E77" location="'Mapa final'!Z44:AA44" display="'Mapa final'!Z44:AA44"/>
    <hyperlink ref="E78" location="'Mapa final'!AC44:AE44" display="'Mapa final'!AC44:AE44"/>
    <hyperlink ref="E79" location="'Mapa final'!Z45:AA45" display="'Mapa final'!Z45:AA45"/>
    <hyperlink ref="E80" location="'Mapa final'!AC45:AE45" display="'Mapa final'!AC45:AE45"/>
    <hyperlink ref="E81" location="'Mapa final'!Z46:AA46" display="'Mapa final'!Z46:AA46"/>
    <hyperlink ref="E82" location="'Mapa final'!AC46:AE46" display="'Mapa final'!AC46:AE46"/>
    <hyperlink ref="E83" location="'Mapa final'!Z47:AA47" display="'Mapa final'!Z47:AA47"/>
    <hyperlink ref="E84" location="'Mapa final'!AC47:AE47" display="'Mapa final'!AC47:AE47"/>
    <hyperlink ref="E85" location="'Mapa final'!Z48:AA48" display="'Mapa final'!Z48:AA48"/>
    <hyperlink ref="E86" location="'Mapa final'!AC48:AE48" display="'Mapa final'!AC48:AE48"/>
    <hyperlink ref="E87" location="'Mapa final'!Z49:AA49" display="'Mapa final'!Z49:AA49"/>
    <hyperlink ref="E88" location="'Mapa final'!AC49:AE49" display="'Mapa final'!AC49:AE49"/>
    <hyperlink ref="E89" location="'Mapa final'!Z50:AA50" display="'Mapa final'!Z50:AA50"/>
    <hyperlink ref="E90" location="'Mapa final'!AC50:AE50" display="'Mapa final'!AC50:AE50"/>
    <hyperlink ref="E91" location="'Mapa final'!Z51:AA51" display="'Mapa final'!Z51:AA51"/>
    <hyperlink ref="E92" location="'Mapa final'!AC51:AE51" display="'Mapa final'!AC51:AE51"/>
    <hyperlink ref="E93" location="'Mapa final'!Z52:AA52" display="'Mapa final'!Z52:AA52"/>
    <hyperlink ref="E94" location="'Mapa final'!AC52:AE52" display="'Mapa final'!AC52:AE52"/>
    <hyperlink ref="E95" location="'Mapa final'!Z53:AA53" display="'Mapa final'!Z53:AA53"/>
    <hyperlink ref="E96" location="'Mapa final'!AC53:AE53" display="'Mapa final'!AC53:AE53"/>
    <hyperlink ref="E97" location="'Mapa final'!Z54:AA54" display="'Mapa final'!Z54:AA54"/>
    <hyperlink ref="E98" location="'Mapa final'!AC54:AE54" display="'Mapa final'!AC54:AE54"/>
    <hyperlink ref="E99" location="'Mapa final'!Z55:AA55" display="'Mapa final'!Z55:AA55"/>
    <hyperlink ref="E100" location="'Mapa final'!AC55:AE55" display="'Mapa final'!AC55:AE55"/>
    <hyperlink ref="E101" location="'Mapa final'!Z56:AA56" display="'Mapa final'!Z56:AA56"/>
    <hyperlink ref="E102" location="'Mapa final'!AC56:AE56" display="'Mapa final'!AC56:AE56"/>
    <hyperlink ref="E103" location="'Mapa final'!Z57:AA57" display="'Mapa final'!Z57:AA57"/>
    <hyperlink ref="E104" location="'Mapa final'!AC57:AE57" display="'Mapa final'!AC57:AE57"/>
    <hyperlink ref="E105" location="'Mapa final'!Z58:AA58" display="'Mapa final'!Z58:AA58"/>
    <hyperlink ref="E106" location="'Mapa final'!AC58:AE58" display="'Mapa final'!AC58:AE58"/>
    <hyperlink ref="E107" location="'Mapa final'!Z59:AA59" display="'Mapa final'!Z59:AA59"/>
    <hyperlink ref="E108" location="'Mapa final'!AC59:AE59" display="'Mapa final'!AC59:AE59"/>
    <hyperlink ref="E109" location="'Mapa final'!Z60:AA60" display="'Mapa final'!Z60:AA60"/>
    <hyperlink ref="E110" location="'Mapa final'!AC60:AE60" display="'Mapa final'!AC60:AE60"/>
    <hyperlink ref="E111" location="'Mapa final'!Z61:AA61" display="'Mapa final'!Z61:AA61"/>
    <hyperlink ref="E112" location="'Mapa final'!AC61:AE61" display="'Mapa final'!AC61:AE61"/>
    <hyperlink ref="E113" location="'Mapa final'!Z62:AA62" display="'Mapa final'!Z62:AA62"/>
    <hyperlink ref="E114" location="'Mapa final'!AC62:AE62" display="'Mapa final'!AC62:AE62"/>
    <hyperlink ref="E115" location="'Mapa final'!Z63:AA63" display="'Mapa final'!Z63:AA63"/>
    <hyperlink ref="E116" location="'Mapa final'!AC63:AE63" display="'Mapa final'!AC63:AE63"/>
    <hyperlink ref="E117" location="'Mapa final'!Z64:AA64" display="'Mapa final'!Z64:AA64"/>
    <hyperlink ref="E118" location="'Mapa final'!AC64:AE64" display="'Mapa final'!AC64:AE64"/>
    <hyperlink ref="E119" location="'Mapa final'!Z65:AA65" display="'Mapa final'!Z65:AA65"/>
    <hyperlink ref="E120" location="'Mapa final'!AC65:AE65" display="'Mapa final'!AC65:AE65"/>
    <hyperlink ref="E121" location="'Mapa final'!Z66:AA66" display="'Mapa final'!Z66:AA66"/>
    <hyperlink ref="E122" location="'Mapa final'!AC66:AE66" display="'Mapa final'!AC66:AE66"/>
    <hyperlink ref="E123" location="'Mapa final'!Z67:AA67" display="'Mapa final'!Z67:AA67"/>
    <hyperlink ref="E124" location="'Mapa final'!AC67:AE67" display="'Mapa final'!AC67:AE67"/>
    <hyperlink ref="E125" location="'Mapa final'!Z68:AA68" display="'Mapa final'!Z68:AA68"/>
    <hyperlink ref="E126" location="'Mapa final'!AC68:AE68" display="'Mapa final'!AC68:AE68"/>
    <hyperlink ref="E127" location="'Mapa final'!Z69:AA69" display="'Mapa final'!Z69:AA69"/>
    <hyperlink ref="E128" location="'Mapa final'!AC69:AE69" display="'Mapa final'!AC69:AE69"/>
    <hyperlink ref="E131" location="'Mapa final'!J10" display="'Mapa final'!J10"/>
    <hyperlink ref="E132" location="'Mapa final'!J16" display="'Mapa final'!J16"/>
    <hyperlink ref="E133" location="'Mapa final'!N10" display="'Mapa final'!N10"/>
    <hyperlink ref="E134" location="'Mapa final'!N22" display="'Mapa final'!N22"/>
    <hyperlink ref="E135" location="'Mapa final'!N28" display="'Mapa final'!N28"/>
    <hyperlink ref="E136" location="'Mapa final'!N34" display="'Mapa final'!N34"/>
    <hyperlink ref="E137" location="'Mapa final'!N40" display="'Mapa final'!N40"/>
    <hyperlink ref="E138" location="'Mapa final'!N46" display="'Mapa final'!N46"/>
    <hyperlink ref="E139" location="'Mapa final'!N52" display="'Mapa final'!N52"/>
    <hyperlink ref="E140" location="'Mapa final'!N58" display="'Mapa final'!N58"/>
    <hyperlink ref="E141" location="'Mapa final'!N64" display="'Mapa final'!N64"/>
    <hyperlink ref="E142" location="'Mapa final'!N16" display="'Mapa final'!N16"/>
    <hyperlink ref="E143" location="'Mapa final'!P10" display="'Mapa final'!P10"/>
    <hyperlink ref="E144" location="'Mapa final'!P22" display="'Mapa final'!P22"/>
    <hyperlink ref="E145" location="'Mapa final'!P28" display="'Mapa final'!P28"/>
    <hyperlink ref="E146" location="'Mapa final'!P34" display="'Mapa final'!P34"/>
    <hyperlink ref="E147" location="'Mapa final'!P40" display="'Mapa final'!P40"/>
    <hyperlink ref="E148" location="'Mapa final'!P46" display="'Mapa final'!P46"/>
    <hyperlink ref="E149" location="'Mapa final'!P52" display="'Mapa final'!P52"/>
    <hyperlink ref="E150" location="'Mapa final'!P58" display="'Mapa final'!P58"/>
    <hyperlink ref="E151" location="'Mapa final'!P64" display="'Mapa final'!P64"/>
    <hyperlink ref="E152" location="'Mapa final'!P16" display="'Mapa final'!P16"/>
    <hyperlink ref="E153" location="'Mapa final'!AA10:AA69" display="'Mapa final'!AA10:AA69"/>
    <hyperlink ref="E154" location="'Mapa final'!AC10:AC69" display="'Mapa final'!AC10:AC69"/>
    <hyperlink ref="E155" location="'Mapa final'!AE10:AE69" display="'Mapa final'!AE10:AE69"/>
    <hyperlink ref="E156" location="'Mapa final'!J58" display="'Mapa final'!J58"/>
    <hyperlink ref="E157" location="'Mapa final'!J22" display="'Mapa final'!J22"/>
    <hyperlink ref="E158" location="'Mapa final'!J28" display="'Mapa final'!J28"/>
    <hyperlink ref="E159" location="'Mapa final'!J34" display="'Mapa final'!J34"/>
    <hyperlink ref="E160" location="'Mapa final'!J40" display="'Mapa final'!J40"/>
    <hyperlink ref="E161" location="'Mapa final'!J46" display="'Mapa final'!J46"/>
    <hyperlink ref="E162" location="'Mapa final'!J52" display="'Mapa final'!J52"/>
    <hyperlink ref="E163" location="'Mapa final'!J64" display="'Mapa final'!J64"/>
    <hyperlink ref="E166" location="'Mapa final'!J10:J16" display="'Mapa final'!J10:J16"/>
    <hyperlink ref="E167" location="'Mapa final'!N10:N64" display="'Mapa final'!N10:N64"/>
    <hyperlink ref="E168" location="'Mapa final'!P10:P64" display="'Mapa final'!P10:P64"/>
    <hyperlink ref="E169" location="'Mapa final'!AA10:AA69" display="'Mapa final'!AA10:AA69"/>
    <hyperlink ref="E170" location="'Mapa final'!AC10:AC69" display="'Mapa final'!AC10:AC69"/>
    <hyperlink ref="E171" location="'Mapa final'!AE10:AE69" display="'Mapa final'!AE10:AE69"/>
    <hyperlink ref="E172" location="'Mapa final'!J58" display="'Mapa final'!J58"/>
    <hyperlink ref="E173" location="'Mapa final'!J22" display="'Mapa final'!J22"/>
    <hyperlink ref="E174" location="'Mapa final'!J28" display="'Mapa final'!J28"/>
    <hyperlink ref="E175" location="'Mapa final'!J34" display="'Mapa final'!J34"/>
    <hyperlink ref="E176" location="'Mapa final'!J40" display="'Mapa final'!J40"/>
    <hyperlink ref="E177" location="'Mapa final'!J46" display="'Mapa final'!J46"/>
    <hyperlink ref="E178" location="'Mapa final'!J52" display="'Mapa final'!J52"/>
    <hyperlink ref="E179" location="'Mapa final'!J64" display="'Mapa final'!J64"/>
    <hyperlink ref="E180" location="'Mapa final'!M10:M69" display="'Mapa final'!M10:M69"/>
    <hyperlink ref="E183" location="'Mapa final'!B10:B15" display="'Mapa final'!B10:B15"/>
    <hyperlink ref="E184" location="'Mapa final'!D10:D15" display="'Mapa final'!D10:D15"/>
    <hyperlink ref="E185" location="'Mapa final'!H10:H15" display="'Mapa final'!H10:H15"/>
    <hyperlink ref="E186" location="'Mapa final'!L10:L15" display="'Mapa final'!L10:L15"/>
    <hyperlink ref="E187" location="'Tabla Impacto'!G210" display="'Tabla Impacto'!G210"/>
    <hyperlink ref="E193" location="'Tabla Impacto'!B209:C219" display="'Tabla Impacto'!B209:C219"/>
    <hyperlink ref="E196" location="'Tabla Impacto'!D209:E221" display="'Tabla Impacto'!D209:E221"/>
    <hyperlink ref="E199" location="'Tabla Impacto'!D209:E221" display="'Tabla Impacto'!D209:E22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15</vt:i4>
      </vt:variant>
      <vt:variant>
        <vt:lpstr>Rangos con nombre</vt:lpstr>
      </vt:variant>
      <vt:variant>
        <vt:i4>6</vt:i4>
      </vt:variant>
    </vt:vector>
  </HeadingPairs>
  <TitlesOfParts>
    <vt:vector size="21" baseType="lpstr">
      <vt:lpstr>Intructivo</vt:lpstr>
      <vt:lpstr>Mapa final</vt:lpstr>
      <vt:lpstr>Monitoreo No. 1</vt:lpstr>
      <vt:lpstr>Monitoreo No. 2</vt:lpstr>
      <vt:lpstr>Monitoreo No . 3</vt:lpstr>
      <vt:lpstr>Matriz Calor Inherente</vt:lpstr>
      <vt:lpstr>Matriz Calor Residual</vt:lpstr>
      <vt:lpstr>Tabla probabilidad</vt:lpstr>
      <vt:lpstr>Monitoreo No. 4</vt:lpstr>
      <vt:lpstr>Monitoreo Riesgos de Corrupción</vt:lpstr>
      <vt:lpstr>Tabla Impacto</vt:lpstr>
      <vt:lpstr>Tabla Valoración controles</vt:lpstr>
      <vt:lpstr>Opciones Tratamiento</vt:lpstr>
      <vt:lpstr>Hoja1</vt:lpstr>
      <vt:lpstr>Informe de compatibilidad</vt:lpstr>
      <vt:lpstr>'Mapa final'!Área_de_impresión</vt:lpstr>
      <vt:lpstr>'Monitoreo No . 3'!Área_de_impresión</vt:lpstr>
      <vt:lpstr>'Monitoreo No. 1'!Área_de_impresión</vt:lpstr>
      <vt:lpstr>'Monitoreo No. 2'!Área_de_impresión</vt:lpstr>
      <vt:lpstr>'Monitoreo No. 4'!Área_de_impresión</vt:lpstr>
      <vt:lpstr>'Monitoreo Riesgos de Corrupción'!Área_de_impresión</vt:lpstr>
    </vt:vector>
  </TitlesOfParts>
  <Manager/>
  <Company>Hewlett-Packard</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Myrian Cubillos Benavides</dc:creator>
  <cp:keywords/>
  <dc:description/>
  <cp:lastModifiedBy>Nicolas Corredor</cp:lastModifiedBy>
  <cp:revision/>
  <dcterms:created xsi:type="dcterms:W3CDTF">2020-03-24T23:12:47Z</dcterms:created>
  <dcterms:modified xsi:type="dcterms:W3CDTF">2022-10-13T17:00:51Z</dcterms:modified>
  <cp:category/>
  <cp:contentStatus/>
</cp:coreProperties>
</file>